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B Files\2023\APP-PPMP EXCEL\"/>
    </mc:Choice>
  </mc:AlternateContent>
  <bookViews>
    <workbookView xWindow="0" yWindow="0" windowWidth="9975" windowHeight="12180" tabRatio="701" firstSheet="3" activeTab="3"/>
  </bookViews>
  <sheets>
    <sheet name="APP" sheetId="2" state="hidden" r:id="rId1"/>
    <sheet name="PPMP - CATEGORIZED" sheetId="3" state="hidden" r:id="rId2"/>
    <sheet name="POE FOL &amp; GPV NEW FORMAT" sheetId="15" r:id="rId3"/>
    <sheet name="AAPP" sheetId="8" r:id="rId4"/>
    <sheet name="PPMP" sheetId="7" r:id="rId5"/>
    <sheet name="Sheet1" sheetId="14" state="hidden" r:id="rId6"/>
    <sheet name="2023 Ammo Program" sheetId="12" state="hidden" r:id="rId7"/>
    <sheet name="POE Regular Ammo" sheetId="13" state="hidden" r:id="rId8"/>
    <sheet name="PPMP -e" sheetId="9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6" hidden="1">'2023 Ammo Program'!$A$2:$A$17</definedName>
    <definedName name="_xlnm._FilterDatabase" localSheetId="4" hidden="1">PPMP!$A$9:$U$13</definedName>
    <definedName name="_xlnm._FilterDatabase" localSheetId="1" hidden="1">'PPMP - CATEGORIZED'!$A$9:$U$1078</definedName>
    <definedName name="_xlnm._FilterDatabase" localSheetId="8" hidden="1">'PPMP -e'!$A$9:$U$1074</definedName>
    <definedName name="Funded">'[1]DO NOT DELETE THE LINK'!$N$2:$N$3</definedName>
    <definedName name="PAPS">'[2]DO NOT DELETE THE LINK'!$A:$A</definedName>
    <definedName name="PASO">'[3]DO NOT DELETE THE LINK'!$D:$D</definedName>
    <definedName name="_xlnm.Print_Area" localSheetId="6">'2023 Ammo Program'!$A$1:$AP$19</definedName>
    <definedName name="_xlnm.Print_Area" localSheetId="3">AAPP!$A$1:$O$21</definedName>
    <definedName name="_xlnm.Print_Area" localSheetId="2">'POE FOL &amp; GPV NEW FORMAT'!$C$1:$I$21</definedName>
    <definedName name="_xlnm.Print_Area" localSheetId="7">'POE Regular Ammo'!$H$58:$L$91</definedName>
    <definedName name="_xlnm.Print_Area" localSheetId="4">PPMP!$A$1:$U$22</definedName>
    <definedName name="_xlnm.Print_Area" localSheetId="8">'PPMP -e'!$A$1:$U$1084</definedName>
    <definedName name="_xlnm.Print_Titles" localSheetId="3">AAPP!$8:$10</definedName>
    <definedName name="_xlnm.Print_Titles" localSheetId="4">PPMP!$9:$11</definedName>
    <definedName name="_xlnm.Print_Titles" localSheetId="8">'PPMP -e'!$9:$11</definedName>
    <definedName name="SEVEN">'[2]WORKSHOP NR1'!$J:$J</definedName>
  </definedNames>
  <calcPr calcId="162913"/>
</workbook>
</file>

<file path=xl/calcChain.xml><?xml version="1.0" encoding="utf-8"?>
<calcChain xmlns="http://schemas.openxmlformats.org/spreadsheetml/2006/main">
  <c r="G13" i="7" l="1"/>
  <c r="D11" i="8" l="1"/>
  <c r="E11" i="8"/>
  <c r="M11" i="8"/>
  <c r="I11" i="15" l="1"/>
  <c r="I10" i="15"/>
  <c r="H11" i="15"/>
  <c r="H10" i="15"/>
  <c r="E11" i="15"/>
  <c r="E10" i="15"/>
  <c r="D11" i="15"/>
  <c r="D10" i="15"/>
  <c r="C11" i="15"/>
  <c r="C10" i="15"/>
  <c r="B11" i="15"/>
  <c r="B10" i="15"/>
  <c r="I12" i="15" l="1"/>
  <c r="A11" i="15"/>
  <c r="H14" i="7"/>
  <c r="M12" i="8"/>
  <c r="N12" i="8"/>
  <c r="L11" i="8"/>
  <c r="L12" i="8" s="1"/>
  <c r="A10" i="15" l="1"/>
  <c r="B26" i="14"/>
  <c r="B28" i="14" s="1"/>
  <c r="G23" i="14"/>
  <c r="G24" i="14" s="1"/>
  <c r="D23" i="14"/>
  <c r="E23" i="14" s="1"/>
  <c r="B23" i="14"/>
  <c r="H22" i="14"/>
  <c r="E22" i="14"/>
  <c r="C21" i="14"/>
  <c r="C22" i="14" s="1"/>
  <c r="C20" i="14"/>
  <c r="H18" i="14"/>
  <c r="D18" i="14"/>
  <c r="I13" i="14"/>
  <c r="H13" i="14"/>
  <c r="E13" i="14"/>
  <c r="D13" i="14"/>
  <c r="B10" i="14"/>
  <c r="B9" i="14"/>
  <c r="H6" i="14"/>
  <c r="E6" i="14"/>
  <c r="B2" i="14"/>
  <c r="H24" i="14" l="1"/>
  <c r="G25" i="14"/>
  <c r="H23" i="14"/>
  <c r="D24" i="14"/>
  <c r="AK19" i="12"/>
  <c r="L76" i="13"/>
  <c r="L75" i="13"/>
  <c r="L77" i="13" s="1"/>
  <c r="L72" i="13"/>
  <c r="L71" i="13"/>
  <c r="L73" i="13" s="1"/>
  <c r="L69" i="13"/>
  <c r="L68" i="13"/>
  <c r="E40" i="13"/>
  <c r="O39" i="13"/>
  <c r="N39" i="13"/>
  <c r="L39" i="13"/>
  <c r="E39" i="13"/>
  <c r="N38" i="13"/>
  <c r="L38" i="13"/>
  <c r="L40" i="13" s="1"/>
  <c r="E38" i="13"/>
  <c r="O38" i="13" s="1"/>
  <c r="O37" i="13"/>
  <c r="N37" i="13"/>
  <c r="L37" i="13"/>
  <c r="E37" i="13"/>
  <c r="N34" i="13"/>
  <c r="L34" i="13"/>
  <c r="E34" i="13"/>
  <c r="O34" i="13" s="1"/>
  <c r="N33" i="13"/>
  <c r="L33" i="13"/>
  <c r="L35" i="13" s="1"/>
  <c r="L41" i="13" s="1"/>
  <c r="E33" i="13"/>
  <c r="O33" i="13" s="1"/>
  <c r="O30" i="13"/>
  <c r="N30" i="13"/>
  <c r="L30" i="13"/>
  <c r="E30" i="13"/>
  <c r="N29" i="13"/>
  <c r="L29" i="13"/>
  <c r="L31" i="13" s="1"/>
  <c r="E29" i="13"/>
  <c r="O29" i="13" s="1"/>
  <c r="O28" i="13"/>
  <c r="N28" i="13"/>
  <c r="L28" i="13"/>
  <c r="E28" i="13"/>
  <c r="N25" i="13"/>
  <c r="L25" i="13"/>
  <c r="E25" i="13"/>
  <c r="O25" i="13" s="1"/>
  <c r="N24" i="13"/>
  <c r="L24" i="13"/>
  <c r="E24" i="13"/>
  <c r="O24" i="13" s="1"/>
  <c r="N23" i="13"/>
  <c r="L23" i="13"/>
  <c r="E23" i="13"/>
  <c r="O23" i="13" s="1"/>
  <c r="N22" i="13"/>
  <c r="L22" i="13"/>
  <c r="E22" i="13"/>
  <c r="O22" i="13" s="1"/>
  <c r="N21" i="13"/>
  <c r="L21" i="13"/>
  <c r="E21" i="13"/>
  <c r="O21" i="13" s="1"/>
  <c r="N20" i="13"/>
  <c r="L20" i="13"/>
  <c r="E20" i="13"/>
  <c r="O20" i="13" s="1"/>
  <c r="N19" i="13"/>
  <c r="L19" i="13"/>
  <c r="E19" i="13"/>
  <c r="O19" i="13" s="1"/>
  <c r="N18" i="13"/>
  <c r="L18" i="13"/>
  <c r="L26" i="13" s="1"/>
  <c r="E18" i="13"/>
  <c r="O18" i="13" s="1"/>
  <c r="O17" i="13"/>
  <c r="O15" i="13"/>
  <c r="N15" i="13"/>
  <c r="L15" i="13"/>
  <c r="E15" i="13"/>
  <c r="N14" i="13"/>
  <c r="L14" i="13"/>
  <c r="L16" i="13" s="1"/>
  <c r="E14" i="13"/>
  <c r="O14" i="13" s="1"/>
  <c r="N13" i="13"/>
  <c r="N11" i="13"/>
  <c r="L11" i="13"/>
  <c r="L12" i="13" s="1"/>
  <c r="E11" i="13"/>
  <c r="E12" i="13" s="1"/>
  <c r="AL36" i="12"/>
  <c r="AR31" i="12"/>
  <c r="AQ23" i="12"/>
  <c r="AP23" i="12"/>
  <c r="AF17" i="12"/>
  <c r="AD17" i="12"/>
  <c r="AQ17" i="12" s="1"/>
  <c r="AA17" i="12"/>
  <c r="U17" i="12"/>
  <c r="S17" i="12"/>
  <c r="R17" i="12"/>
  <c r="O17" i="12"/>
  <c r="N17" i="12"/>
  <c r="M17" i="12"/>
  <c r="AL17" i="12" s="1"/>
  <c r="I17" i="12"/>
  <c r="E17" i="12"/>
  <c r="D17" i="12"/>
  <c r="C17" i="12"/>
  <c r="B17" i="12"/>
  <c r="AF16" i="12"/>
  <c r="AD16" i="12"/>
  <c r="AQ16" i="12" s="1"/>
  <c r="AA16" i="12"/>
  <c r="U16" i="12"/>
  <c r="S16" i="12"/>
  <c r="R16" i="12"/>
  <c r="O16" i="12"/>
  <c r="N16" i="12"/>
  <c r="M16" i="12"/>
  <c r="AL16" i="12" s="1"/>
  <c r="I16" i="12"/>
  <c r="E16" i="12"/>
  <c r="D16" i="12"/>
  <c r="C16" i="12"/>
  <c r="B16" i="12"/>
  <c r="AF15" i="12"/>
  <c r="AD15" i="12"/>
  <c r="AQ15" i="12" s="1"/>
  <c r="AA15" i="12"/>
  <c r="U15" i="12"/>
  <c r="S15" i="12"/>
  <c r="R15" i="12"/>
  <c r="O15" i="12"/>
  <c r="N15" i="12"/>
  <c r="M15" i="12"/>
  <c r="AL15" i="12" s="1"/>
  <c r="I15" i="12"/>
  <c r="E15" i="12"/>
  <c r="D15" i="12"/>
  <c r="C15" i="12"/>
  <c r="B15" i="12"/>
  <c r="AF14" i="12"/>
  <c r="AD14" i="12"/>
  <c r="AA14" i="12"/>
  <c r="U14" i="12"/>
  <c r="S14" i="12"/>
  <c r="R14" i="12"/>
  <c r="O14" i="12"/>
  <c r="N14" i="12"/>
  <c r="M14" i="12"/>
  <c r="AL14" i="12" s="1"/>
  <c r="I14" i="12"/>
  <c r="E14" i="12"/>
  <c r="D14" i="12"/>
  <c r="C14" i="12"/>
  <c r="B14" i="12"/>
  <c r="AF13" i="12"/>
  <c r="AD13" i="12"/>
  <c r="AQ13" i="12" s="1"/>
  <c r="AA13" i="12"/>
  <c r="U13" i="12"/>
  <c r="S13" i="12"/>
  <c r="R13" i="12"/>
  <c r="O13" i="12"/>
  <c r="N13" i="12"/>
  <c r="M13" i="12"/>
  <c r="I13" i="12"/>
  <c r="E13" i="12"/>
  <c r="D13" i="12"/>
  <c r="C13" i="12"/>
  <c r="B13" i="12"/>
  <c r="AF12" i="12"/>
  <c r="AD12" i="12"/>
  <c r="AQ12" i="12" s="1"/>
  <c r="AA12" i="12"/>
  <c r="U12" i="12"/>
  <c r="S12" i="12"/>
  <c r="R12" i="12"/>
  <c r="O12" i="12"/>
  <c r="N12" i="12"/>
  <c r="M12" i="12"/>
  <c r="AL12" i="12" s="1"/>
  <c r="I12" i="12"/>
  <c r="E12" i="12"/>
  <c r="D12" i="12"/>
  <c r="C12" i="12"/>
  <c r="B12" i="12"/>
  <c r="AF11" i="12"/>
  <c r="AD11" i="12"/>
  <c r="AQ11" i="12" s="1"/>
  <c r="AA11" i="12"/>
  <c r="U11" i="12"/>
  <c r="S11" i="12"/>
  <c r="R11" i="12"/>
  <c r="O11" i="12"/>
  <c r="N11" i="12"/>
  <c r="M11" i="12"/>
  <c r="I11" i="12"/>
  <c r="J11" i="12" s="1"/>
  <c r="E11" i="12"/>
  <c r="D11" i="12"/>
  <c r="C11" i="12"/>
  <c r="B11" i="12"/>
  <c r="AF10" i="12"/>
  <c r="AD10" i="12"/>
  <c r="AA10" i="12"/>
  <c r="U10" i="12"/>
  <c r="S10" i="12"/>
  <c r="T10" i="12" s="1"/>
  <c r="O10" i="12"/>
  <c r="N10" i="12"/>
  <c r="M10" i="12"/>
  <c r="AL10" i="12" s="1"/>
  <c r="I10" i="12"/>
  <c r="J10" i="12" s="1"/>
  <c r="E10" i="12"/>
  <c r="D10" i="12"/>
  <c r="C10" i="12"/>
  <c r="B10" i="12"/>
  <c r="AF9" i="12"/>
  <c r="AD9" i="12"/>
  <c r="AQ9" i="12" s="1"/>
  <c r="AA9" i="12"/>
  <c r="U9" i="12"/>
  <c r="S9" i="12"/>
  <c r="R9" i="12"/>
  <c r="O9" i="12"/>
  <c r="N9" i="12"/>
  <c r="M9" i="12"/>
  <c r="AL9" i="12" s="1"/>
  <c r="I9" i="12"/>
  <c r="E9" i="12"/>
  <c r="D9" i="12"/>
  <c r="C9" i="12"/>
  <c r="B9" i="12"/>
  <c r="AF8" i="12"/>
  <c r="AD8" i="12"/>
  <c r="AQ8" i="12" s="1"/>
  <c r="AA8" i="12"/>
  <c r="U8" i="12"/>
  <c r="S8" i="12"/>
  <c r="R8" i="12"/>
  <c r="O8" i="12"/>
  <c r="N8" i="12"/>
  <c r="M8" i="12"/>
  <c r="I8" i="12"/>
  <c r="E8" i="12"/>
  <c r="D8" i="12"/>
  <c r="C8" i="12"/>
  <c r="B8" i="12"/>
  <c r="AF7" i="12"/>
  <c r="AD7" i="12"/>
  <c r="AA7" i="12"/>
  <c r="U7" i="12"/>
  <c r="S7" i="12"/>
  <c r="R7" i="12"/>
  <c r="O7" i="12"/>
  <c r="N7" i="12"/>
  <c r="P7" i="12" s="1"/>
  <c r="M7" i="12"/>
  <c r="AL7" i="12" s="1"/>
  <c r="I7" i="12"/>
  <c r="E7" i="12"/>
  <c r="D7" i="12"/>
  <c r="C7" i="12"/>
  <c r="B7" i="12"/>
  <c r="AF6" i="12"/>
  <c r="AD6" i="12"/>
  <c r="AA6" i="12"/>
  <c r="U6" i="12"/>
  <c r="S6" i="12"/>
  <c r="R6" i="12"/>
  <c r="O6" i="12"/>
  <c r="N6" i="12"/>
  <c r="M6" i="12"/>
  <c r="AL6" i="12" s="1"/>
  <c r="I6" i="12"/>
  <c r="E6" i="12"/>
  <c r="D6" i="12"/>
  <c r="C6" i="12"/>
  <c r="B6" i="12"/>
  <c r="AF5" i="12"/>
  <c r="AD5" i="12"/>
  <c r="AQ5" i="12" s="1"/>
  <c r="AA5" i="12"/>
  <c r="U5" i="12"/>
  <c r="S5" i="12"/>
  <c r="R5" i="12"/>
  <c r="O5" i="12"/>
  <c r="N5" i="12"/>
  <c r="M5" i="12"/>
  <c r="AL5" i="12" s="1"/>
  <c r="I5" i="12"/>
  <c r="E5" i="12"/>
  <c r="D5" i="12"/>
  <c r="C5" i="12"/>
  <c r="B5" i="12"/>
  <c r="T5" i="12" l="1"/>
  <c r="AE7" i="12"/>
  <c r="F15" i="12"/>
  <c r="G7" i="12"/>
  <c r="G8" i="12"/>
  <c r="P10" i="12"/>
  <c r="V10" i="12" s="1"/>
  <c r="T17" i="12"/>
  <c r="AE8" i="12"/>
  <c r="P12" i="12"/>
  <c r="F5" i="12"/>
  <c r="AG7" i="12"/>
  <c r="G9" i="12"/>
  <c r="AE10" i="12"/>
  <c r="T12" i="12"/>
  <c r="F13" i="12"/>
  <c r="E24" i="14"/>
  <c r="D25" i="14"/>
  <c r="G26" i="14"/>
  <c r="H25" i="14"/>
  <c r="F6" i="12"/>
  <c r="F9" i="12"/>
  <c r="G6" i="12"/>
  <c r="AG13" i="12"/>
  <c r="T14" i="12"/>
  <c r="P16" i="12"/>
  <c r="AG15" i="12"/>
  <c r="P6" i="12"/>
  <c r="AG10" i="12"/>
  <c r="AE14" i="12"/>
  <c r="F16" i="12"/>
  <c r="G10" i="12"/>
  <c r="AQ14" i="12"/>
  <c r="T16" i="12"/>
  <c r="G15" i="12"/>
  <c r="AE13" i="12"/>
  <c r="F12" i="12"/>
  <c r="G13" i="12"/>
  <c r="T13" i="12"/>
  <c r="G14" i="12"/>
  <c r="G16" i="12"/>
  <c r="G11" i="12"/>
  <c r="P8" i="12"/>
  <c r="P9" i="12"/>
  <c r="P5" i="12"/>
  <c r="AE6" i="12"/>
  <c r="AE9" i="12"/>
  <c r="AE12" i="12"/>
  <c r="AE5" i="12"/>
  <c r="AG6" i="12"/>
  <c r="AG8" i="12"/>
  <c r="AG9" i="12"/>
  <c r="AG12" i="12"/>
  <c r="P17" i="12"/>
  <c r="AG17" i="12"/>
  <c r="AG18" i="12" s="1"/>
  <c r="AG5" i="12"/>
  <c r="AQ6" i="12"/>
  <c r="F17" i="12"/>
  <c r="G5" i="12"/>
  <c r="H5" i="12" s="1"/>
  <c r="J5" i="12" s="1"/>
  <c r="F7" i="12"/>
  <c r="AQ7" i="12"/>
  <c r="F10" i="12"/>
  <c r="AQ10" i="12"/>
  <c r="G12" i="12"/>
  <c r="AL13" i="12"/>
  <c r="G17" i="12"/>
  <c r="T6" i="12"/>
  <c r="T7" i="12"/>
  <c r="V7" i="12" s="1"/>
  <c r="F8" i="12"/>
  <c r="T8" i="12"/>
  <c r="T9" i="12"/>
  <c r="F11" i="12"/>
  <c r="T11" i="12"/>
  <c r="AE15" i="12"/>
  <c r="L78" i="13"/>
  <c r="E31" i="13"/>
  <c r="E35" i="13"/>
  <c r="O11" i="13"/>
  <c r="E16" i="13"/>
  <c r="E26" i="13"/>
  <c r="Z10" i="12"/>
  <c r="AB10" i="12" s="1"/>
  <c r="AC10" i="12" s="1"/>
  <c r="Y10" i="12"/>
  <c r="Z11" i="12"/>
  <c r="AB11" i="12" s="1"/>
  <c r="AC11" i="12" s="1"/>
  <c r="Y11" i="12"/>
  <c r="AL8" i="12"/>
  <c r="AL31" i="12" s="1"/>
  <c r="AL11" i="12"/>
  <c r="AL19" i="12" s="1"/>
  <c r="AE11" i="12"/>
  <c r="AG16" i="12"/>
  <c r="P15" i="12"/>
  <c r="P11" i="12"/>
  <c r="AG14" i="12"/>
  <c r="T15" i="12"/>
  <c r="AG11" i="12"/>
  <c r="P13" i="12"/>
  <c r="P14" i="12"/>
  <c r="AE16" i="12"/>
  <c r="F14" i="12"/>
  <c r="AL18" i="12"/>
  <c r="AL30" i="12"/>
  <c r="AL32" i="12" s="1"/>
  <c r="AE17" i="12"/>
  <c r="V5" i="12" l="1"/>
  <c r="AR5" i="12" s="1"/>
  <c r="H7" i="12"/>
  <c r="J7" i="12" s="1"/>
  <c r="Z7" i="12" s="1"/>
  <c r="AB7" i="12" s="1"/>
  <c r="H15" i="12"/>
  <c r="J15" i="12" s="1"/>
  <c r="Y15" i="12" s="1"/>
  <c r="V16" i="12"/>
  <c r="W16" i="12" s="1"/>
  <c r="H8" i="12"/>
  <c r="J8" i="12" s="1"/>
  <c r="Y8" i="12" s="1"/>
  <c r="V6" i="12"/>
  <c r="W6" i="12" s="1"/>
  <c r="V17" i="12"/>
  <c r="AO17" i="12" s="1"/>
  <c r="H9" i="12"/>
  <c r="J9" i="12" s="1"/>
  <c r="Y9" i="12" s="1"/>
  <c r="V9" i="12"/>
  <c r="W9" i="12" s="1"/>
  <c r="V8" i="12"/>
  <c r="AO8" i="12" s="1"/>
  <c r="H6" i="12"/>
  <c r="J6" i="12" s="1"/>
  <c r="Z6" i="12" s="1"/>
  <c r="AB6" i="12" s="1"/>
  <c r="V12" i="12"/>
  <c r="AO12" i="12" s="1"/>
  <c r="H13" i="12"/>
  <c r="J13" i="12" s="1"/>
  <c r="Z13" i="12" s="1"/>
  <c r="AB13" i="12" s="1"/>
  <c r="AC13" i="12" s="1"/>
  <c r="H12" i="12"/>
  <c r="J12" i="12" s="1"/>
  <c r="Z12" i="12" s="1"/>
  <c r="AB12" i="12" s="1"/>
  <c r="H16" i="12"/>
  <c r="J16" i="12" s="1"/>
  <c r="Z16" i="12" s="1"/>
  <c r="AB16" i="12" s="1"/>
  <c r="G27" i="14"/>
  <c r="H26" i="14"/>
  <c r="E25" i="14"/>
  <c r="D26" i="14"/>
  <c r="V14" i="12"/>
  <c r="W14" i="12" s="1"/>
  <c r="H17" i="12"/>
  <c r="J17" i="12" s="1"/>
  <c r="Z17" i="12" s="1"/>
  <c r="AB17" i="12" s="1"/>
  <c r="AC17" i="12" s="1"/>
  <c r="V13" i="12"/>
  <c r="AR13" i="12" s="1"/>
  <c r="Q10" i="12"/>
  <c r="H14" i="12"/>
  <c r="J14" i="12" s="1"/>
  <c r="Z14" i="12" s="1"/>
  <c r="AB14" i="12" s="1"/>
  <c r="Y5" i="12"/>
  <c r="Z5" i="12"/>
  <c r="AB5" i="12" s="1"/>
  <c r="AE18" i="12"/>
  <c r="AL25" i="12"/>
  <c r="AM25" i="12" s="1"/>
  <c r="E41" i="13"/>
  <c r="O41" i="13" s="1"/>
  <c r="Z8" i="12"/>
  <c r="AB8" i="12" s="1"/>
  <c r="AR10" i="12"/>
  <c r="AH10" i="12"/>
  <c r="AI10" i="12" s="1"/>
  <c r="AJ10" i="12" s="1"/>
  <c r="AO10" i="12"/>
  <c r="X10" i="12"/>
  <c r="AN10" i="12"/>
  <c r="W10" i="12"/>
  <c r="AM10" i="12"/>
  <c r="AG19" i="12"/>
  <c r="AR16" i="12"/>
  <c r="AE19" i="12"/>
  <c r="Q11" i="12"/>
  <c r="V11" i="12"/>
  <c r="V15" i="12"/>
  <c r="AO7" i="12"/>
  <c r="W7" i="12"/>
  <c r="AR7" i="12"/>
  <c r="W5" i="12"/>
  <c r="AO5" i="12"/>
  <c r="AR14" i="12"/>
  <c r="AR9" i="12"/>
  <c r="AO9" i="12"/>
  <c r="Y13" i="12" l="1"/>
  <c r="AO6" i="12"/>
  <c r="Q17" i="12"/>
  <c r="AR17" i="12"/>
  <c r="Z9" i="12"/>
  <c r="AB9" i="12" s="1"/>
  <c r="X9" i="12" s="1"/>
  <c r="Z15" i="12"/>
  <c r="AB15" i="12" s="1"/>
  <c r="AC15" i="12" s="1"/>
  <c r="Y7" i="12"/>
  <c r="AM7" i="12"/>
  <c r="AH7" i="12"/>
  <c r="AI7" i="12" s="1"/>
  <c r="AJ7" i="12" s="1"/>
  <c r="W12" i="12"/>
  <c r="AH16" i="12"/>
  <c r="AI16" i="12" s="1"/>
  <c r="AJ16" i="12" s="1"/>
  <c r="AR12" i="12"/>
  <c r="Y16" i="12"/>
  <c r="AO14" i="12"/>
  <c r="AO16" i="12"/>
  <c r="AR8" i="12"/>
  <c r="X8" i="12"/>
  <c r="W8" i="12"/>
  <c r="AR6" i="12"/>
  <c r="W17" i="12"/>
  <c r="AN17" i="12"/>
  <c r="X17" i="12"/>
  <c r="AN8" i="12"/>
  <c r="AH8" i="12"/>
  <c r="AI8" i="12" s="1"/>
  <c r="AJ8" i="12" s="1"/>
  <c r="AM8" i="12"/>
  <c r="AM17" i="12"/>
  <c r="AM18" i="12" s="1"/>
  <c r="Y6" i="12"/>
  <c r="AC6" i="12"/>
  <c r="AN6" i="12"/>
  <c r="AM6" i="12"/>
  <c r="AH6" i="12"/>
  <c r="AI6" i="12" s="1"/>
  <c r="AJ6" i="12" s="1"/>
  <c r="X6" i="12"/>
  <c r="Y12" i="12"/>
  <c r="AH17" i="12"/>
  <c r="AI17" i="12" s="1"/>
  <c r="AJ17" i="12" s="1"/>
  <c r="AJ18" i="12" s="1"/>
  <c r="Y17" i="12"/>
  <c r="AC12" i="12"/>
  <c r="AH12" i="12"/>
  <c r="AI12" i="12" s="1"/>
  <c r="AJ12" i="12" s="1"/>
  <c r="Q6" i="12"/>
  <c r="Y14" i="12"/>
  <c r="H27" i="14"/>
  <c r="G28" i="14"/>
  <c r="D27" i="14"/>
  <c r="E26" i="14"/>
  <c r="AC14" i="12"/>
  <c r="AH14" i="12"/>
  <c r="AI14" i="12" s="1"/>
  <c r="AJ14" i="12" s="1"/>
  <c r="AN7" i="12"/>
  <c r="X7" i="12"/>
  <c r="AN12" i="12"/>
  <c r="AM12" i="12"/>
  <c r="AN14" i="12"/>
  <c r="AO13" i="12"/>
  <c r="W13" i="12"/>
  <c r="AC5" i="12"/>
  <c r="Q5" i="12"/>
  <c r="AN5" i="12"/>
  <c r="AM5" i="12"/>
  <c r="AN13" i="12"/>
  <c r="AC7" i="12"/>
  <c r="Q7" i="12"/>
  <c r="AH13" i="12"/>
  <c r="AI13" i="12" s="1"/>
  <c r="AJ13" i="12" s="1"/>
  <c r="X5" i="12"/>
  <c r="AH5" i="12"/>
  <c r="AI5" i="12" s="1"/>
  <c r="AJ5" i="12" s="1"/>
  <c r="AR11" i="12"/>
  <c r="AH11" i="12"/>
  <c r="AI11" i="12" s="1"/>
  <c r="AJ11" i="12" s="1"/>
  <c r="AO11" i="12"/>
  <c r="X11" i="12"/>
  <c r="AN11" i="12"/>
  <c r="AM11" i="12"/>
  <c r="W11" i="12"/>
  <c r="AC16" i="12"/>
  <c r="Q16" i="12"/>
  <c r="AM26" i="12"/>
  <c r="AM27" i="12" s="1"/>
  <c r="AL26" i="12"/>
  <c r="AL27" i="12" s="1"/>
  <c r="AO27" i="12" s="1"/>
  <c r="AL23" i="12"/>
  <c r="AT19" i="12"/>
  <c r="W15" i="12"/>
  <c r="AR15" i="12"/>
  <c r="AO15" i="12"/>
  <c r="AM16" i="12"/>
  <c r="AC8" i="12"/>
  <c r="Q8" i="12"/>
  <c r="AN16" i="12"/>
  <c r="W18" i="12"/>
  <c r="X16" i="12"/>
  <c r="AH15" i="12" l="1"/>
  <c r="AI15" i="12" s="1"/>
  <c r="AJ15" i="12" s="1"/>
  <c r="AN15" i="12"/>
  <c r="Q15" i="12"/>
  <c r="Q9" i="12"/>
  <c r="AC9" i="12"/>
  <c r="X15" i="12"/>
  <c r="AM9" i="12"/>
  <c r="AN9" i="12"/>
  <c r="AH9" i="12"/>
  <c r="AI9" i="12" s="1"/>
  <c r="AJ9" i="12" s="1"/>
  <c r="H28" i="14"/>
  <c r="G29" i="14"/>
  <c r="D28" i="14"/>
  <c r="E27" i="14"/>
  <c r="AJ19" i="12"/>
  <c r="W19" i="12"/>
  <c r="Q19" i="12"/>
  <c r="AC18" i="12"/>
  <c r="X18" i="12"/>
  <c r="X19" i="12" s="1"/>
  <c r="H29" i="14" l="1"/>
  <c r="G30" i="14"/>
  <c r="E28" i="14"/>
  <c r="D29" i="14"/>
  <c r="AC19" i="12"/>
  <c r="W82" i="9"/>
  <c r="W1007" i="9"/>
  <c r="W1003" i="9"/>
  <c r="W1000" i="9"/>
  <c r="AA994" i="9"/>
  <c r="Y994" i="9" s="1"/>
  <c r="AA977" i="9"/>
  <c r="W977" i="9" s="1"/>
  <c r="W971" i="9"/>
  <c r="W970" i="9"/>
  <c r="W933" i="9"/>
  <c r="AA932" i="9"/>
  <c r="W932" i="9" s="1"/>
  <c r="W931" i="9"/>
  <c r="AA931" i="9"/>
  <c r="Y931" i="9" s="1"/>
  <c r="W875" i="9"/>
  <c r="W838" i="9"/>
  <c r="W837" i="9"/>
  <c r="W836" i="9"/>
  <c r="W835" i="9"/>
  <c r="W832" i="9"/>
  <c r="W833" i="9"/>
  <c r="W831" i="9"/>
  <c r="W830" i="9"/>
  <c r="W829" i="9"/>
  <c r="W828" i="9"/>
  <c r="W826" i="9"/>
  <c r="W825" i="9"/>
  <c r="W824" i="9"/>
  <c r="W823" i="9"/>
  <c r="W822" i="9"/>
  <c r="W821" i="9"/>
  <c r="W818" i="9"/>
  <c r="W817" i="9"/>
  <c r="W816" i="9"/>
  <c r="W815" i="9"/>
  <c r="W814" i="9"/>
  <c r="W812" i="9"/>
  <c r="W811" i="9"/>
  <c r="W810" i="9"/>
  <c r="W809" i="9"/>
  <c r="W808" i="9"/>
  <c r="W807" i="9"/>
  <c r="W563" i="9"/>
  <c r="W564" i="9"/>
  <c r="W565" i="9"/>
  <c r="W568" i="9"/>
  <c r="W567" i="9"/>
  <c r="W562" i="9"/>
  <c r="W566" i="9"/>
  <c r="W561" i="9"/>
  <c r="W560" i="9"/>
  <c r="W552" i="9"/>
  <c r="W551" i="9"/>
  <c r="W548" i="9"/>
  <c r="AA545" i="9"/>
  <c r="Z545" i="9" s="1"/>
  <c r="Y542" i="9"/>
  <c r="AA542" i="9"/>
  <c r="Z542" i="9" s="1"/>
  <c r="W539" i="9"/>
  <c r="AA538" i="9"/>
  <c r="Y538" i="9" s="1"/>
  <c r="AA534" i="9"/>
  <c r="W534" i="9" s="1"/>
  <c r="AA533" i="9"/>
  <c r="X533" i="9" s="1"/>
  <c r="AA532" i="9"/>
  <c r="Z532" i="9" s="1"/>
  <c r="AA529" i="9"/>
  <c r="Y529" i="9" s="1"/>
  <c r="AA528" i="9"/>
  <c r="X528" i="9" s="1"/>
  <c r="W525" i="9"/>
  <c r="W487" i="9"/>
  <c r="W461" i="9"/>
  <c r="AA426" i="9"/>
  <c r="W426" i="9" s="1"/>
  <c r="W403" i="9"/>
  <c r="AA400" i="9"/>
  <c r="X400" i="9" s="1"/>
  <c r="W396" i="9"/>
  <c r="W395" i="9"/>
  <c r="AA392" i="9"/>
  <c r="X392" i="9" s="1"/>
  <c r="W382" i="9"/>
  <c r="W381" i="9"/>
  <c r="W380" i="9"/>
  <c r="W379" i="9"/>
  <c r="W378" i="9"/>
  <c r="W337" i="9"/>
  <c r="W336" i="9"/>
  <c r="W332" i="9"/>
  <c r="W322" i="9"/>
  <c r="W321" i="9"/>
  <c r="W204" i="9"/>
  <c r="W202" i="9"/>
  <c r="W91" i="9"/>
  <c r="W90" i="9"/>
  <c r="X86" i="9"/>
  <c r="W86" i="9"/>
  <c r="W83" i="9"/>
  <c r="W79" i="9"/>
  <c r="W55" i="9"/>
  <c r="W54" i="9"/>
  <c r="W53" i="9"/>
  <c r="W46" i="9"/>
  <c r="W43" i="9"/>
  <c r="H1073" i="9"/>
  <c r="H1072" i="9"/>
  <c r="H1070" i="9"/>
  <c r="H1069" i="9"/>
  <c r="H1068" i="9"/>
  <c r="H1067" i="9"/>
  <c r="H1066" i="9"/>
  <c r="H1065" i="9"/>
  <c r="H1064" i="9"/>
  <c r="H1063" i="9"/>
  <c r="H1059" i="9"/>
  <c r="H1058" i="9"/>
  <c r="H1057" i="9"/>
  <c r="H1056" i="9"/>
  <c r="H1055" i="9"/>
  <c r="H1053" i="9"/>
  <c r="H1052" i="9"/>
  <c r="H1051" i="9"/>
  <c r="H1048" i="9"/>
  <c r="G1037" i="9" s="1"/>
  <c r="H1037" i="9" s="1"/>
  <c r="AA1037" i="9" s="1"/>
  <c r="W1037" i="9" s="1"/>
  <c r="H1035" i="9"/>
  <c r="H1033" i="9"/>
  <c r="H1032" i="9"/>
  <c r="H1030" i="9"/>
  <c r="H1029" i="9"/>
  <c r="H1028" i="9"/>
  <c r="H1027" i="9"/>
  <c r="H1026" i="9"/>
  <c r="H1025" i="9"/>
  <c r="H1024" i="9"/>
  <c r="H1023" i="9"/>
  <c r="H1019" i="9"/>
  <c r="H1017" i="9"/>
  <c r="H1016" i="9"/>
  <c r="H1015" i="9"/>
  <c r="H1013" i="9"/>
  <c r="H1012" i="9"/>
  <c r="H1005" i="9"/>
  <c r="H1002" i="9"/>
  <c r="H999" i="9"/>
  <c r="H993" i="9"/>
  <c r="H974" i="9"/>
  <c r="H946" i="9"/>
  <c r="W946" i="9" s="1"/>
  <c r="G942" i="9"/>
  <c r="H941" i="9"/>
  <c r="W941" i="9" s="1"/>
  <c r="G939" i="9"/>
  <c r="G938" i="9"/>
  <c r="G937" i="9"/>
  <c r="G936" i="9"/>
  <c r="H935" i="9"/>
  <c r="W935" i="9" s="1"/>
  <c r="G933" i="9"/>
  <c r="H930" i="9"/>
  <c r="H920" i="9"/>
  <c r="H918" i="9"/>
  <c r="H917" i="9"/>
  <c r="H916" i="9"/>
  <c r="H915" i="9"/>
  <c r="H914" i="9"/>
  <c r="H913" i="9"/>
  <c r="H912" i="9"/>
  <c r="H911" i="9"/>
  <c r="H910" i="9"/>
  <c r="H907" i="9"/>
  <c r="H906" i="9"/>
  <c r="H905" i="9"/>
  <c r="H904" i="9"/>
  <c r="H903" i="9"/>
  <c r="H902" i="9"/>
  <c r="H901" i="9"/>
  <c r="H900" i="9"/>
  <c r="H899" i="9"/>
  <c r="H898" i="9"/>
  <c r="H897" i="9"/>
  <c r="H896" i="9"/>
  <c r="H895" i="9"/>
  <c r="H892" i="9"/>
  <c r="H891" i="9"/>
  <c r="H890" i="9"/>
  <c r="H889" i="9"/>
  <c r="H888" i="9"/>
  <c r="H879" i="9"/>
  <c r="W879" i="9" s="1"/>
  <c r="H858" i="9"/>
  <c r="H849" i="9"/>
  <c r="H843" i="9"/>
  <c r="H840" i="9"/>
  <c r="H834" i="9"/>
  <c r="G833" i="9"/>
  <c r="G832" i="9"/>
  <c r="G831" i="9"/>
  <c r="G830" i="9"/>
  <c r="G829" i="9"/>
  <c r="G828" i="9"/>
  <c r="G826" i="9"/>
  <c r="G825" i="9"/>
  <c r="G824" i="9"/>
  <c r="G823" i="9"/>
  <c r="G822" i="9"/>
  <c r="G821" i="9"/>
  <c r="G818" i="9"/>
  <c r="G817" i="9"/>
  <c r="G816" i="9"/>
  <c r="G815" i="9"/>
  <c r="G814" i="9"/>
  <c r="G812" i="9"/>
  <c r="G811" i="9"/>
  <c r="G810" i="9"/>
  <c r="G809" i="9"/>
  <c r="G808" i="9"/>
  <c r="G807" i="9"/>
  <c r="H805" i="9"/>
  <c r="H804" i="9" s="1"/>
  <c r="H801" i="9"/>
  <c r="H802" i="9" s="1"/>
  <c r="H646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7" i="9"/>
  <c r="H616" i="9"/>
  <c r="H615" i="9"/>
  <c r="H614" i="9"/>
  <c r="H613" i="9"/>
  <c r="H612" i="9"/>
  <c r="H611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4" i="9"/>
  <c r="H573" i="9"/>
  <c r="H572" i="9"/>
  <c r="H559" i="9"/>
  <c r="H558" i="9" s="1"/>
  <c r="H556" i="9"/>
  <c r="W556" i="9" s="1"/>
  <c r="H550" i="9"/>
  <c r="H547" i="9"/>
  <c r="H537" i="9"/>
  <c r="H535" i="9"/>
  <c r="H531" i="9" s="1"/>
  <c r="G535" i="9"/>
  <c r="H527" i="9"/>
  <c r="H524" i="9"/>
  <c r="G487" i="9"/>
  <c r="G461" i="9"/>
  <c r="H425" i="9"/>
  <c r="H417" i="9" s="1"/>
  <c r="H405" i="9"/>
  <c r="H402" i="9"/>
  <c r="H398" i="9"/>
  <c r="G396" i="9"/>
  <c r="G395" i="9"/>
  <c r="H394" i="9"/>
  <c r="H390" i="9"/>
  <c r="H388" i="9"/>
  <c r="W388" i="9" s="1"/>
  <c r="H386" i="9"/>
  <c r="W386" i="9" s="1"/>
  <c r="H385" i="9"/>
  <c r="G382" i="9"/>
  <c r="G381" i="9"/>
  <c r="G380" i="9"/>
  <c r="G379" i="9"/>
  <c r="G378" i="9"/>
  <c r="H377" i="9"/>
  <c r="H367" i="9"/>
  <c r="H365" i="9"/>
  <c r="H339" i="9" s="1"/>
  <c r="H335" i="9"/>
  <c r="G329" i="9"/>
  <c r="G328" i="9"/>
  <c r="G327" i="9"/>
  <c r="G326" i="9"/>
  <c r="G325" i="9"/>
  <c r="H324" i="9"/>
  <c r="W324" i="9" s="1"/>
  <c r="G322" i="9"/>
  <c r="G321" i="9"/>
  <c r="H320" i="9"/>
  <c r="H209" i="9"/>
  <c r="W209" i="9" s="1"/>
  <c r="G205" i="9"/>
  <c r="H201" i="9"/>
  <c r="W201" i="9" s="1"/>
  <c r="H199" i="9"/>
  <c r="W199" i="9" s="1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0" i="9"/>
  <c r="H139" i="9"/>
  <c r="H138" i="9"/>
  <c r="H135" i="9"/>
  <c r="W135" i="9" s="1"/>
  <c r="H134" i="9"/>
  <c r="W134" i="9" s="1"/>
  <c r="H133" i="9"/>
  <c r="H132" i="9" s="1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0" i="9"/>
  <c r="H109" i="9"/>
  <c r="H108" i="9"/>
  <c r="H107" i="9"/>
  <c r="H106" i="9"/>
  <c r="H105" i="9"/>
  <c r="H104" i="9"/>
  <c r="H103" i="9"/>
  <c r="H102" i="9"/>
  <c r="H101" i="9"/>
  <c r="H98" i="9"/>
  <c r="H97" i="9" s="1"/>
  <c r="H89" i="9"/>
  <c r="H85" i="9"/>
  <c r="G83" i="9"/>
  <c r="G82" i="9"/>
  <c r="H81" i="9"/>
  <c r="G75" i="9"/>
  <c r="G74" i="9"/>
  <c r="G73" i="9"/>
  <c r="G72" i="9"/>
  <c r="G71" i="9"/>
  <c r="G70" i="9"/>
  <c r="H69" i="9"/>
  <c r="G67" i="9"/>
  <c r="G66" i="9"/>
  <c r="G64" i="9"/>
  <c r="G63" i="9"/>
  <c r="G60" i="9"/>
  <c r="G59" i="9"/>
  <c r="G58" i="9"/>
  <c r="G55" i="9"/>
  <c r="H52" i="9"/>
  <c r="G50" i="9"/>
  <c r="X50" i="9" s="1"/>
  <c r="G49" i="9"/>
  <c r="W49" i="9" s="1"/>
  <c r="G48" i="9"/>
  <c r="X48" i="9" s="1"/>
  <c r="G47" i="9"/>
  <c r="X47" i="9" s="1"/>
  <c r="G46" i="9"/>
  <c r="H45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Z8" i="9"/>
  <c r="Z9" i="9" s="1"/>
  <c r="H30" i="14" l="1"/>
  <c r="G31" i="14"/>
  <c r="D30" i="14"/>
  <c r="E29" i="14"/>
  <c r="W47" i="9"/>
  <c r="W392" i="9"/>
  <c r="W538" i="9"/>
  <c r="Y50" i="9"/>
  <c r="Z538" i="9"/>
  <c r="H555" i="9"/>
  <c r="W528" i="9"/>
  <c r="Y932" i="9"/>
  <c r="H1020" i="9"/>
  <c r="G1010" i="9" s="1"/>
  <c r="H1010" i="9" s="1"/>
  <c r="AA1010" i="9" s="1"/>
  <c r="W545" i="9"/>
  <c r="W801" i="9"/>
  <c r="H944" i="9"/>
  <c r="X545" i="9"/>
  <c r="H112" i="9"/>
  <c r="W112" i="9" s="1"/>
  <c r="Y545" i="9"/>
  <c r="W425" i="9"/>
  <c r="H887" i="9"/>
  <c r="W887" i="9" s="1"/>
  <c r="W529" i="9"/>
  <c r="H19" i="9"/>
  <c r="X426" i="9"/>
  <c r="Y1010" i="9"/>
  <c r="W1010" i="9"/>
  <c r="W5" i="9"/>
  <c r="W4" i="9"/>
  <c r="V1" i="9"/>
  <c r="H387" i="9"/>
  <c r="H384" i="9" s="1"/>
  <c r="H571" i="9"/>
  <c r="H1036" i="9"/>
  <c r="G1021" i="9" s="1"/>
  <c r="H1021" i="9" s="1"/>
  <c r="AA1021" i="9" s="1"/>
  <c r="W1021" i="9" s="1"/>
  <c r="Y47" i="9"/>
  <c r="W98" i="9"/>
  <c r="W400" i="9"/>
  <c r="X534" i="9"/>
  <c r="W994" i="9"/>
  <c r="W6" i="9"/>
  <c r="H137" i="9"/>
  <c r="W137" i="9" s="1"/>
  <c r="H619" i="9"/>
  <c r="H878" i="9"/>
  <c r="H894" i="9"/>
  <c r="W894" i="9" s="1"/>
  <c r="W48" i="9"/>
  <c r="W532" i="9"/>
  <c r="V3" i="9" s="1"/>
  <c r="W535" i="9"/>
  <c r="W542" i="9"/>
  <c r="X994" i="9"/>
  <c r="G162" i="9"/>
  <c r="H162" i="9" s="1"/>
  <c r="W162" i="9" s="1"/>
  <c r="H207" i="9"/>
  <c r="H576" i="9"/>
  <c r="G576" i="9" s="1"/>
  <c r="H610" i="9"/>
  <c r="H1060" i="9"/>
  <c r="G1049" i="9" s="1"/>
  <c r="H1049" i="9" s="1"/>
  <c r="AA1049" i="9" s="1"/>
  <c r="W1049" i="9" s="1"/>
  <c r="X542" i="9"/>
  <c r="H1074" i="9"/>
  <c r="G1061" i="9" s="1"/>
  <c r="H1061" i="9" s="1"/>
  <c r="AA1061" i="9" s="1"/>
  <c r="W133" i="9"/>
  <c r="H100" i="9"/>
  <c r="W100" i="9" s="1"/>
  <c r="G142" i="9"/>
  <c r="H142" i="9" s="1"/>
  <c r="W50" i="9"/>
  <c r="W1" i="9" s="1"/>
  <c r="W533" i="9"/>
  <c r="X538" i="9"/>
  <c r="H909" i="9"/>
  <c r="W909" i="9" s="1"/>
  <c r="H31" i="14" l="1"/>
  <c r="G32" i="14"/>
  <c r="E30" i="14"/>
  <c r="D31" i="14"/>
  <c r="V6" i="9"/>
  <c r="H1009" i="9"/>
  <c r="V4" i="9"/>
  <c r="W3" i="9"/>
  <c r="X1061" i="9"/>
  <c r="V5" i="9" s="1"/>
  <c r="W1061" i="9"/>
  <c r="V2" i="9" s="1"/>
  <c r="H12" i="9"/>
  <c r="W2" i="9"/>
  <c r="E31" i="14" l="1"/>
  <c r="D32" i="14"/>
  <c r="H32" i="14"/>
  <c r="G33" i="14"/>
  <c r="X2" i="9"/>
  <c r="H33" i="14" l="1"/>
  <c r="G34" i="14"/>
  <c r="E32" i="14"/>
  <c r="D33" i="14"/>
  <c r="D34" i="14" l="1"/>
  <c r="E33" i="14"/>
  <c r="H34" i="14"/>
  <c r="G35" i="14"/>
  <c r="H898" i="3"/>
  <c r="H896" i="3"/>
  <c r="H136" i="3"/>
  <c r="G914" i="3"/>
  <c r="G905" i="3"/>
  <c r="H35" i="14" l="1"/>
  <c r="G36" i="14"/>
  <c r="E34" i="14"/>
  <c r="D35" i="14"/>
  <c r="D36" i="14" l="1"/>
  <c r="E35" i="14"/>
  <c r="H36" i="14"/>
  <c r="G37" i="14"/>
  <c r="H37" i="14" l="1"/>
  <c r="G38" i="14"/>
  <c r="E36" i="14"/>
  <c r="D37" i="14"/>
  <c r="E37" i="14" l="1"/>
  <c r="D38" i="14"/>
  <c r="H38" i="14"/>
  <c r="G39" i="14"/>
  <c r="G74" i="3"/>
  <c r="G73" i="3"/>
  <c r="G67" i="3"/>
  <c r="G71" i="3"/>
  <c r="G70" i="3"/>
  <c r="G66" i="3"/>
  <c r="G65" i="3"/>
  <c r="H1072" i="3"/>
  <c r="H1062" i="3"/>
  <c r="H1061" i="3" s="1"/>
  <c r="H1055" i="3"/>
  <c r="H1052" i="3"/>
  <c r="H1042" i="3"/>
  <c r="H1041" i="3"/>
  <c r="H1039" i="3"/>
  <c r="H1038" i="3"/>
  <c r="H1037" i="3"/>
  <c r="H1036" i="3"/>
  <c r="H1035" i="3"/>
  <c r="H1034" i="3"/>
  <c r="H1033" i="3"/>
  <c r="H1032" i="3"/>
  <c r="H1028" i="3"/>
  <c r="H1027" i="3"/>
  <c r="H1026" i="3"/>
  <c r="H1025" i="3"/>
  <c r="H1024" i="3"/>
  <c r="H1022" i="3"/>
  <c r="H1021" i="3"/>
  <c r="H1020" i="3"/>
  <c r="H1017" i="3"/>
  <c r="G1006" i="3" s="1"/>
  <c r="H1006" i="3" s="1"/>
  <c r="H1004" i="3"/>
  <c r="H1002" i="3"/>
  <c r="H1001" i="3"/>
  <c r="H999" i="3"/>
  <c r="H998" i="3"/>
  <c r="H997" i="3"/>
  <c r="H996" i="3"/>
  <c r="H995" i="3"/>
  <c r="H994" i="3"/>
  <c r="H993" i="3"/>
  <c r="H992" i="3"/>
  <c r="H988" i="3"/>
  <c r="H986" i="3"/>
  <c r="H985" i="3"/>
  <c r="H984" i="3"/>
  <c r="H982" i="3"/>
  <c r="H981" i="3"/>
  <c r="H974" i="3"/>
  <c r="H971" i="3"/>
  <c r="H968" i="3"/>
  <c r="H965" i="3"/>
  <c r="H946" i="3"/>
  <c r="H918" i="3"/>
  <c r="H916" i="3" s="1"/>
  <c r="H913" i="3"/>
  <c r="G911" i="3"/>
  <c r="G910" i="3"/>
  <c r="G909" i="3"/>
  <c r="G908" i="3"/>
  <c r="H907" i="3"/>
  <c r="H902" i="3"/>
  <c r="H900" i="3"/>
  <c r="H899" i="3"/>
  <c r="H897" i="3"/>
  <c r="H895" i="3"/>
  <c r="H894" i="3"/>
  <c r="H893" i="3"/>
  <c r="H892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4" i="3"/>
  <c r="H873" i="3"/>
  <c r="H872" i="3"/>
  <c r="H871" i="3"/>
  <c r="H870" i="3"/>
  <c r="H861" i="3"/>
  <c r="H860" i="3" s="1"/>
  <c r="H840" i="3"/>
  <c r="H831" i="3"/>
  <c r="H825" i="3"/>
  <c r="H822" i="3"/>
  <c r="H816" i="3"/>
  <c r="G815" i="3"/>
  <c r="G814" i="3"/>
  <c r="G813" i="3"/>
  <c r="G812" i="3"/>
  <c r="G811" i="3"/>
  <c r="G810" i="3"/>
  <c r="G808" i="3"/>
  <c r="G807" i="3"/>
  <c r="G806" i="3"/>
  <c r="G805" i="3"/>
  <c r="G804" i="3"/>
  <c r="G803" i="3"/>
  <c r="G800" i="3"/>
  <c r="G799" i="3"/>
  <c r="G798" i="3"/>
  <c r="G797" i="3"/>
  <c r="G796" i="3"/>
  <c r="G794" i="3"/>
  <c r="G793" i="3"/>
  <c r="G792" i="3"/>
  <c r="G791" i="3"/>
  <c r="G790" i="3"/>
  <c r="G789" i="3"/>
  <c r="H787" i="3"/>
  <c r="H786" i="3" s="1"/>
  <c r="H783" i="3"/>
  <c r="H784" i="3" s="1"/>
  <c r="H628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599" i="3"/>
  <c r="H598" i="3"/>
  <c r="H597" i="3"/>
  <c r="H596" i="3"/>
  <c r="H595" i="3"/>
  <c r="H594" i="3"/>
  <c r="H593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6" i="3"/>
  <c r="H555" i="3"/>
  <c r="H554" i="3"/>
  <c r="H541" i="3"/>
  <c r="H540" i="3" s="1"/>
  <c r="H538" i="3"/>
  <c r="H537" i="3" s="1"/>
  <c r="H532" i="3"/>
  <c r="H529" i="3"/>
  <c r="H522" i="3"/>
  <c r="H519" i="3"/>
  <c r="H516" i="3"/>
  <c r="H513" i="3"/>
  <c r="G476" i="3"/>
  <c r="G450" i="3"/>
  <c r="H414" i="3"/>
  <c r="H406" i="3" s="1"/>
  <c r="H394" i="3"/>
  <c r="H391" i="3"/>
  <c r="H387" i="3"/>
  <c r="G385" i="3"/>
  <c r="G384" i="3"/>
  <c r="H383" i="3"/>
  <c r="H378" i="3"/>
  <c r="H377" i="3" s="1"/>
  <c r="H376" i="3"/>
  <c r="H375" i="3"/>
  <c r="G372" i="3"/>
  <c r="G371" i="3"/>
  <c r="G370" i="3"/>
  <c r="G369" i="3"/>
  <c r="G368" i="3"/>
  <c r="H367" i="3"/>
  <c r="H357" i="3"/>
  <c r="H332" i="3"/>
  <c r="G326" i="3"/>
  <c r="G325" i="3"/>
  <c r="G324" i="3"/>
  <c r="G323" i="3"/>
  <c r="G322" i="3"/>
  <c r="H321" i="3"/>
  <c r="G319" i="3"/>
  <c r="G318" i="3"/>
  <c r="H317" i="3"/>
  <c r="H206" i="3"/>
  <c r="H204" i="3" s="1"/>
  <c r="H198" i="3"/>
  <c r="H196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7" i="3"/>
  <c r="H135" i="3"/>
  <c r="H132" i="3"/>
  <c r="H131" i="3"/>
  <c r="H130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7" i="3"/>
  <c r="H106" i="3"/>
  <c r="H105" i="3"/>
  <c r="H104" i="3"/>
  <c r="H103" i="3"/>
  <c r="H102" i="3"/>
  <c r="H101" i="3"/>
  <c r="H100" i="3"/>
  <c r="H99" i="3"/>
  <c r="H98" i="3"/>
  <c r="H95" i="3"/>
  <c r="H94" i="3" s="1"/>
  <c r="H88" i="3"/>
  <c r="G86" i="3"/>
  <c r="G85" i="3"/>
  <c r="H84" i="3"/>
  <c r="G82" i="3"/>
  <c r="G81" i="3"/>
  <c r="G80" i="3"/>
  <c r="G79" i="3"/>
  <c r="G78" i="3"/>
  <c r="G77" i="3"/>
  <c r="H76" i="3"/>
  <c r="G62" i="3"/>
  <c r="H59" i="3"/>
  <c r="H52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G22" i="3"/>
  <c r="H15" i="3"/>
  <c r="H12" i="3" s="1"/>
  <c r="G14" i="3"/>
  <c r="Z8" i="3"/>
  <c r="Z9" i="3" s="1"/>
  <c r="W4" i="3"/>
  <c r="Z3" i="3"/>
  <c r="Z2" i="3"/>
  <c r="Z4" i="3" s="1"/>
  <c r="L66" i="2"/>
  <c r="L83" i="2" s="1"/>
  <c r="M60" i="2"/>
  <c r="L60" i="2"/>
  <c r="L40" i="2"/>
  <c r="M40" i="2" s="1"/>
  <c r="M37" i="2"/>
  <c r="L37" i="2"/>
  <c r="M33" i="2"/>
  <c r="L33" i="2"/>
  <c r="M12" i="2"/>
  <c r="L12" i="2"/>
  <c r="L81" i="2" s="1"/>
  <c r="H39" i="14" l="1"/>
  <c r="G40" i="14"/>
  <c r="E38" i="14"/>
  <c r="D39" i="14"/>
  <c r="M17" i="2"/>
  <c r="X4" i="3"/>
  <c r="H331" i="3"/>
  <c r="L18" i="2"/>
  <c r="L17" i="2" s="1"/>
  <c r="L82" i="2" s="1"/>
  <c r="L85" i="2" s="1"/>
  <c r="H601" i="3"/>
  <c r="W2" i="3" s="1"/>
  <c r="H97" i="3"/>
  <c r="H129" i="3"/>
  <c r="H134" i="3"/>
  <c r="H109" i="3"/>
  <c r="H989" i="3"/>
  <c r="G979" i="3" s="1"/>
  <c r="H979" i="3" s="1"/>
  <c r="H1005" i="3"/>
  <c r="G990" i="3" s="1"/>
  <c r="H990" i="3" s="1"/>
  <c r="H592" i="3"/>
  <c r="X5" i="3" s="1"/>
  <c r="H869" i="3"/>
  <c r="H29" i="3"/>
  <c r="H1029" i="3"/>
  <c r="G1018" i="3" s="1"/>
  <c r="H1018" i="3" s="1"/>
  <c r="H891" i="3"/>
  <c r="G159" i="3"/>
  <c r="H159" i="3" s="1"/>
  <c r="H1043" i="3"/>
  <c r="G1030" i="3" s="1"/>
  <c r="H1030" i="3" s="1"/>
  <c r="H1045" i="3"/>
  <c r="G139" i="3"/>
  <c r="H139" i="3" s="1"/>
  <c r="H374" i="3"/>
  <c r="H553" i="3"/>
  <c r="H558" i="3"/>
  <c r="G558" i="3" s="1"/>
  <c r="H876" i="3"/>
  <c r="X2" i="3"/>
  <c r="D40" i="14" l="1"/>
  <c r="E39" i="14"/>
  <c r="H40" i="14"/>
  <c r="G41" i="14"/>
  <c r="H19" i="3"/>
  <c r="W16" i="3" s="1"/>
  <c r="W5" i="3"/>
  <c r="P17" i="2"/>
  <c r="X3" i="3"/>
  <c r="W3" i="3"/>
  <c r="W6" i="3"/>
  <c r="H978" i="3"/>
  <c r="X6" i="3"/>
  <c r="H41" i="14" l="1"/>
  <c r="G42" i="14"/>
  <c r="E40" i="14"/>
  <c r="D41" i="14"/>
  <c r="D42" i="14" l="1"/>
  <c r="E41" i="14"/>
  <c r="H42" i="14"/>
  <c r="G43" i="14"/>
  <c r="H43" i="14" l="1"/>
  <c r="G44" i="14"/>
  <c r="E42" i="14"/>
  <c r="D43" i="14"/>
  <c r="D44" i="14" l="1"/>
  <c r="E43" i="14"/>
  <c r="H44" i="14"/>
  <c r="G45" i="14"/>
  <c r="H45" i="14" l="1"/>
  <c r="G46" i="14"/>
  <c r="E44" i="14"/>
  <c r="D45" i="14"/>
  <c r="D46" i="14" l="1"/>
  <c r="E45" i="14"/>
  <c r="H46" i="14"/>
  <c r="G47" i="14"/>
  <c r="H47" i="14" l="1"/>
  <c r="G48" i="14"/>
  <c r="E46" i="14"/>
  <c r="D47" i="14"/>
  <c r="E47" i="14" l="1"/>
  <c r="D48" i="14"/>
  <c r="H48" i="14"/>
  <c r="G49" i="14"/>
  <c r="H49" i="14" l="1"/>
  <c r="G50" i="14"/>
  <c r="E48" i="14"/>
  <c r="D49" i="14"/>
  <c r="D50" i="14" l="1"/>
  <c r="E49" i="14"/>
  <c r="H50" i="14"/>
  <c r="G51" i="14"/>
  <c r="H51" i="14" l="1"/>
  <c r="G52" i="14"/>
  <c r="E50" i="14"/>
  <c r="D51" i="14"/>
  <c r="D52" i="14" l="1"/>
  <c r="E51" i="14"/>
  <c r="H52" i="14"/>
  <c r="G53" i="14"/>
  <c r="H53" i="14" l="1"/>
  <c r="G54" i="14"/>
  <c r="E52" i="14"/>
  <c r="D53" i="14"/>
  <c r="D54" i="14" l="1"/>
  <c r="E53" i="14"/>
  <c r="H54" i="14"/>
  <c r="G55" i="14"/>
  <c r="H55" i="14" l="1"/>
  <c r="G56" i="14"/>
  <c r="E54" i="14"/>
  <c r="D55" i="14"/>
  <c r="D56" i="14" l="1"/>
  <c r="E55" i="14"/>
  <c r="H56" i="14"/>
  <c r="G57" i="14"/>
  <c r="H57" i="14" l="1"/>
  <c r="G58" i="14"/>
  <c r="E56" i="14"/>
  <c r="D57" i="14"/>
  <c r="D58" i="14" l="1"/>
  <c r="E57" i="14"/>
  <c r="H58" i="14"/>
  <c r="G59" i="14"/>
  <c r="H59" i="14" l="1"/>
  <c r="G60" i="14"/>
  <c r="E58" i="14"/>
  <c r="D59" i="14"/>
  <c r="D60" i="14" l="1"/>
  <c r="E59" i="14"/>
  <c r="H60" i="14"/>
  <c r="G61" i="14"/>
  <c r="H61" i="14" l="1"/>
  <c r="G62" i="14"/>
  <c r="E60" i="14"/>
  <c r="D61" i="14"/>
  <c r="D62" i="14" l="1"/>
  <c r="E61" i="14"/>
  <c r="H62" i="14"/>
  <c r="G63" i="14"/>
  <c r="H63" i="14" l="1"/>
  <c r="G64" i="14"/>
  <c r="E62" i="14"/>
  <c r="D63" i="14"/>
  <c r="D64" i="14" l="1"/>
  <c r="E63" i="14"/>
  <c r="H64" i="14"/>
  <c r="G65" i="14"/>
  <c r="H65" i="14" l="1"/>
  <c r="G66" i="14"/>
  <c r="E64" i="14"/>
  <c r="D65" i="14"/>
  <c r="D66" i="14" l="1"/>
  <c r="E65" i="14"/>
  <c r="H66" i="14"/>
  <c r="G67" i="14"/>
  <c r="H67" i="14" l="1"/>
  <c r="G68" i="14"/>
  <c r="E66" i="14"/>
  <c r="D67" i="14"/>
  <c r="D68" i="14" l="1"/>
  <c r="E67" i="14"/>
  <c r="H68" i="14"/>
  <c r="G69" i="14"/>
  <c r="H69" i="14" l="1"/>
  <c r="G70" i="14"/>
  <c r="E68" i="14"/>
  <c r="D69" i="14"/>
  <c r="E69" i="14" l="1"/>
  <c r="D70" i="14"/>
  <c r="H70" i="14"/>
  <c r="G71" i="14"/>
  <c r="H71" i="14" l="1"/>
  <c r="G72" i="14"/>
  <c r="E70" i="14"/>
  <c r="D71" i="14"/>
  <c r="D72" i="14" l="1"/>
  <c r="E71" i="14"/>
  <c r="H72" i="14"/>
  <c r="G73" i="14"/>
  <c r="H73" i="14" l="1"/>
  <c r="G74" i="14"/>
  <c r="E72" i="14"/>
  <c r="D73" i="14"/>
  <c r="E73" i="14" l="1"/>
  <c r="D74" i="14"/>
  <c r="H74" i="14"/>
  <c r="G75" i="14"/>
  <c r="H75" i="14" l="1"/>
  <c r="G76" i="14"/>
  <c r="E74" i="14"/>
  <c r="D75" i="14"/>
  <c r="D76" i="14" l="1"/>
  <c r="E75" i="14"/>
  <c r="H76" i="14"/>
  <c r="G77" i="14"/>
  <c r="E76" i="14" l="1"/>
  <c r="D77" i="14"/>
  <c r="H77" i="14"/>
  <c r="G78" i="14"/>
  <c r="H78" i="14" l="1"/>
  <c r="G79" i="14"/>
  <c r="D78" i="14"/>
  <c r="E77" i="14"/>
  <c r="E78" i="14" l="1"/>
  <c r="D79" i="14"/>
  <c r="H79" i="14"/>
  <c r="G80" i="14"/>
  <c r="H80" i="14" l="1"/>
  <c r="G81" i="14"/>
  <c r="E79" i="14"/>
  <c r="D80" i="14"/>
  <c r="E80" i="14" l="1"/>
  <c r="D81" i="14"/>
  <c r="H81" i="14"/>
  <c r="G82" i="14"/>
  <c r="H82" i="14" l="1"/>
  <c r="G83" i="14"/>
  <c r="D82" i="14"/>
  <c r="E81" i="14"/>
  <c r="E82" i="14" l="1"/>
  <c r="D83" i="14"/>
  <c r="H83" i="14"/>
  <c r="G84" i="14"/>
  <c r="H84" i="14" l="1"/>
  <c r="G85" i="14"/>
  <c r="E83" i="14"/>
  <c r="D84" i="14"/>
  <c r="E84" i="14" l="1"/>
  <c r="D85" i="14"/>
  <c r="H85" i="14"/>
  <c r="G86" i="14"/>
  <c r="G87" i="14" l="1"/>
  <c r="H86" i="14"/>
  <c r="E85" i="14"/>
  <c r="D86" i="14"/>
  <c r="E86" i="14" l="1"/>
  <c r="D87" i="14"/>
  <c r="G88" i="14"/>
  <c r="H87" i="14"/>
  <c r="G89" i="14" l="1"/>
  <c r="H88" i="14"/>
  <c r="E87" i="14"/>
  <c r="D88" i="14"/>
  <c r="G90" i="14" l="1"/>
  <c r="H89" i="14"/>
  <c r="E88" i="14"/>
  <c r="D89" i="14"/>
  <c r="G91" i="14" l="1"/>
  <c r="H90" i="14"/>
  <c r="E89" i="14"/>
  <c r="D90" i="14"/>
  <c r="E90" i="14" l="1"/>
  <c r="D91" i="14"/>
  <c r="G92" i="14"/>
  <c r="H91" i="14"/>
  <c r="H92" i="14" l="1"/>
  <c r="G93" i="14"/>
  <c r="E91" i="14"/>
  <c r="D92" i="14"/>
  <c r="E92" i="14" l="1"/>
  <c r="D93" i="14"/>
  <c r="G94" i="14"/>
  <c r="H93" i="14"/>
  <c r="G95" i="14" l="1"/>
  <c r="H94" i="14"/>
  <c r="E93" i="14"/>
  <c r="D94" i="14"/>
  <c r="E94" i="14" l="1"/>
  <c r="D95" i="14"/>
  <c r="H95" i="14"/>
  <c r="G96" i="14"/>
  <c r="E95" i="14" l="1"/>
  <c r="D96" i="14"/>
  <c r="G97" i="14"/>
  <c r="H96" i="14"/>
  <c r="G98" i="14" l="1"/>
  <c r="H97" i="14"/>
  <c r="E96" i="14"/>
  <c r="D97" i="14"/>
  <c r="G99" i="14" l="1"/>
  <c r="H98" i="14"/>
  <c r="E97" i="14"/>
  <c r="D98" i="14"/>
  <c r="E98" i="14" l="1"/>
  <c r="D99" i="14"/>
  <c r="G100" i="14"/>
  <c r="H99" i="14"/>
  <c r="H100" i="14" l="1"/>
  <c r="G101" i="14"/>
  <c r="E99" i="14"/>
  <c r="D100" i="14"/>
  <c r="E100" i="14" l="1"/>
  <c r="D101" i="14"/>
  <c r="H101" i="14"/>
  <c r="G102" i="14"/>
  <c r="G103" i="14" l="1"/>
  <c r="H102" i="14"/>
  <c r="E101" i="14"/>
  <c r="D102" i="14"/>
  <c r="H103" i="14" l="1"/>
  <c r="G104" i="14"/>
  <c r="E102" i="14"/>
  <c r="D103" i="14"/>
  <c r="G105" i="14" l="1"/>
  <c r="H104" i="14"/>
  <c r="E103" i="14"/>
  <c r="D104" i="14"/>
  <c r="G106" i="14" l="1"/>
  <c r="H105" i="14"/>
  <c r="E104" i="14"/>
  <c r="D105" i="14"/>
  <c r="E105" i="14" l="1"/>
  <c r="D106" i="14"/>
  <c r="G107" i="14"/>
  <c r="H106" i="14"/>
  <c r="G108" i="14" l="1"/>
  <c r="H107" i="14"/>
  <c r="E106" i="14"/>
  <c r="D107" i="14"/>
  <c r="E107" i="14" l="1"/>
  <c r="D108" i="14"/>
  <c r="H108" i="14"/>
  <c r="G109" i="14"/>
  <c r="G110" i="14" l="1"/>
  <c r="H109" i="14"/>
  <c r="E108" i="14"/>
  <c r="D109" i="14"/>
  <c r="E109" i="14" l="1"/>
  <c r="D110" i="14"/>
  <c r="G111" i="14"/>
  <c r="H110" i="14"/>
  <c r="H111" i="14" l="1"/>
  <c r="G112" i="14"/>
  <c r="E110" i="14"/>
  <c r="D111" i="14"/>
  <c r="E111" i="14" l="1"/>
  <c r="D112" i="14"/>
  <c r="G113" i="14"/>
  <c r="H112" i="14"/>
  <c r="G114" i="14" l="1"/>
  <c r="H113" i="14"/>
  <c r="E112" i="14"/>
  <c r="D113" i="14"/>
  <c r="E113" i="14" l="1"/>
  <c r="D114" i="14"/>
  <c r="G115" i="14"/>
  <c r="H114" i="14"/>
  <c r="G116" i="14" l="1"/>
  <c r="H115" i="14"/>
  <c r="E114" i="14"/>
  <c r="D115" i="14"/>
  <c r="E115" i="14" l="1"/>
  <c r="D116" i="14"/>
  <c r="H116" i="14"/>
  <c r="G117" i="14"/>
  <c r="G118" i="14" l="1"/>
  <c r="H117" i="14"/>
  <c r="E116" i="14"/>
  <c r="D117" i="14"/>
  <c r="E117" i="14" l="1"/>
  <c r="D118" i="14"/>
  <c r="G119" i="14"/>
  <c r="H118" i="14"/>
  <c r="H119" i="14" l="1"/>
  <c r="G120" i="14"/>
  <c r="E118" i="14"/>
  <c r="D119" i="14"/>
  <c r="E119" i="14" l="1"/>
  <c r="D120" i="14"/>
  <c r="G121" i="14"/>
  <c r="H120" i="14"/>
  <c r="G122" i="14" l="1"/>
  <c r="H121" i="14"/>
  <c r="E120" i="14"/>
  <c r="D121" i="14"/>
  <c r="E121" i="14" l="1"/>
  <c r="D122" i="14"/>
  <c r="G123" i="14"/>
  <c r="H122" i="14"/>
  <c r="G124" i="14" l="1"/>
  <c r="H123" i="14"/>
  <c r="E122" i="14"/>
  <c r="D123" i="14"/>
  <c r="E123" i="14" l="1"/>
  <c r="D124" i="14"/>
  <c r="H124" i="14"/>
  <c r="G125" i="14"/>
  <c r="G126" i="14" l="1"/>
  <c r="H125" i="14"/>
  <c r="E124" i="14"/>
  <c r="D125" i="14"/>
  <c r="E125" i="14" l="1"/>
  <c r="D126" i="14"/>
  <c r="G127" i="14"/>
  <c r="H126" i="14"/>
  <c r="G128" i="14" l="1"/>
  <c r="H127" i="14"/>
  <c r="E126" i="14"/>
  <c r="D127" i="14"/>
  <c r="E127" i="14" l="1"/>
  <c r="D128" i="14"/>
  <c r="G129" i="14"/>
  <c r="H128" i="14"/>
  <c r="G130" i="14" l="1"/>
  <c r="H129" i="14"/>
  <c r="E128" i="14"/>
  <c r="D129" i="14"/>
  <c r="E129" i="14" l="1"/>
  <c r="D130" i="14"/>
  <c r="G131" i="14"/>
  <c r="H130" i="14"/>
  <c r="G132" i="14" l="1"/>
  <c r="H131" i="14"/>
  <c r="E130" i="14"/>
  <c r="D131" i="14"/>
  <c r="E131" i="14" l="1"/>
  <c r="D132" i="14"/>
  <c r="H132" i="14"/>
  <c r="G133" i="14"/>
  <c r="H133" i="14" l="1"/>
  <c r="G134" i="14"/>
  <c r="E132" i="14"/>
  <c r="D133" i="14"/>
  <c r="E133" i="14" l="1"/>
  <c r="D134" i="14"/>
  <c r="G135" i="14"/>
  <c r="H134" i="14"/>
  <c r="G136" i="14" l="1"/>
  <c r="H135" i="14"/>
  <c r="E134" i="14"/>
  <c r="D135" i="14"/>
  <c r="E135" i="14" l="1"/>
  <c r="D136" i="14"/>
  <c r="G137" i="14"/>
  <c r="H136" i="14"/>
  <c r="H137" i="14" l="1"/>
  <c r="G138" i="14"/>
  <c r="E136" i="14"/>
  <c r="D137" i="14"/>
  <c r="E137" i="14" l="1"/>
  <c r="D138" i="14"/>
  <c r="G139" i="14"/>
  <c r="H138" i="14"/>
  <c r="G140" i="14" l="1"/>
  <c r="H139" i="14"/>
  <c r="E138" i="14"/>
  <c r="D139" i="14"/>
  <c r="E139" i="14" l="1"/>
  <c r="D140" i="14"/>
  <c r="H140" i="14"/>
  <c r="G141" i="14"/>
  <c r="G142" i="14" l="1"/>
  <c r="H141" i="14"/>
  <c r="E140" i="14"/>
  <c r="D141" i="14"/>
  <c r="E141" i="14" l="1"/>
  <c r="D142" i="14"/>
  <c r="G143" i="14"/>
  <c r="H142" i="14"/>
  <c r="G144" i="14" l="1"/>
  <c r="H143" i="14"/>
  <c r="E142" i="14"/>
  <c r="D143" i="14"/>
  <c r="G145" i="14" l="1"/>
  <c r="H144" i="14"/>
  <c r="E143" i="14"/>
  <c r="D144" i="14"/>
  <c r="E144" i="14" l="1"/>
  <c r="D145" i="14"/>
  <c r="H145" i="14"/>
  <c r="G146" i="14"/>
  <c r="G147" i="14" l="1"/>
  <c r="H146" i="14"/>
  <c r="E145" i="14"/>
  <c r="D146" i="14"/>
  <c r="G148" i="14" l="1"/>
  <c r="H147" i="14"/>
  <c r="E146" i="14"/>
  <c r="D147" i="14"/>
  <c r="E147" i="14" l="1"/>
  <c r="D148" i="14"/>
  <c r="H148" i="14"/>
  <c r="G149" i="14"/>
  <c r="G150" i="14" l="1"/>
  <c r="H149" i="14"/>
  <c r="E148" i="14"/>
  <c r="D149" i="14"/>
  <c r="E149" i="14" l="1"/>
  <c r="D150" i="14"/>
  <c r="G151" i="14"/>
  <c r="H150" i="14"/>
  <c r="G152" i="14" l="1"/>
  <c r="H151" i="14"/>
  <c r="E150" i="14"/>
  <c r="D151" i="14"/>
  <c r="E151" i="14" l="1"/>
  <c r="D152" i="14"/>
  <c r="H152" i="14"/>
  <c r="G153" i="14"/>
  <c r="G154" i="14" l="1"/>
  <c r="H153" i="14"/>
  <c r="E152" i="14"/>
  <c r="D153" i="14"/>
  <c r="E153" i="14" l="1"/>
  <c r="D154" i="14"/>
  <c r="H154" i="14"/>
  <c r="G155" i="14"/>
  <c r="G156" i="14" l="1"/>
  <c r="H155" i="14"/>
  <c r="E154" i="14"/>
  <c r="D155" i="14"/>
  <c r="E155" i="14" l="1"/>
  <c r="D156" i="14"/>
  <c r="H156" i="14"/>
  <c r="G157" i="14"/>
  <c r="H157" i="14" l="1"/>
  <c r="G158" i="14"/>
  <c r="E156" i="14"/>
  <c r="D157" i="14"/>
  <c r="E157" i="14" l="1"/>
  <c r="D158" i="14"/>
  <c r="H158" i="14"/>
  <c r="G159" i="14"/>
  <c r="H159" i="14" l="1"/>
  <c r="G160" i="14"/>
  <c r="E158" i="14"/>
  <c r="D159" i="14"/>
  <c r="E159" i="14" l="1"/>
  <c r="D160" i="14"/>
  <c r="H160" i="14"/>
  <c r="G161" i="14"/>
  <c r="G162" i="14" l="1"/>
  <c r="H161" i="14"/>
  <c r="E160" i="14"/>
  <c r="D161" i="14"/>
  <c r="E161" i="14" l="1"/>
  <c r="D162" i="14"/>
  <c r="H162" i="14"/>
  <c r="G163" i="14"/>
  <c r="G164" i="14" l="1"/>
  <c r="H163" i="14"/>
  <c r="E162" i="14"/>
  <c r="D163" i="14"/>
  <c r="E163" i="14" l="1"/>
  <c r="D164" i="14"/>
  <c r="H164" i="14"/>
  <c r="G165" i="14"/>
  <c r="G166" i="14" l="1"/>
  <c r="H165" i="14"/>
  <c r="E164" i="14"/>
  <c r="D165" i="14"/>
  <c r="E165" i="14" l="1"/>
  <c r="D166" i="14"/>
  <c r="H166" i="14"/>
  <c r="G167" i="14"/>
  <c r="H167" i="14" l="1"/>
  <c r="G168" i="14"/>
  <c r="E166" i="14"/>
  <c r="D167" i="14"/>
  <c r="E167" i="14" l="1"/>
  <c r="D168" i="14"/>
  <c r="H168" i="14"/>
  <c r="G169" i="14"/>
  <c r="G170" i="14" l="1"/>
  <c r="H169" i="14"/>
  <c r="E168" i="14"/>
  <c r="D169" i="14"/>
  <c r="E169" i="14" l="1"/>
  <c r="D170" i="14"/>
  <c r="H170" i="14"/>
  <c r="G171" i="14"/>
  <c r="G172" i="14" l="1"/>
  <c r="H171" i="14"/>
  <c r="E170" i="14"/>
  <c r="D171" i="14"/>
  <c r="E171" i="14" l="1"/>
  <c r="D172" i="14"/>
  <c r="H172" i="14"/>
  <c r="G173" i="14"/>
  <c r="H173" i="14" l="1"/>
  <c r="G174" i="14"/>
  <c r="E172" i="14"/>
  <c r="D173" i="14"/>
  <c r="E173" i="14" l="1"/>
  <c r="D174" i="14"/>
  <c r="H174" i="14"/>
  <c r="G175" i="14"/>
  <c r="H175" i="14" l="1"/>
  <c r="G176" i="14"/>
  <c r="E174" i="14"/>
  <c r="D175" i="14"/>
  <c r="E175" i="14" l="1"/>
  <c r="D176" i="14"/>
  <c r="H176" i="14"/>
  <c r="G177" i="14"/>
  <c r="G178" i="14" l="1"/>
  <c r="H177" i="14"/>
  <c r="E176" i="14"/>
  <c r="D177" i="14"/>
  <c r="E177" i="14" l="1"/>
  <c r="D178" i="14"/>
  <c r="H178" i="14"/>
  <c r="G179" i="14"/>
  <c r="H179" i="14" l="1"/>
  <c r="G180" i="14"/>
  <c r="E178" i="14"/>
  <c r="D179" i="14"/>
  <c r="E179" i="14" l="1"/>
  <c r="D180" i="14"/>
  <c r="H180" i="14"/>
  <c r="G181" i="14"/>
  <c r="G182" i="14" l="1"/>
  <c r="H181" i="14"/>
  <c r="E180" i="14"/>
  <c r="D181" i="14"/>
  <c r="E181" i="14" l="1"/>
  <c r="D182" i="14"/>
  <c r="H182" i="14"/>
  <c r="G183" i="14"/>
  <c r="G184" i="14" l="1"/>
  <c r="H183" i="14"/>
  <c r="E182" i="14"/>
  <c r="D183" i="14"/>
  <c r="E183" i="14" l="1"/>
  <c r="D184" i="14"/>
  <c r="H184" i="14"/>
  <c r="G185" i="14"/>
  <c r="G186" i="14" l="1"/>
  <c r="H185" i="14"/>
  <c r="E184" i="14"/>
  <c r="D185" i="14"/>
  <c r="E185" i="14" l="1"/>
  <c r="D186" i="14"/>
  <c r="H186" i="14"/>
  <c r="G187" i="14"/>
  <c r="G188" i="14" l="1"/>
  <c r="H187" i="14"/>
  <c r="E186" i="14"/>
  <c r="D187" i="14"/>
  <c r="E187" i="14" l="1"/>
  <c r="D188" i="14"/>
  <c r="H188" i="14"/>
  <c r="G189" i="14"/>
  <c r="H189" i="14" l="1"/>
  <c r="G190" i="14"/>
  <c r="E188" i="14"/>
  <c r="D189" i="14"/>
  <c r="E189" i="14" l="1"/>
  <c r="D190" i="14"/>
  <c r="H190" i="14"/>
  <c r="G191" i="14"/>
  <c r="H191" i="14" l="1"/>
  <c r="G192" i="14"/>
  <c r="E190" i="14"/>
  <c r="D191" i="14"/>
  <c r="E191" i="14" l="1"/>
  <c r="D192" i="14"/>
  <c r="H192" i="14"/>
  <c r="G193" i="14"/>
  <c r="H193" i="14" l="1"/>
  <c r="G194" i="14"/>
  <c r="E192" i="14"/>
  <c r="D193" i="14"/>
  <c r="E193" i="14" l="1"/>
  <c r="D194" i="14"/>
  <c r="H194" i="14"/>
  <c r="G195" i="14"/>
  <c r="G196" i="14" l="1"/>
  <c r="H195" i="14"/>
  <c r="E194" i="14"/>
  <c r="D195" i="14"/>
  <c r="E195" i="14" l="1"/>
  <c r="D196" i="14"/>
  <c r="H196" i="14"/>
  <c r="G197" i="14"/>
  <c r="G198" i="14" l="1"/>
  <c r="H197" i="14"/>
  <c r="E196" i="14"/>
  <c r="D197" i="14"/>
  <c r="E197" i="14" l="1"/>
  <c r="D198" i="14"/>
  <c r="H198" i="14"/>
  <c r="G199" i="14"/>
  <c r="H199" i="14" l="1"/>
  <c r="G200" i="14"/>
  <c r="E198" i="14"/>
  <c r="D199" i="14"/>
  <c r="E199" i="14" l="1"/>
  <c r="D200" i="14"/>
  <c r="H200" i="14"/>
  <c r="G201" i="14"/>
  <c r="G202" i="14" l="1"/>
  <c r="H201" i="14"/>
  <c r="E200" i="14"/>
  <c r="D201" i="14"/>
  <c r="E201" i="14" l="1"/>
  <c r="D202" i="14"/>
  <c r="H202" i="14"/>
  <c r="G203" i="14"/>
  <c r="G204" i="14" l="1"/>
  <c r="H203" i="14"/>
  <c r="E202" i="14"/>
  <c r="D203" i="14"/>
  <c r="E203" i="14" l="1"/>
  <c r="D204" i="14"/>
  <c r="H204" i="14"/>
  <c r="G205" i="14"/>
  <c r="G206" i="14" l="1"/>
  <c r="H205" i="14"/>
  <c r="E204" i="14"/>
  <c r="D205" i="14"/>
  <c r="E205" i="14" l="1"/>
  <c r="D206" i="14"/>
  <c r="H206" i="14"/>
  <c r="G207" i="14"/>
  <c r="H207" i="14" l="1"/>
  <c r="G208" i="14"/>
  <c r="E206" i="14"/>
  <c r="D207" i="14"/>
  <c r="E207" i="14" l="1"/>
  <c r="D208" i="14"/>
  <c r="H208" i="14"/>
  <c r="G209" i="14"/>
  <c r="H209" i="14" l="1"/>
  <c r="G210" i="14"/>
  <c r="E208" i="14"/>
  <c r="D209" i="14"/>
  <c r="E209" i="14" l="1"/>
  <c r="D210" i="14"/>
  <c r="H210" i="14"/>
  <c r="G211" i="14"/>
  <c r="G212" i="14" l="1"/>
  <c r="H211" i="14"/>
  <c r="E210" i="14"/>
  <c r="D211" i="14"/>
  <c r="E211" i="14" l="1"/>
  <c r="D212" i="14"/>
  <c r="H212" i="14"/>
  <c r="G213" i="14"/>
  <c r="G214" i="14" l="1"/>
  <c r="H213" i="14"/>
  <c r="E212" i="14"/>
  <c r="D213" i="14"/>
  <c r="E213" i="14" l="1"/>
  <c r="D214" i="14"/>
  <c r="H214" i="14"/>
  <c r="G215" i="14"/>
  <c r="G216" i="14" l="1"/>
  <c r="H215" i="14"/>
  <c r="E214" i="14"/>
  <c r="D215" i="14"/>
  <c r="E215" i="14" l="1"/>
  <c r="D216" i="14"/>
  <c r="H216" i="14"/>
  <c r="G217" i="14"/>
  <c r="G218" i="14" l="1"/>
  <c r="H217" i="14"/>
  <c r="E216" i="14"/>
  <c r="D217" i="14"/>
  <c r="E217" i="14" l="1"/>
  <c r="D218" i="14"/>
  <c r="H218" i="14"/>
  <c r="G219" i="14"/>
  <c r="G220" i="14" l="1"/>
  <c r="H219" i="14"/>
  <c r="E218" i="14"/>
  <c r="D219" i="14"/>
  <c r="E219" i="14" l="1"/>
  <c r="D220" i="14"/>
  <c r="H220" i="14"/>
  <c r="G221" i="14"/>
  <c r="G222" i="14" l="1"/>
  <c r="H221" i="14"/>
  <c r="E220" i="14"/>
  <c r="D221" i="14"/>
  <c r="E221" i="14" l="1"/>
  <c r="D222" i="14"/>
  <c r="H222" i="14"/>
  <c r="G223" i="14"/>
  <c r="H223" i="14" l="1"/>
  <c r="G224" i="14"/>
  <c r="E222" i="14"/>
  <c r="D223" i="14"/>
  <c r="E223" i="14" l="1"/>
  <c r="D224" i="14"/>
  <c r="H224" i="14"/>
  <c r="G225" i="14"/>
  <c r="H225" i="14" l="1"/>
  <c r="G226" i="14"/>
  <c r="E224" i="14"/>
  <c r="D225" i="14"/>
  <c r="E225" i="14" l="1"/>
  <c r="D226" i="14"/>
  <c r="H226" i="14"/>
  <c r="G227" i="14"/>
  <c r="H227" i="14" l="1"/>
  <c r="G228" i="14"/>
  <c r="E226" i="14"/>
  <c r="D227" i="14"/>
  <c r="E227" i="14" l="1"/>
  <c r="D228" i="14"/>
  <c r="H228" i="14"/>
  <c r="G229" i="14"/>
  <c r="G230" i="14" l="1"/>
  <c r="H229" i="14"/>
  <c r="E228" i="14"/>
  <c r="D229" i="14"/>
  <c r="E229" i="14" l="1"/>
  <c r="D230" i="14"/>
  <c r="H230" i="14"/>
  <c r="G231" i="14"/>
  <c r="E230" i="14" l="1"/>
  <c r="D231" i="14"/>
  <c r="G232" i="14"/>
  <c r="H231" i="14"/>
  <c r="H232" i="14" l="1"/>
  <c r="G233" i="14"/>
  <c r="E231" i="14"/>
  <c r="D232" i="14"/>
  <c r="E232" i="14" l="1"/>
  <c r="D233" i="14"/>
  <c r="G234" i="14"/>
  <c r="H233" i="14"/>
  <c r="H234" i="14" l="1"/>
  <c r="G235" i="14"/>
  <c r="E233" i="14"/>
  <c r="D234" i="14"/>
  <c r="E234" i="14" l="1"/>
  <c r="D235" i="14"/>
  <c r="G236" i="14"/>
  <c r="H235" i="14"/>
  <c r="H236" i="14" l="1"/>
  <c r="G237" i="14"/>
  <c r="E235" i="14"/>
  <c r="D236" i="14"/>
  <c r="G238" i="14" l="1"/>
  <c r="H237" i="14"/>
  <c r="E236" i="14"/>
  <c r="D237" i="14"/>
  <c r="E237" i="14" l="1"/>
  <c r="D238" i="14"/>
  <c r="H238" i="14"/>
  <c r="G239" i="14"/>
  <c r="H239" i="14" l="1"/>
  <c r="G240" i="14"/>
  <c r="E238" i="14"/>
  <c r="D239" i="14"/>
  <c r="E239" i="14" l="1"/>
  <c r="D240" i="14"/>
  <c r="H240" i="14"/>
  <c r="G241" i="14"/>
  <c r="H241" i="14" l="1"/>
  <c r="G242" i="14"/>
  <c r="E240" i="14"/>
  <c r="D241" i="14"/>
  <c r="E241" i="14" l="1"/>
  <c r="D242" i="14"/>
  <c r="H242" i="14"/>
  <c r="G243" i="14"/>
  <c r="G244" i="14" l="1"/>
  <c r="H243" i="14"/>
  <c r="E242" i="14"/>
  <c r="D243" i="14"/>
  <c r="E243" i="14" l="1"/>
  <c r="D244" i="14"/>
  <c r="H244" i="14"/>
  <c r="G245" i="14"/>
  <c r="G246" i="14" l="1"/>
  <c r="H245" i="14"/>
  <c r="E244" i="14"/>
  <c r="D245" i="14"/>
  <c r="E245" i="14" l="1"/>
  <c r="D246" i="14"/>
  <c r="H246" i="14"/>
  <c r="G247" i="14"/>
  <c r="G248" i="14" l="1"/>
  <c r="H247" i="14"/>
  <c r="E246" i="14"/>
  <c r="D247" i="14"/>
  <c r="E247" i="14" l="1"/>
  <c r="D248" i="14"/>
  <c r="H248" i="14"/>
  <c r="G249" i="14"/>
  <c r="G250" i="14" l="1"/>
  <c r="H249" i="14"/>
  <c r="E248" i="14"/>
  <c r="D249" i="14"/>
  <c r="E249" i="14" l="1"/>
  <c r="D250" i="14"/>
  <c r="H250" i="14"/>
  <c r="G251" i="14"/>
  <c r="G252" i="14" l="1"/>
  <c r="H251" i="14"/>
  <c r="E250" i="14"/>
  <c r="D251" i="14"/>
  <c r="E251" i="14" l="1"/>
  <c r="D252" i="14"/>
  <c r="H252" i="14"/>
  <c r="G253" i="14"/>
  <c r="G254" i="14" l="1"/>
  <c r="H253" i="14"/>
  <c r="E252" i="14"/>
  <c r="D253" i="14"/>
  <c r="E253" i="14" l="1"/>
  <c r="D254" i="14"/>
  <c r="H254" i="14"/>
  <c r="G255" i="14"/>
  <c r="H255" i="14" l="1"/>
  <c r="G256" i="14"/>
  <c r="E254" i="14"/>
  <c r="D255" i="14"/>
  <c r="E255" i="14" l="1"/>
  <c r="D256" i="14"/>
  <c r="H256" i="14"/>
  <c r="G257" i="14"/>
  <c r="H257" i="14" l="1"/>
  <c r="G258" i="14"/>
  <c r="E256" i="14"/>
  <c r="D257" i="14"/>
  <c r="E257" i="14" l="1"/>
  <c r="D258" i="14"/>
  <c r="H258" i="14"/>
  <c r="G259" i="14"/>
  <c r="H259" i="14" l="1"/>
  <c r="G260" i="14"/>
  <c r="E258" i="14"/>
  <c r="D259" i="14"/>
  <c r="E259" i="14" l="1"/>
  <c r="D260" i="14"/>
  <c r="H260" i="14"/>
  <c r="G261" i="14"/>
  <c r="G262" i="14" l="1"/>
  <c r="H261" i="14"/>
  <c r="E260" i="14"/>
  <c r="D261" i="14"/>
  <c r="E261" i="14" l="1"/>
  <c r="D262" i="14"/>
  <c r="H262" i="14"/>
  <c r="G263" i="14"/>
  <c r="G264" i="14" l="1"/>
  <c r="H263" i="14"/>
  <c r="E262" i="14"/>
  <c r="D263" i="14"/>
  <c r="E263" i="14" l="1"/>
  <c r="D264" i="14"/>
  <c r="H264" i="14"/>
  <c r="G265" i="14"/>
  <c r="G266" i="14" l="1"/>
  <c r="H265" i="14"/>
  <c r="E264" i="14"/>
  <c r="D265" i="14"/>
  <c r="E265" i="14" l="1"/>
  <c r="D266" i="14"/>
  <c r="H266" i="14"/>
  <c r="G267" i="14"/>
  <c r="G268" i="14" l="1"/>
  <c r="H267" i="14"/>
  <c r="E266" i="14"/>
  <c r="D267" i="14"/>
  <c r="E267" i="14" l="1"/>
  <c r="D268" i="14"/>
  <c r="H268" i="14"/>
  <c r="G269" i="14"/>
  <c r="G270" i="14" l="1"/>
  <c r="H269" i="14"/>
  <c r="E268" i="14"/>
  <c r="D269" i="14"/>
  <c r="E269" i="14" l="1"/>
  <c r="D270" i="14"/>
  <c r="H270" i="14"/>
  <c r="G271" i="14"/>
  <c r="H271" i="14" l="1"/>
  <c r="G272" i="14"/>
  <c r="E270" i="14"/>
  <c r="D271" i="14"/>
  <c r="E271" i="14" l="1"/>
  <c r="D272" i="14"/>
  <c r="H272" i="14"/>
  <c r="G273" i="14"/>
  <c r="H273" i="14" l="1"/>
  <c r="G274" i="14"/>
  <c r="E272" i="14"/>
  <c r="D273" i="14"/>
  <c r="E273" i="14" l="1"/>
  <c r="D274" i="14"/>
  <c r="H274" i="14"/>
  <c r="G275" i="14"/>
  <c r="G276" i="14" l="1"/>
  <c r="H275" i="14"/>
  <c r="E274" i="14"/>
  <c r="D275" i="14"/>
  <c r="E275" i="14" l="1"/>
  <c r="D276" i="14"/>
  <c r="H276" i="14"/>
  <c r="G277" i="14"/>
  <c r="G278" i="14" l="1"/>
  <c r="H277" i="14"/>
  <c r="E276" i="14"/>
  <c r="D277" i="14"/>
  <c r="E277" i="14" l="1"/>
  <c r="D278" i="14"/>
  <c r="H278" i="14"/>
  <c r="G279" i="14"/>
  <c r="G280" i="14" l="1"/>
  <c r="H279" i="14"/>
  <c r="E278" i="14"/>
  <c r="D279" i="14"/>
  <c r="E279" i="14" l="1"/>
  <c r="D280" i="14"/>
  <c r="H280" i="14"/>
  <c r="G281" i="14"/>
  <c r="G282" i="14" l="1"/>
  <c r="H281" i="14"/>
  <c r="E280" i="14"/>
  <c r="D281" i="14"/>
  <c r="E281" i="14" l="1"/>
  <c r="D282" i="14"/>
  <c r="H282" i="14"/>
  <c r="G283" i="14"/>
  <c r="G284" i="14" l="1"/>
  <c r="H283" i="14"/>
  <c r="E282" i="14"/>
  <c r="D283" i="14"/>
  <c r="E283" i="14" l="1"/>
  <c r="D284" i="14"/>
  <c r="H284" i="14"/>
  <c r="G285" i="14"/>
  <c r="G286" i="14" l="1"/>
  <c r="H285" i="14"/>
  <c r="E284" i="14"/>
  <c r="D285" i="14"/>
  <c r="E285" i="14" l="1"/>
  <c r="D286" i="14"/>
  <c r="H286" i="14"/>
  <c r="G287" i="14"/>
  <c r="H287" i="14" l="1"/>
  <c r="G288" i="14"/>
  <c r="E286" i="14"/>
  <c r="D287" i="14"/>
  <c r="E287" i="14" l="1"/>
  <c r="D288" i="14"/>
  <c r="H288" i="14"/>
  <c r="G289" i="14"/>
  <c r="H289" i="14" l="1"/>
  <c r="G290" i="14"/>
  <c r="D289" i="14"/>
  <c r="E288" i="14"/>
  <c r="D290" i="14" l="1"/>
  <c r="E289" i="14"/>
  <c r="H290" i="14"/>
  <c r="G291" i="14"/>
  <c r="H291" i="14" l="1"/>
  <c r="G292" i="14"/>
  <c r="D291" i="14"/>
  <c r="E290" i="14"/>
  <c r="D292" i="14" l="1"/>
  <c r="E291" i="14"/>
  <c r="H292" i="14"/>
  <c r="G293" i="14"/>
  <c r="H293" i="14" l="1"/>
  <c r="G294" i="14"/>
  <c r="D293" i="14"/>
  <c r="E292" i="14"/>
  <c r="D294" i="14" l="1"/>
  <c r="E293" i="14"/>
  <c r="H294" i="14"/>
  <c r="G295" i="14"/>
  <c r="H295" i="14" l="1"/>
  <c r="G296" i="14"/>
  <c r="D295" i="14"/>
  <c r="E294" i="14"/>
  <c r="E295" i="14" l="1"/>
  <c r="D296" i="14"/>
  <c r="H296" i="14"/>
  <c r="G297" i="14"/>
  <c r="H297" i="14" l="1"/>
  <c r="G298" i="14"/>
  <c r="D297" i="14"/>
  <c r="E296" i="14"/>
  <c r="D298" i="14" l="1"/>
  <c r="E297" i="14"/>
  <c r="H298" i="14"/>
  <c r="G299" i="14"/>
  <c r="H299" i="14" l="1"/>
  <c r="G300" i="14"/>
  <c r="D299" i="14"/>
  <c r="E298" i="14"/>
  <c r="D300" i="14" l="1"/>
  <c r="E299" i="14"/>
  <c r="H300" i="14"/>
  <c r="G301" i="14"/>
  <c r="H301" i="14" l="1"/>
  <c r="G302" i="14"/>
  <c r="D301" i="14"/>
  <c r="E300" i="14"/>
  <c r="D302" i="14" l="1"/>
  <c r="E301" i="14"/>
  <c r="H302" i="14"/>
  <c r="G303" i="14"/>
  <c r="H303" i="14" l="1"/>
  <c r="G304" i="14"/>
  <c r="E302" i="14"/>
  <c r="D303" i="14"/>
  <c r="E303" i="14" l="1"/>
  <c r="D304" i="14"/>
  <c r="H304" i="14"/>
  <c r="G305" i="14"/>
  <c r="H305" i="14" l="1"/>
  <c r="G306" i="14"/>
  <c r="D305" i="14"/>
  <c r="E304" i="14"/>
  <c r="D306" i="14" l="1"/>
  <c r="E305" i="14"/>
  <c r="H306" i="14"/>
  <c r="G307" i="14"/>
  <c r="H307" i="14" l="1"/>
  <c r="G308" i="14"/>
  <c r="E306" i="14"/>
  <c r="D307" i="14"/>
  <c r="D308" i="14" l="1"/>
  <c r="E307" i="14"/>
  <c r="H308" i="14"/>
  <c r="G309" i="14"/>
  <c r="H309" i="14" l="1"/>
  <c r="G310" i="14"/>
  <c r="E308" i="14"/>
  <c r="D309" i="14"/>
  <c r="D310" i="14" l="1"/>
  <c r="E309" i="14"/>
  <c r="H310" i="14"/>
  <c r="G311" i="14"/>
  <c r="H311" i="14" l="1"/>
  <c r="G312" i="14"/>
  <c r="E310" i="14"/>
  <c r="D311" i="14"/>
  <c r="D312" i="14" l="1"/>
  <c r="E311" i="14"/>
  <c r="H312" i="14"/>
  <c r="G313" i="14"/>
  <c r="H313" i="14" l="1"/>
  <c r="G314" i="14"/>
  <c r="E312" i="14"/>
  <c r="D313" i="14"/>
  <c r="D314" i="14" l="1"/>
  <c r="E313" i="14"/>
  <c r="H314" i="14"/>
  <c r="G315" i="14"/>
  <c r="E314" i="14" l="1"/>
  <c r="D315" i="14"/>
  <c r="H315" i="14"/>
  <c r="G316" i="14"/>
  <c r="E315" i="14" l="1"/>
  <c r="D316" i="14"/>
  <c r="H316" i="14"/>
  <c r="G317" i="14"/>
  <c r="H317" i="14" l="1"/>
  <c r="G318" i="14"/>
  <c r="E316" i="14"/>
  <c r="D317" i="14"/>
  <c r="D318" i="14" l="1"/>
  <c r="E317" i="14"/>
  <c r="H318" i="14"/>
  <c r="G319" i="14"/>
  <c r="H319" i="14" l="1"/>
  <c r="G320" i="14"/>
  <c r="E318" i="14"/>
  <c r="D319" i="14"/>
  <c r="D320" i="14" l="1"/>
  <c r="E319" i="14"/>
  <c r="H320" i="14"/>
  <c r="G321" i="14"/>
  <c r="H321" i="14" l="1"/>
  <c r="G322" i="14"/>
  <c r="E320" i="14"/>
  <c r="D321" i="14"/>
  <c r="D322" i="14" l="1"/>
  <c r="E321" i="14"/>
  <c r="H322" i="14"/>
  <c r="G323" i="14"/>
  <c r="H323" i="14" l="1"/>
  <c r="G324" i="14"/>
  <c r="E322" i="14"/>
  <c r="D323" i="14"/>
  <c r="D324" i="14" l="1"/>
  <c r="E323" i="14"/>
  <c r="H324" i="14"/>
  <c r="G325" i="14"/>
  <c r="H325" i="14" l="1"/>
  <c r="G326" i="14"/>
  <c r="E324" i="14"/>
  <c r="D325" i="14"/>
  <c r="D326" i="14" l="1"/>
  <c r="E325" i="14"/>
  <c r="H326" i="14"/>
  <c r="G327" i="14"/>
  <c r="H327" i="14" l="1"/>
  <c r="G328" i="14"/>
  <c r="E326" i="14"/>
  <c r="D327" i="14"/>
  <c r="D328" i="14" l="1"/>
  <c r="E327" i="14"/>
  <c r="H328" i="14"/>
  <c r="G329" i="14"/>
  <c r="H329" i="14" l="1"/>
  <c r="G330" i="14"/>
  <c r="E328" i="14"/>
  <c r="D329" i="14"/>
  <c r="D330" i="14" l="1"/>
  <c r="E329" i="14"/>
  <c r="H330" i="14"/>
  <c r="G331" i="14"/>
  <c r="H331" i="14" l="1"/>
  <c r="G332" i="14"/>
  <c r="E330" i="14"/>
  <c r="D331" i="14"/>
  <c r="E331" i="14" l="1"/>
  <c r="D332" i="14"/>
  <c r="H332" i="14"/>
  <c r="G333" i="14"/>
  <c r="H333" i="14" l="1"/>
  <c r="G334" i="14"/>
  <c r="E332" i="14"/>
  <c r="D333" i="14"/>
  <c r="E333" i="14" l="1"/>
  <c r="D334" i="14"/>
  <c r="H334" i="14"/>
  <c r="G335" i="14"/>
  <c r="H335" i="14" l="1"/>
  <c r="G336" i="14"/>
  <c r="E334" i="14"/>
  <c r="D335" i="14"/>
  <c r="D336" i="14" l="1"/>
  <c r="E335" i="14"/>
  <c r="H336" i="14"/>
  <c r="G337" i="14"/>
  <c r="H337" i="14" l="1"/>
  <c r="G338" i="14"/>
  <c r="E336" i="14"/>
  <c r="D337" i="14"/>
  <c r="E337" i="14" l="1"/>
  <c r="D338" i="14"/>
  <c r="H338" i="14"/>
  <c r="G339" i="14"/>
  <c r="H339" i="14" l="1"/>
  <c r="G340" i="14"/>
  <c r="E338" i="14"/>
  <c r="D339" i="14"/>
  <c r="H340" i="14" l="1"/>
  <c r="G341" i="14"/>
  <c r="D340" i="14"/>
  <c r="E339" i="14"/>
  <c r="E340" i="14" l="1"/>
  <c r="D341" i="14"/>
  <c r="H341" i="14"/>
  <c r="G342" i="14"/>
  <c r="D342" i="14" l="1"/>
  <c r="E341" i="14"/>
  <c r="H342" i="14"/>
  <c r="G343" i="14"/>
  <c r="H343" i="14" l="1"/>
  <c r="G344" i="14"/>
  <c r="E342" i="14"/>
  <c r="D343" i="14"/>
  <c r="D344" i="14" l="1"/>
  <c r="E343" i="14"/>
  <c r="H344" i="14"/>
  <c r="G345" i="14"/>
  <c r="H345" i="14" l="1"/>
  <c r="G346" i="14"/>
  <c r="E344" i="14"/>
  <c r="D345" i="14"/>
  <c r="D346" i="14" l="1"/>
  <c r="E345" i="14"/>
  <c r="H346" i="14"/>
  <c r="G347" i="14"/>
  <c r="H347" i="14" l="1"/>
  <c r="G348" i="14"/>
  <c r="E346" i="14"/>
  <c r="D347" i="14"/>
  <c r="E347" i="14" l="1"/>
  <c r="D348" i="14"/>
  <c r="H348" i="14"/>
  <c r="G349" i="14"/>
  <c r="H349" i="14" l="1"/>
  <c r="G350" i="14"/>
  <c r="E348" i="14"/>
  <c r="D349" i="14"/>
  <c r="D350" i="14" l="1"/>
  <c r="E349" i="14"/>
  <c r="H350" i="14"/>
  <c r="G351" i="14"/>
  <c r="H351" i="14" l="1"/>
  <c r="G352" i="14"/>
  <c r="E350" i="14"/>
  <c r="D351" i="14"/>
  <c r="D352" i="14" l="1"/>
  <c r="E351" i="14"/>
  <c r="H352" i="14"/>
  <c r="G353" i="14"/>
  <c r="H353" i="14" l="1"/>
  <c r="G354" i="14"/>
  <c r="E352" i="14"/>
  <c r="D353" i="14"/>
  <c r="H354" i="14" l="1"/>
  <c r="G355" i="14"/>
  <c r="D354" i="14"/>
  <c r="E353" i="14"/>
  <c r="E354" i="14" l="1"/>
  <c r="D355" i="14"/>
  <c r="H355" i="14"/>
  <c r="G356" i="14"/>
  <c r="H356" i="14" l="1"/>
  <c r="G357" i="14"/>
  <c r="D356" i="14"/>
  <c r="E355" i="14"/>
  <c r="E356" i="14" l="1"/>
  <c r="D357" i="14"/>
  <c r="H357" i="14"/>
  <c r="G358" i="14"/>
  <c r="H358" i="14" l="1"/>
  <c r="G359" i="14"/>
  <c r="E357" i="14"/>
  <c r="D358" i="14"/>
  <c r="E358" i="14" l="1"/>
  <c r="D359" i="14"/>
  <c r="H359" i="14"/>
  <c r="G360" i="14"/>
  <c r="H360" i="14" l="1"/>
  <c r="G361" i="14"/>
  <c r="D360" i="14"/>
  <c r="E359" i="14"/>
  <c r="H361" i="14" l="1"/>
  <c r="G362" i="14"/>
  <c r="E360" i="14"/>
  <c r="D361" i="14"/>
  <c r="D362" i="14" l="1"/>
  <c r="E361" i="14"/>
  <c r="H362" i="14"/>
  <c r="G363" i="14"/>
  <c r="H363" i="14" l="1"/>
  <c r="G364" i="14"/>
  <c r="E362" i="14"/>
  <c r="D363" i="14"/>
  <c r="E363" i="14" l="1"/>
  <c r="D364" i="14"/>
  <c r="H364" i="14"/>
  <c r="G365" i="14"/>
  <c r="H365" i="14" l="1"/>
  <c r="G366" i="14"/>
  <c r="E364" i="14"/>
  <c r="D365" i="14"/>
  <c r="D366" i="14" l="1"/>
  <c r="E365" i="14"/>
  <c r="H366" i="14"/>
  <c r="G367" i="14"/>
  <c r="H367" i="14" l="1"/>
  <c r="G368" i="14"/>
  <c r="E366" i="14"/>
  <c r="D367" i="14"/>
  <c r="D368" i="14" l="1"/>
  <c r="E367" i="14"/>
  <c r="H368" i="14"/>
  <c r="G369" i="14"/>
  <c r="H369" i="14" l="1"/>
  <c r="G370" i="14"/>
  <c r="E368" i="14"/>
  <c r="D369" i="14"/>
  <c r="E369" i="14" l="1"/>
  <c r="D370" i="14"/>
  <c r="H370" i="14"/>
  <c r="G371" i="14"/>
  <c r="H371" i="14" l="1"/>
  <c r="G372" i="14"/>
  <c r="E370" i="14"/>
  <c r="D371" i="14"/>
  <c r="D372" i="14" l="1"/>
  <c r="E371" i="14"/>
  <c r="H372" i="14"/>
  <c r="G373" i="14"/>
  <c r="E372" i="14" l="1"/>
  <c r="D373" i="14"/>
  <c r="H373" i="14"/>
  <c r="G374" i="14"/>
  <c r="H374" i="14" l="1"/>
  <c r="G375" i="14"/>
  <c r="D374" i="14"/>
  <c r="E373" i="14"/>
  <c r="E374" i="14" l="1"/>
  <c r="D375" i="14"/>
  <c r="H375" i="14"/>
  <c r="G376" i="14"/>
  <c r="D376" i="14" l="1"/>
  <c r="E375" i="14"/>
  <c r="H376" i="14"/>
  <c r="G377" i="14"/>
  <c r="E376" i="14" l="1"/>
  <c r="D377" i="14"/>
  <c r="H377" i="14"/>
  <c r="G378" i="14"/>
  <c r="H378" i="14" l="1"/>
  <c r="G379" i="14"/>
  <c r="D378" i="14"/>
  <c r="E377" i="14"/>
  <c r="E378" i="14" l="1"/>
  <c r="D379" i="14"/>
  <c r="H379" i="14"/>
  <c r="G380" i="14"/>
  <c r="H380" i="14" l="1"/>
  <c r="G381" i="14"/>
  <c r="E379" i="14"/>
  <c r="D380" i="14"/>
  <c r="E380" i="14" l="1"/>
  <c r="D381" i="14"/>
  <c r="H381" i="14"/>
  <c r="G382" i="14"/>
  <c r="D382" i="14" l="1"/>
  <c r="E381" i="14"/>
  <c r="H382" i="14"/>
  <c r="G383" i="14"/>
  <c r="E382" i="14" l="1"/>
  <c r="D383" i="14"/>
  <c r="H383" i="14"/>
  <c r="G384" i="14"/>
  <c r="H384" i="14" l="1"/>
  <c r="G385" i="14"/>
  <c r="D384" i="14"/>
  <c r="E383" i="14"/>
  <c r="E384" i="14" l="1"/>
  <c r="D385" i="14"/>
  <c r="H385" i="14"/>
  <c r="G386" i="14"/>
  <c r="H386" i="14" l="1"/>
  <c r="G387" i="14"/>
  <c r="D386" i="14"/>
  <c r="E385" i="14"/>
  <c r="E386" i="14" l="1"/>
  <c r="D387" i="14"/>
  <c r="H387" i="14"/>
  <c r="G388" i="14"/>
  <c r="H388" i="14" l="1"/>
  <c r="G389" i="14"/>
  <c r="D388" i="14"/>
  <c r="E387" i="14"/>
  <c r="E388" i="14" l="1"/>
  <c r="D389" i="14"/>
  <c r="H389" i="14"/>
  <c r="G390" i="14"/>
  <c r="H390" i="14" l="1"/>
  <c r="G391" i="14"/>
  <c r="D390" i="14"/>
  <c r="E389" i="14"/>
  <c r="E390" i="14" l="1"/>
  <c r="D391" i="14"/>
  <c r="H391" i="14"/>
  <c r="G392" i="14"/>
  <c r="H392" i="14" l="1"/>
  <c r="G393" i="14"/>
  <c r="D392" i="14"/>
  <c r="E391" i="14"/>
  <c r="E392" i="14" l="1"/>
  <c r="D393" i="14"/>
  <c r="H393" i="14"/>
  <c r="G394" i="14"/>
  <c r="H394" i="14" l="1"/>
  <c r="G395" i="14"/>
  <c r="E393" i="14"/>
  <c r="D394" i="14"/>
  <c r="E394" i="14" l="1"/>
  <c r="D395" i="14"/>
  <c r="H395" i="14"/>
  <c r="G396" i="14"/>
  <c r="H396" i="14" l="1"/>
  <c r="G397" i="14"/>
  <c r="E395" i="14"/>
  <c r="D396" i="14"/>
  <c r="E396" i="14" l="1"/>
  <c r="D397" i="14"/>
  <c r="H397" i="14"/>
  <c r="G398" i="14"/>
  <c r="H398" i="14" l="1"/>
  <c r="G399" i="14"/>
  <c r="D398" i="14"/>
  <c r="E397" i="14"/>
  <c r="E398" i="14" l="1"/>
  <c r="D399" i="14"/>
  <c r="H399" i="14"/>
  <c r="G400" i="14"/>
  <c r="H400" i="14" l="1"/>
  <c r="G401" i="14"/>
  <c r="D400" i="14"/>
  <c r="E399" i="14"/>
  <c r="E400" i="14" l="1"/>
  <c r="D401" i="14"/>
  <c r="H401" i="14"/>
  <c r="G402" i="14"/>
  <c r="H402" i="14" l="1"/>
  <c r="G403" i="14"/>
  <c r="D402" i="14"/>
  <c r="E401" i="14"/>
  <c r="E402" i="14" l="1"/>
  <c r="D403" i="14"/>
  <c r="H403" i="14"/>
  <c r="G404" i="14"/>
  <c r="H404" i="14" l="1"/>
  <c r="G405" i="14"/>
  <c r="D404" i="14"/>
  <c r="E403" i="14"/>
  <c r="E404" i="14" l="1"/>
  <c r="D405" i="14"/>
  <c r="H405" i="14"/>
  <c r="G406" i="14"/>
  <c r="H406" i="14" l="1"/>
  <c r="G407" i="14"/>
  <c r="E405" i="14"/>
  <c r="D406" i="14"/>
  <c r="E406" i="14" l="1"/>
  <c r="D407" i="14"/>
  <c r="H407" i="14"/>
  <c r="G408" i="14"/>
  <c r="H408" i="14" l="1"/>
  <c r="G409" i="14"/>
  <c r="D408" i="14"/>
  <c r="E407" i="14"/>
  <c r="E408" i="14" l="1"/>
  <c r="D409" i="14"/>
  <c r="H409" i="14"/>
  <c r="G410" i="14"/>
  <c r="H410" i="14" l="1"/>
  <c r="G411" i="14"/>
  <c r="D410" i="14"/>
  <c r="E409" i="14"/>
  <c r="E410" i="14" l="1"/>
  <c r="D411" i="14"/>
  <c r="H411" i="14"/>
  <c r="G412" i="14"/>
  <c r="H412" i="14" l="1"/>
  <c r="G413" i="14"/>
  <c r="E411" i="14"/>
  <c r="D412" i="14"/>
  <c r="E412" i="14" l="1"/>
  <c r="D413" i="14"/>
  <c r="H413" i="14"/>
  <c r="G414" i="14"/>
  <c r="H414" i="14" l="1"/>
  <c r="G415" i="14"/>
  <c r="D414" i="14"/>
  <c r="E413" i="14"/>
  <c r="E414" i="14" l="1"/>
  <c r="D415" i="14"/>
  <c r="H415" i="14"/>
  <c r="G416" i="14"/>
  <c r="H416" i="14" l="1"/>
  <c r="G417" i="14"/>
  <c r="D416" i="14"/>
  <c r="E415" i="14"/>
  <c r="E416" i="14" l="1"/>
  <c r="D417" i="14"/>
  <c r="H417" i="14"/>
  <c r="G418" i="14"/>
  <c r="H418" i="14" l="1"/>
  <c r="G419" i="14"/>
  <c r="D418" i="14"/>
  <c r="E417" i="14"/>
  <c r="E418" i="14" l="1"/>
  <c r="D419" i="14"/>
  <c r="H419" i="14"/>
  <c r="G420" i="14"/>
  <c r="H420" i="14" l="1"/>
  <c r="G421" i="14"/>
  <c r="D420" i="14"/>
  <c r="E419" i="14"/>
  <c r="E420" i="14" l="1"/>
  <c r="D421" i="14"/>
  <c r="H421" i="14"/>
  <c r="G422" i="14"/>
  <c r="H422" i="14" l="1"/>
  <c r="G423" i="14"/>
  <c r="D422" i="14"/>
  <c r="E421" i="14"/>
  <c r="E422" i="14" l="1"/>
  <c r="D423" i="14"/>
  <c r="H423" i="14"/>
  <c r="G424" i="14"/>
  <c r="H424" i="14" l="1"/>
  <c r="G425" i="14"/>
  <c r="D424" i="14"/>
  <c r="E423" i="14"/>
  <c r="E424" i="14" l="1"/>
  <c r="D425" i="14"/>
  <c r="H425" i="14"/>
  <c r="G426" i="14"/>
  <c r="H426" i="14" l="1"/>
  <c r="G427" i="14"/>
  <c r="E425" i="14"/>
  <c r="D426" i="14"/>
  <c r="E426" i="14" l="1"/>
  <c r="D427" i="14"/>
  <c r="H427" i="14"/>
  <c r="G428" i="14"/>
  <c r="H428" i="14" l="1"/>
  <c r="G429" i="14"/>
  <c r="E427" i="14"/>
  <c r="D428" i="14"/>
  <c r="E428" i="14" l="1"/>
  <c r="D429" i="14"/>
  <c r="H429" i="14"/>
  <c r="G430" i="14"/>
  <c r="H430" i="14" l="1"/>
  <c r="G431" i="14"/>
  <c r="E429" i="14"/>
  <c r="D430" i="14"/>
  <c r="E430" i="14" l="1"/>
  <c r="D431" i="14"/>
  <c r="H431" i="14"/>
  <c r="G432" i="14"/>
  <c r="H432" i="14" l="1"/>
  <c r="G433" i="14"/>
  <c r="D432" i="14"/>
  <c r="E431" i="14"/>
  <c r="E432" i="14" l="1"/>
  <c r="D433" i="14"/>
  <c r="H433" i="14"/>
  <c r="G434" i="14"/>
  <c r="H434" i="14" l="1"/>
  <c r="G435" i="14"/>
  <c r="D434" i="14"/>
  <c r="E433" i="14"/>
  <c r="E434" i="14" l="1"/>
  <c r="D435" i="14"/>
  <c r="H435" i="14"/>
  <c r="G436" i="14"/>
  <c r="H436" i="14" l="1"/>
  <c r="G437" i="14"/>
  <c r="D436" i="14"/>
  <c r="E435" i="14"/>
  <c r="E436" i="14" l="1"/>
  <c r="D437" i="14"/>
  <c r="H437" i="14"/>
  <c r="G438" i="14"/>
  <c r="H438" i="14" l="1"/>
  <c r="G439" i="14"/>
  <c r="D438" i="14"/>
  <c r="E437" i="14"/>
  <c r="H439" i="14" l="1"/>
  <c r="G440" i="14"/>
  <c r="E438" i="14"/>
  <c r="D439" i="14"/>
  <c r="D440" i="14" l="1"/>
  <c r="E439" i="14"/>
  <c r="H440" i="14"/>
  <c r="G441" i="14"/>
  <c r="H441" i="14" l="1"/>
  <c r="G442" i="14"/>
  <c r="E440" i="14"/>
  <c r="D441" i="14"/>
  <c r="D442" i="14" l="1"/>
  <c r="E441" i="14"/>
  <c r="H442" i="14"/>
  <c r="G443" i="14"/>
  <c r="H443" i="14" l="1"/>
  <c r="G444" i="14"/>
  <c r="E442" i="14"/>
  <c r="D443" i="14"/>
  <c r="E443" i="14" l="1"/>
  <c r="D444" i="14"/>
  <c r="H444" i="14"/>
  <c r="G445" i="14"/>
  <c r="H445" i="14" l="1"/>
  <c r="G446" i="14"/>
  <c r="E444" i="14"/>
  <c r="D445" i="14"/>
  <c r="D446" i="14" l="1"/>
  <c r="E445" i="14"/>
  <c r="H446" i="14"/>
  <c r="G447" i="14"/>
  <c r="H447" i="14" l="1"/>
  <c r="G448" i="14"/>
  <c r="E446" i="14"/>
  <c r="D447" i="14"/>
  <c r="D448" i="14" l="1"/>
  <c r="E447" i="14"/>
  <c r="H448" i="14"/>
  <c r="G449" i="14"/>
  <c r="H449" i="14" l="1"/>
  <c r="G450" i="14"/>
  <c r="E448" i="14"/>
  <c r="D449" i="14"/>
  <c r="D450" i="14" l="1"/>
  <c r="E449" i="14"/>
  <c r="H450" i="14"/>
  <c r="G451" i="14"/>
  <c r="H451" i="14" l="1"/>
  <c r="G452" i="14"/>
  <c r="E450" i="14"/>
  <c r="D451" i="14"/>
  <c r="D452" i="14" l="1"/>
  <c r="E451" i="14"/>
  <c r="H452" i="14"/>
  <c r="G453" i="14"/>
  <c r="H453" i="14" l="1"/>
  <c r="G454" i="14"/>
  <c r="E452" i="14"/>
  <c r="D453" i="14"/>
  <c r="D454" i="14" l="1"/>
  <c r="E453" i="14"/>
  <c r="H454" i="14"/>
  <c r="G455" i="14"/>
  <c r="H455" i="14" l="1"/>
  <c r="G456" i="14"/>
  <c r="E454" i="14"/>
  <c r="D455" i="14"/>
  <c r="D456" i="14" l="1"/>
  <c r="E455" i="14"/>
  <c r="H456" i="14"/>
  <c r="G457" i="14"/>
  <c r="H457" i="14" l="1"/>
  <c r="G458" i="14"/>
  <c r="E456" i="14"/>
  <c r="D457" i="14"/>
  <c r="D458" i="14" l="1"/>
  <c r="E457" i="14"/>
  <c r="H458" i="14"/>
  <c r="G459" i="14"/>
  <c r="H459" i="14" l="1"/>
  <c r="G460" i="14"/>
  <c r="E458" i="14"/>
  <c r="D459" i="14"/>
  <c r="E459" i="14" l="1"/>
  <c r="D460" i="14"/>
  <c r="H460" i="14"/>
  <c r="G461" i="14"/>
  <c r="G462" i="14" l="1"/>
  <c r="H461" i="14"/>
  <c r="D461" i="14"/>
  <c r="E460" i="14"/>
  <c r="D462" i="14" l="1"/>
  <c r="E461" i="14"/>
  <c r="H462" i="14"/>
  <c r="G463" i="14"/>
  <c r="G464" i="14" l="1"/>
  <c r="H463" i="14"/>
  <c r="D463" i="14"/>
  <c r="E462" i="14"/>
  <c r="D464" i="14" l="1"/>
  <c r="E463" i="14"/>
  <c r="H464" i="14"/>
  <c r="G465" i="14"/>
  <c r="G466" i="14" l="1"/>
  <c r="H465" i="14"/>
  <c r="D465" i="14"/>
  <c r="E464" i="14"/>
  <c r="G467" i="14" l="1"/>
  <c r="H466" i="14"/>
  <c r="D466" i="14"/>
  <c r="E465" i="14"/>
  <c r="D467" i="14" l="1"/>
  <c r="E466" i="14"/>
  <c r="G468" i="14"/>
  <c r="H467" i="14"/>
  <c r="G469" i="14" l="1"/>
  <c r="H468" i="14"/>
  <c r="D468" i="14"/>
  <c r="E467" i="14"/>
  <c r="D469" i="14" l="1"/>
  <c r="E468" i="14"/>
  <c r="G470" i="14"/>
  <c r="H469" i="14"/>
  <c r="G471" i="14" l="1"/>
  <c r="H470" i="14"/>
  <c r="D470" i="14"/>
  <c r="E469" i="14"/>
  <c r="G472" i="14" l="1"/>
  <c r="H471" i="14"/>
  <c r="D471" i="14"/>
  <c r="E470" i="14"/>
  <c r="D472" i="14" l="1"/>
  <c r="E471" i="14"/>
  <c r="H472" i="14"/>
  <c r="G473" i="14"/>
  <c r="D473" i="14" l="1"/>
  <c r="E472" i="14"/>
  <c r="G474" i="14"/>
  <c r="H473" i="14"/>
  <c r="D474" i="14" l="1"/>
  <c r="E473" i="14"/>
  <c r="H474" i="14"/>
  <c r="G475" i="14"/>
  <c r="G476" i="14" l="1"/>
  <c r="H475" i="14"/>
  <c r="D475" i="14"/>
  <c r="E474" i="14"/>
  <c r="G477" i="14" l="1"/>
  <c r="H476" i="14"/>
  <c r="D476" i="14"/>
  <c r="E475" i="14"/>
  <c r="D477" i="14" l="1"/>
  <c r="E476" i="14"/>
  <c r="G478" i="14"/>
  <c r="H477" i="14"/>
  <c r="G479" i="14" l="1"/>
  <c r="H478" i="14"/>
  <c r="D478" i="14"/>
  <c r="E477" i="14"/>
  <c r="D479" i="14" l="1"/>
  <c r="E478" i="14"/>
  <c r="G480" i="14"/>
  <c r="H479" i="14"/>
  <c r="H480" i="14" l="1"/>
  <c r="G481" i="14"/>
  <c r="D480" i="14"/>
  <c r="E479" i="14"/>
  <c r="D481" i="14" l="1"/>
  <c r="E480" i="14"/>
  <c r="G482" i="14"/>
  <c r="H481" i="14"/>
  <c r="G483" i="14" l="1"/>
  <c r="H482" i="14"/>
  <c r="D482" i="14"/>
  <c r="E481" i="14"/>
  <c r="G484" i="14" l="1"/>
  <c r="H483" i="14"/>
  <c r="D483" i="14"/>
  <c r="E482" i="14"/>
  <c r="D484" i="14" l="1"/>
  <c r="E483" i="14"/>
  <c r="G485" i="14"/>
  <c r="H484" i="14"/>
  <c r="D485" i="14" l="1"/>
  <c r="E484" i="14"/>
  <c r="G486" i="14"/>
  <c r="H485" i="14"/>
  <c r="D486" i="14" l="1"/>
  <c r="E485" i="14"/>
  <c r="G487" i="14"/>
  <c r="H486" i="14"/>
  <c r="G488" i="14" l="1"/>
  <c r="H487" i="14"/>
  <c r="D487" i="14"/>
  <c r="E486" i="14"/>
  <c r="D488" i="14" l="1"/>
  <c r="E487" i="14"/>
  <c r="G489" i="14"/>
  <c r="H488" i="14"/>
  <c r="G490" i="14" l="1"/>
  <c r="H489" i="14"/>
  <c r="D489" i="14"/>
  <c r="E488" i="14"/>
  <c r="G491" i="14" l="1"/>
  <c r="H490" i="14"/>
  <c r="D490" i="14"/>
  <c r="E489" i="14"/>
  <c r="G492" i="14" l="1"/>
  <c r="H491" i="14"/>
  <c r="D491" i="14"/>
  <c r="E490" i="14"/>
  <c r="D492" i="14" l="1"/>
  <c r="E491" i="14"/>
  <c r="G493" i="14"/>
  <c r="H492" i="14"/>
  <c r="D493" i="14" l="1"/>
  <c r="E492" i="14"/>
  <c r="G494" i="14"/>
  <c r="H493" i="14"/>
  <c r="D494" i="14" l="1"/>
  <c r="E493" i="14"/>
  <c r="G495" i="14"/>
  <c r="H494" i="14"/>
  <c r="G496" i="14" l="1"/>
  <c r="H495" i="14"/>
  <c r="D495" i="14"/>
  <c r="E494" i="14"/>
  <c r="H496" i="14" l="1"/>
  <c r="G497" i="14"/>
  <c r="D496" i="14"/>
  <c r="E495" i="14"/>
  <c r="D497" i="14" l="1"/>
  <c r="E496" i="14"/>
  <c r="G498" i="14"/>
  <c r="H497" i="14"/>
  <c r="D498" i="14" l="1"/>
  <c r="E497" i="14"/>
  <c r="G499" i="14"/>
  <c r="H498" i="14"/>
  <c r="G500" i="14" l="1"/>
  <c r="H499" i="14"/>
  <c r="D499" i="14"/>
  <c r="E498" i="14"/>
  <c r="H500" i="14" l="1"/>
  <c r="G501" i="14"/>
  <c r="D500" i="14"/>
  <c r="E499" i="14"/>
  <c r="D501" i="14" l="1"/>
  <c r="E500" i="14"/>
  <c r="G502" i="14"/>
  <c r="H501" i="14"/>
  <c r="D502" i="14" l="1"/>
  <c r="E501" i="14"/>
  <c r="G503" i="14"/>
  <c r="H502" i="14"/>
  <c r="G504" i="14" l="1"/>
  <c r="H503" i="14"/>
  <c r="D503" i="14"/>
  <c r="E502" i="14"/>
  <c r="D504" i="14" l="1"/>
  <c r="E503" i="14"/>
  <c r="H504" i="14"/>
  <c r="G505" i="14"/>
  <c r="G506" i="14" l="1"/>
  <c r="H505" i="14"/>
  <c r="D505" i="14"/>
  <c r="E504" i="14"/>
  <c r="H506" i="14" l="1"/>
  <c r="G507" i="14"/>
  <c r="D506" i="14"/>
  <c r="E505" i="14"/>
  <c r="D507" i="14" l="1"/>
  <c r="E506" i="14"/>
  <c r="G508" i="14"/>
  <c r="H507" i="14"/>
  <c r="G509" i="14" l="1"/>
  <c r="H508" i="14"/>
  <c r="D508" i="14"/>
  <c r="E507" i="14"/>
  <c r="D509" i="14" l="1"/>
  <c r="E508" i="14"/>
  <c r="G510" i="14"/>
  <c r="H509" i="14"/>
  <c r="H510" i="14" l="1"/>
  <c r="G511" i="14"/>
  <c r="D510" i="14"/>
  <c r="E509" i="14"/>
  <c r="D511" i="14" l="1"/>
  <c r="E510" i="14"/>
  <c r="G512" i="14"/>
  <c r="H511" i="14"/>
  <c r="D512" i="14" l="1"/>
  <c r="E511" i="14"/>
  <c r="H512" i="14"/>
  <c r="G513" i="14"/>
  <c r="G514" i="14" l="1"/>
  <c r="H513" i="14"/>
  <c r="D513" i="14"/>
  <c r="E512" i="14"/>
  <c r="D514" i="14" l="1"/>
  <c r="E513" i="14"/>
  <c r="G515" i="14"/>
  <c r="H514" i="14"/>
  <c r="G516" i="14" l="1"/>
  <c r="H515" i="14"/>
  <c r="D515" i="14"/>
  <c r="E514" i="14"/>
  <c r="D516" i="14" l="1"/>
  <c r="E515" i="14"/>
  <c r="G517" i="14"/>
  <c r="H516" i="14"/>
  <c r="G518" i="14" l="1"/>
  <c r="H517" i="14"/>
  <c r="D517" i="14"/>
  <c r="E516" i="14"/>
  <c r="D518" i="14" l="1"/>
  <c r="E517" i="14"/>
  <c r="G519" i="14"/>
  <c r="H518" i="14"/>
  <c r="G520" i="14" l="1"/>
  <c r="H519" i="14"/>
  <c r="D519" i="14"/>
  <c r="E518" i="14"/>
  <c r="D520" i="14" l="1"/>
  <c r="E519" i="14"/>
  <c r="H520" i="14"/>
  <c r="G521" i="14"/>
  <c r="G522" i="14" l="1"/>
  <c r="H521" i="14"/>
  <c r="D521" i="14"/>
  <c r="E520" i="14"/>
  <c r="D522" i="14" l="1"/>
  <c r="E521" i="14"/>
  <c r="G523" i="14"/>
  <c r="H522" i="14"/>
  <c r="G524" i="14" l="1"/>
  <c r="H523" i="14"/>
  <c r="D523" i="14"/>
  <c r="E522" i="14"/>
  <c r="D524" i="14" l="1"/>
  <c r="E523" i="14"/>
  <c r="G525" i="14"/>
  <c r="H524" i="14"/>
  <c r="G526" i="14" l="1"/>
  <c r="H525" i="14"/>
  <c r="D525" i="14"/>
  <c r="E524" i="14"/>
  <c r="D526" i="14" l="1"/>
  <c r="E525" i="14"/>
  <c r="G527" i="14"/>
  <c r="H526" i="14"/>
  <c r="G528" i="14" l="1"/>
  <c r="H527" i="14"/>
  <c r="D527" i="14"/>
  <c r="E526" i="14"/>
  <c r="D528" i="14" l="1"/>
  <c r="E527" i="14"/>
  <c r="G529" i="14"/>
  <c r="H528" i="14"/>
  <c r="G530" i="14" l="1"/>
  <c r="H529" i="14"/>
  <c r="D529" i="14"/>
  <c r="E528" i="14"/>
  <c r="D530" i="14" l="1"/>
  <c r="E529" i="14"/>
  <c r="G531" i="14"/>
  <c r="H530" i="14"/>
  <c r="G532" i="14" l="1"/>
  <c r="H531" i="14"/>
  <c r="D531" i="14"/>
  <c r="E530" i="14"/>
  <c r="D532" i="14" l="1"/>
  <c r="E531" i="14"/>
  <c r="G533" i="14"/>
  <c r="H532" i="14"/>
  <c r="G534" i="14" l="1"/>
  <c r="H533" i="14"/>
  <c r="D533" i="14"/>
  <c r="E532" i="14"/>
  <c r="D534" i="14" l="1"/>
  <c r="E533" i="14"/>
  <c r="G535" i="14"/>
  <c r="H534" i="14"/>
  <c r="D535" i="14" l="1"/>
  <c r="E534" i="14"/>
  <c r="G536" i="14"/>
  <c r="H535" i="14"/>
  <c r="H536" i="14" l="1"/>
  <c r="G537" i="14"/>
  <c r="D536" i="14"/>
  <c r="E535" i="14"/>
  <c r="D537" i="14" l="1"/>
  <c r="E536" i="14"/>
  <c r="G538" i="14"/>
  <c r="H537" i="14"/>
  <c r="G539" i="14" l="1"/>
  <c r="H538" i="14"/>
  <c r="D538" i="14"/>
  <c r="E537" i="14"/>
  <c r="D539" i="14" l="1"/>
  <c r="E538" i="14"/>
  <c r="G540" i="14"/>
  <c r="H539" i="14"/>
  <c r="G541" i="14" l="1"/>
  <c r="H540" i="14"/>
  <c r="D540" i="14"/>
  <c r="E539" i="14"/>
  <c r="D541" i="14" l="1"/>
  <c r="E540" i="14"/>
  <c r="G542" i="14"/>
  <c r="H541" i="14"/>
  <c r="H542" i="14" l="1"/>
  <c r="G543" i="14"/>
  <c r="D542" i="14"/>
  <c r="E541" i="14"/>
  <c r="D543" i="14" l="1"/>
  <c r="E542" i="14"/>
  <c r="G544" i="14"/>
  <c r="H543" i="14"/>
  <c r="H544" i="14" l="1"/>
  <c r="G545" i="14"/>
  <c r="D544" i="14"/>
  <c r="E543" i="14"/>
  <c r="D545" i="14" l="1"/>
  <c r="E544" i="14"/>
  <c r="G546" i="14"/>
  <c r="H545" i="14"/>
  <c r="H546" i="14" l="1"/>
  <c r="G547" i="14"/>
  <c r="D546" i="14"/>
  <c r="E545" i="14"/>
  <c r="D547" i="14" l="1"/>
  <c r="E546" i="14"/>
  <c r="G548" i="14"/>
  <c r="H547" i="14"/>
  <c r="G549" i="14" l="1"/>
  <c r="H548" i="14"/>
  <c r="D548" i="14"/>
  <c r="E547" i="14"/>
  <c r="D549" i="14" l="1"/>
  <c r="E548" i="14"/>
  <c r="G550" i="14"/>
  <c r="H549" i="14"/>
  <c r="G551" i="14" l="1"/>
  <c r="H550" i="14"/>
  <c r="D550" i="14"/>
  <c r="E549" i="14"/>
  <c r="D551" i="14" l="1"/>
  <c r="E550" i="14"/>
  <c r="G552" i="14"/>
  <c r="H551" i="14"/>
  <c r="H552" i="14" l="1"/>
  <c r="G553" i="14"/>
  <c r="D552" i="14"/>
  <c r="E551" i="14"/>
  <c r="D553" i="14" l="1"/>
  <c r="E552" i="14"/>
  <c r="G554" i="14"/>
  <c r="H553" i="14"/>
  <c r="G555" i="14" l="1"/>
  <c r="H554" i="14"/>
  <c r="D554" i="14"/>
  <c r="E553" i="14"/>
  <c r="D555" i="14" l="1"/>
  <c r="E554" i="14"/>
  <c r="G556" i="14"/>
  <c r="H555" i="14"/>
  <c r="G557" i="14" l="1"/>
  <c r="H556" i="14"/>
  <c r="D556" i="14"/>
  <c r="E555" i="14"/>
  <c r="D557" i="14" l="1"/>
  <c r="E556" i="14"/>
  <c r="G558" i="14"/>
  <c r="H557" i="14"/>
  <c r="G559" i="14" l="1"/>
  <c r="H558" i="14"/>
  <c r="D558" i="14"/>
  <c r="E557" i="14"/>
  <c r="D559" i="14" l="1"/>
  <c r="E558" i="14"/>
  <c r="G560" i="14"/>
  <c r="H559" i="14"/>
  <c r="G561" i="14" l="1"/>
  <c r="H560" i="14"/>
  <c r="D560" i="14"/>
  <c r="E559" i="14"/>
  <c r="D561" i="14" l="1"/>
  <c r="E560" i="14"/>
  <c r="G562" i="14"/>
  <c r="H561" i="14"/>
  <c r="G563" i="14" l="1"/>
  <c r="H562" i="14"/>
  <c r="D562" i="14"/>
  <c r="E561" i="14"/>
  <c r="D563" i="14" l="1"/>
  <c r="E562" i="14"/>
  <c r="G564" i="14"/>
  <c r="H563" i="14"/>
  <c r="G565" i="14" l="1"/>
  <c r="H564" i="14"/>
  <c r="D564" i="14"/>
  <c r="E563" i="14"/>
  <c r="D565" i="14" l="1"/>
  <c r="E564" i="14"/>
  <c r="G566" i="14"/>
  <c r="H565" i="14"/>
  <c r="G567" i="14" l="1"/>
  <c r="H566" i="14"/>
  <c r="D566" i="14"/>
  <c r="E565" i="14"/>
  <c r="D567" i="14" l="1"/>
  <c r="E566" i="14"/>
  <c r="G568" i="14"/>
  <c r="H567" i="14"/>
  <c r="H568" i="14" l="1"/>
  <c r="G569" i="14"/>
  <c r="D568" i="14"/>
  <c r="E567" i="14"/>
  <c r="D569" i="14" l="1"/>
  <c r="E568" i="14"/>
  <c r="G570" i="14"/>
  <c r="H569" i="14"/>
  <c r="G571" i="14" l="1"/>
  <c r="H570" i="14"/>
  <c r="D570" i="14"/>
  <c r="E569" i="14"/>
  <c r="D571" i="14" l="1"/>
  <c r="E570" i="14"/>
  <c r="G572" i="14"/>
  <c r="H571" i="14"/>
  <c r="G573" i="14" l="1"/>
  <c r="H572" i="14"/>
  <c r="D572" i="14"/>
  <c r="E571" i="14"/>
  <c r="D573" i="14" l="1"/>
  <c r="E572" i="14"/>
  <c r="G574" i="14"/>
  <c r="H573" i="14"/>
  <c r="H574" i="14" l="1"/>
  <c r="G575" i="14"/>
  <c r="D574" i="14"/>
  <c r="E573" i="14"/>
  <c r="D575" i="14" l="1"/>
  <c r="E574" i="14"/>
  <c r="G576" i="14"/>
  <c r="H575" i="14"/>
  <c r="H576" i="14" l="1"/>
  <c r="G577" i="14"/>
  <c r="D576" i="14"/>
  <c r="E575" i="14"/>
  <c r="D577" i="14" l="1"/>
  <c r="E576" i="14"/>
  <c r="G578" i="14"/>
  <c r="H577" i="14"/>
  <c r="H578" i="14" l="1"/>
  <c r="G579" i="14"/>
  <c r="D578" i="14"/>
  <c r="E577" i="14"/>
  <c r="D579" i="14" l="1"/>
  <c r="E578" i="14"/>
  <c r="G580" i="14"/>
  <c r="H579" i="14"/>
  <c r="G581" i="14" l="1"/>
  <c r="H580" i="14"/>
  <c r="D580" i="14"/>
  <c r="E579" i="14"/>
  <c r="D581" i="14" l="1"/>
  <c r="E580" i="14"/>
  <c r="G582" i="14"/>
  <c r="H581" i="14"/>
  <c r="G583" i="14" l="1"/>
  <c r="H582" i="14"/>
  <c r="D582" i="14"/>
  <c r="E581" i="14"/>
  <c r="D583" i="14" l="1"/>
  <c r="E582" i="14"/>
  <c r="G584" i="14"/>
  <c r="H583" i="14"/>
  <c r="H584" i="14" l="1"/>
  <c r="G585" i="14"/>
  <c r="D584" i="14"/>
  <c r="E583" i="14"/>
  <c r="D585" i="14" l="1"/>
  <c r="E584" i="14"/>
  <c r="G586" i="14"/>
  <c r="H585" i="14"/>
  <c r="G587" i="14" l="1"/>
  <c r="H586" i="14"/>
  <c r="D586" i="14"/>
  <c r="E585" i="14"/>
  <c r="D587" i="14" l="1"/>
  <c r="E586" i="14"/>
  <c r="G588" i="14"/>
  <c r="H587" i="14"/>
  <c r="G589" i="14" l="1"/>
  <c r="H588" i="14"/>
  <c r="D588" i="14"/>
  <c r="E587" i="14"/>
  <c r="D589" i="14" l="1"/>
  <c r="E588" i="14"/>
  <c r="G590" i="14"/>
  <c r="H589" i="14"/>
  <c r="G591" i="14" l="1"/>
  <c r="H590" i="14"/>
  <c r="D590" i="14"/>
  <c r="E589" i="14"/>
  <c r="D591" i="14" l="1"/>
  <c r="E590" i="14"/>
  <c r="G592" i="14"/>
  <c r="H591" i="14"/>
  <c r="G593" i="14" l="1"/>
  <c r="H592" i="14"/>
  <c r="D592" i="14"/>
  <c r="E591" i="14"/>
  <c r="D593" i="14" l="1"/>
  <c r="E592" i="14"/>
  <c r="G594" i="14"/>
  <c r="H593" i="14"/>
  <c r="G595" i="14" l="1"/>
  <c r="H594" i="14"/>
  <c r="D594" i="14"/>
  <c r="E593" i="14"/>
  <c r="D595" i="14" l="1"/>
  <c r="E594" i="14"/>
  <c r="G596" i="14"/>
  <c r="H595" i="14"/>
  <c r="G597" i="14" l="1"/>
  <c r="H596" i="14"/>
  <c r="D596" i="14"/>
  <c r="E595" i="14"/>
  <c r="D597" i="14" l="1"/>
  <c r="E596" i="14"/>
  <c r="G598" i="14"/>
  <c r="H597" i="14"/>
  <c r="G599" i="14" l="1"/>
  <c r="H598" i="14"/>
  <c r="D598" i="14"/>
  <c r="E597" i="14"/>
  <c r="D599" i="14" l="1"/>
  <c r="E598" i="14"/>
  <c r="G600" i="14"/>
  <c r="H599" i="14"/>
  <c r="H600" i="14" l="1"/>
  <c r="G601" i="14"/>
  <c r="D600" i="14"/>
  <c r="E599" i="14"/>
  <c r="D601" i="14" l="1"/>
  <c r="E600" i="14"/>
  <c r="G602" i="14"/>
  <c r="H601" i="14"/>
  <c r="G603" i="14" l="1"/>
  <c r="H602" i="14"/>
  <c r="D602" i="14"/>
  <c r="E601" i="14"/>
  <c r="D603" i="14" l="1"/>
  <c r="E602" i="14"/>
  <c r="G604" i="14"/>
  <c r="H603" i="14"/>
  <c r="G605" i="14" l="1"/>
  <c r="H604" i="14"/>
  <c r="D604" i="14"/>
  <c r="E603" i="14"/>
  <c r="D605" i="14" l="1"/>
  <c r="E604" i="14"/>
  <c r="G606" i="14"/>
  <c r="H605" i="14"/>
  <c r="H606" i="14" l="1"/>
  <c r="G607" i="14"/>
  <c r="D606" i="14"/>
  <c r="E605" i="14"/>
  <c r="D607" i="14" l="1"/>
  <c r="E606" i="14"/>
  <c r="G608" i="14"/>
  <c r="H607" i="14"/>
  <c r="H608" i="14" l="1"/>
  <c r="G609" i="14"/>
  <c r="D608" i="14"/>
  <c r="E607" i="14"/>
  <c r="D609" i="14" l="1"/>
  <c r="E608" i="14"/>
  <c r="G610" i="14"/>
  <c r="H609" i="14"/>
  <c r="H610" i="14" l="1"/>
  <c r="G611" i="14"/>
  <c r="D610" i="14"/>
  <c r="E609" i="14"/>
  <c r="D611" i="14" l="1"/>
  <c r="E610" i="14"/>
  <c r="G612" i="14"/>
  <c r="H611" i="14"/>
  <c r="G613" i="14" l="1"/>
  <c r="H612" i="14"/>
  <c r="D612" i="14"/>
  <c r="E611" i="14"/>
  <c r="D613" i="14" l="1"/>
  <c r="E612" i="14"/>
  <c r="G614" i="14"/>
  <c r="H613" i="14"/>
  <c r="G615" i="14" l="1"/>
  <c r="H614" i="14"/>
  <c r="D614" i="14"/>
  <c r="E613" i="14"/>
  <c r="D615" i="14" l="1"/>
  <c r="E614" i="14"/>
  <c r="G616" i="14"/>
  <c r="H615" i="14"/>
  <c r="H616" i="14" l="1"/>
  <c r="G617" i="14"/>
  <c r="D616" i="14"/>
  <c r="E615" i="14"/>
  <c r="D617" i="14" l="1"/>
  <c r="E616" i="14"/>
  <c r="G618" i="14"/>
  <c r="H617" i="14"/>
  <c r="G619" i="14" l="1"/>
  <c r="H618" i="14"/>
  <c r="D618" i="14"/>
  <c r="E617" i="14"/>
  <c r="D619" i="14" l="1"/>
  <c r="E618" i="14"/>
  <c r="G620" i="14"/>
  <c r="H619" i="14"/>
  <c r="G621" i="14" l="1"/>
  <c r="H620" i="14"/>
  <c r="D620" i="14"/>
  <c r="E619" i="14"/>
  <c r="D621" i="14" l="1"/>
  <c r="E620" i="14"/>
  <c r="G622" i="14"/>
  <c r="H621" i="14"/>
  <c r="G623" i="14" l="1"/>
  <c r="H622" i="14"/>
  <c r="D622" i="14"/>
  <c r="E621" i="14"/>
  <c r="D623" i="14" l="1"/>
  <c r="E622" i="14"/>
  <c r="G624" i="14"/>
  <c r="H623" i="14"/>
  <c r="G625" i="14" l="1"/>
  <c r="H624" i="14"/>
  <c r="D624" i="14"/>
  <c r="E623" i="14"/>
  <c r="G626" i="14" l="1"/>
  <c r="H625" i="14"/>
  <c r="D625" i="14"/>
  <c r="E624" i="14"/>
  <c r="D626" i="14" l="1"/>
  <c r="E625" i="14"/>
  <c r="G627" i="14"/>
  <c r="H626" i="14"/>
  <c r="D627" i="14" l="1"/>
  <c r="E626" i="14"/>
  <c r="G628" i="14"/>
  <c r="H627" i="14"/>
  <c r="G629" i="14" l="1"/>
  <c r="H628" i="14"/>
  <c r="D628" i="14"/>
  <c r="E627" i="14"/>
  <c r="D629" i="14" l="1"/>
  <c r="E628" i="14"/>
  <c r="G630" i="14"/>
  <c r="H629" i="14"/>
  <c r="G631" i="14" l="1"/>
  <c r="H630" i="14"/>
  <c r="D630" i="14"/>
  <c r="E629" i="14"/>
  <c r="D631" i="14" l="1"/>
  <c r="E630" i="14"/>
  <c r="G632" i="14"/>
  <c r="H631" i="14"/>
  <c r="H632" i="14" l="1"/>
  <c r="G633" i="14"/>
  <c r="D632" i="14"/>
  <c r="E631" i="14"/>
  <c r="D633" i="14" l="1"/>
  <c r="E632" i="14"/>
  <c r="G634" i="14"/>
  <c r="H633" i="14"/>
  <c r="G635" i="14" l="1"/>
  <c r="H634" i="14"/>
  <c r="D634" i="14"/>
  <c r="E633" i="14"/>
  <c r="D635" i="14" l="1"/>
  <c r="E634" i="14"/>
  <c r="G636" i="14"/>
  <c r="H635" i="14"/>
  <c r="G637" i="14" l="1"/>
  <c r="H636" i="14"/>
  <c r="D636" i="14"/>
  <c r="E635" i="14"/>
  <c r="D637" i="14" l="1"/>
  <c r="E636" i="14"/>
  <c r="G638" i="14"/>
  <c r="H637" i="14"/>
  <c r="H638" i="14" l="1"/>
  <c r="G639" i="14"/>
  <c r="D638" i="14"/>
  <c r="E637" i="14"/>
  <c r="D639" i="14" l="1"/>
  <c r="E638" i="14"/>
  <c r="G640" i="14"/>
  <c r="H639" i="14"/>
  <c r="H640" i="14" l="1"/>
  <c r="G641" i="14"/>
  <c r="D640" i="14"/>
  <c r="E639" i="14"/>
  <c r="D641" i="14" l="1"/>
  <c r="E640" i="14"/>
  <c r="G642" i="14"/>
  <c r="H641" i="14"/>
  <c r="H642" i="14" l="1"/>
  <c r="G643" i="14"/>
  <c r="D642" i="14"/>
  <c r="E641" i="14"/>
  <c r="D643" i="14" l="1"/>
  <c r="E642" i="14"/>
  <c r="G644" i="14"/>
  <c r="H643" i="14"/>
  <c r="G645" i="14" l="1"/>
  <c r="H644" i="14"/>
  <c r="D644" i="14"/>
  <c r="E643" i="14"/>
  <c r="D645" i="14" l="1"/>
  <c r="E644" i="14"/>
  <c r="G646" i="14"/>
  <c r="H645" i="14"/>
  <c r="G647" i="14" l="1"/>
  <c r="H646" i="14"/>
  <c r="D646" i="14"/>
  <c r="E645" i="14"/>
  <c r="D647" i="14" l="1"/>
  <c r="E646" i="14"/>
  <c r="G648" i="14"/>
  <c r="H647" i="14"/>
  <c r="H648" i="14" l="1"/>
  <c r="G649" i="14"/>
  <c r="D648" i="14"/>
  <c r="E647" i="14"/>
  <c r="D649" i="14" l="1"/>
  <c r="E648" i="14"/>
  <c r="G650" i="14"/>
  <c r="H649" i="14"/>
  <c r="G651" i="14" l="1"/>
  <c r="H650" i="14"/>
  <c r="D650" i="14"/>
  <c r="E649" i="14"/>
  <c r="D651" i="14" l="1"/>
  <c r="E650" i="14"/>
  <c r="G652" i="14"/>
  <c r="H651" i="14"/>
  <c r="G653" i="14" l="1"/>
  <c r="H652" i="14"/>
  <c r="D652" i="14"/>
  <c r="E651" i="14"/>
  <c r="D653" i="14" l="1"/>
  <c r="E652" i="14"/>
  <c r="G654" i="14"/>
  <c r="H653" i="14"/>
  <c r="H654" i="14" l="1"/>
  <c r="G655" i="14"/>
  <c r="D654" i="14"/>
  <c r="E653" i="14"/>
  <c r="D655" i="14" l="1"/>
  <c r="E654" i="14"/>
  <c r="G656" i="14"/>
  <c r="H655" i="14"/>
  <c r="G657" i="14" l="1"/>
  <c r="H656" i="14"/>
  <c r="D656" i="14"/>
  <c r="E655" i="14"/>
  <c r="D657" i="14" l="1"/>
  <c r="E656" i="14"/>
  <c r="G658" i="14"/>
  <c r="H657" i="14"/>
  <c r="G659" i="14" l="1"/>
  <c r="H658" i="14"/>
  <c r="D658" i="14"/>
  <c r="E657" i="14"/>
  <c r="D659" i="14" l="1"/>
  <c r="E658" i="14"/>
  <c r="G660" i="14"/>
  <c r="H659" i="14"/>
  <c r="G661" i="14" l="1"/>
  <c r="H660" i="14"/>
  <c r="D660" i="14"/>
  <c r="E659" i="14"/>
  <c r="D661" i="14" l="1"/>
  <c r="E660" i="14"/>
  <c r="G662" i="14"/>
  <c r="H661" i="14"/>
  <c r="G663" i="14" l="1"/>
  <c r="H662" i="14"/>
  <c r="D662" i="14"/>
  <c r="E661" i="14"/>
  <c r="D663" i="14" l="1"/>
  <c r="E662" i="14"/>
  <c r="G664" i="14"/>
  <c r="H663" i="14"/>
  <c r="H664" i="14" l="1"/>
  <c r="G665" i="14"/>
  <c r="D664" i="14"/>
  <c r="E663" i="14"/>
  <c r="D665" i="14" l="1"/>
  <c r="E664" i="14"/>
  <c r="G666" i="14"/>
  <c r="H665" i="14"/>
  <c r="G667" i="14" l="1"/>
  <c r="H666" i="14"/>
  <c r="D666" i="14"/>
  <c r="E665" i="14"/>
  <c r="D667" i="14" l="1"/>
  <c r="E666" i="14"/>
  <c r="G668" i="14"/>
  <c r="H667" i="14"/>
  <c r="G669" i="14" l="1"/>
  <c r="H668" i="14"/>
  <c r="D668" i="14"/>
  <c r="E667" i="14"/>
  <c r="E668" i="14" l="1"/>
  <c r="D669" i="14"/>
  <c r="G670" i="14"/>
  <c r="H669" i="14"/>
  <c r="G671" i="14" l="1"/>
  <c r="H670" i="14"/>
  <c r="E669" i="14"/>
  <c r="D670" i="14"/>
  <c r="D671" i="14" l="1"/>
  <c r="E670" i="14"/>
  <c r="G672" i="14"/>
  <c r="H671" i="14"/>
  <c r="G673" i="14" l="1"/>
  <c r="H672" i="14"/>
  <c r="D672" i="14"/>
  <c r="E671" i="14"/>
  <c r="D673" i="14" l="1"/>
  <c r="E672" i="14"/>
  <c r="H673" i="14"/>
  <c r="G674" i="14"/>
  <c r="G675" i="14" l="1"/>
  <c r="H674" i="14"/>
  <c r="D674" i="14"/>
  <c r="E673" i="14"/>
  <c r="D675" i="14" l="1"/>
  <c r="E674" i="14"/>
  <c r="H675" i="14"/>
  <c r="G676" i="14"/>
  <c r="G677" i="14" l="1"/>
  <c r="H676" i="14"/>
  <c r="E675" i="14"/>
  <c r="D676" i="14"/>
  <c r="D677" i="14" l="1"/>
  <c r="E676" i="14"/>
  <c r="H677" i="14"/>
  <c r="G678" i="14"/>
  <c r="G679" i="14" l="1"/>
  <c r="H678" i="14"/>
  <c r="E677" i="14"/>
  <c r="D678" i="14"/>
  <c r="D679" i="14" l="1"/>
  <c r="E678" i="14"/>
  <c r="H679" i="14"/>
  <c r="G680" i="14"/>
  <c r="G681" i="14" l="1"/>
  <c r="H680" i="14"/>
  <c r="E679" i="14"/>
  <c r="D680" i="14"/>
  <c r="D681" i="14" l="1"/>
  <c r="E680" i="14"/>
  <c r="H681" i="14"/>
  <c r="G682" i="14"/>
  <c r="G683" i="14" l="1"/>
  <c r="H682" i="14"/>
  <c r="E681" i="14"/>
  <c r="D682" i="14"/>
  <c r="D683" i="14" l="1"/>
  <c r="E682" i="14"/>
  <c r="H683" i="14"/>
  <c r="G684" i="14"/>
  <c r="G685" i="14" l="1"/>
  <c r="H684" i="14"/>
  <c r="E683" i="14"/>
  <c r="D684" i="14"/>
  <c r="D685" i="14" l="1"/>
  <c r="E684" i="14"/>
  <c r="H685" i="14"/>
  <c r="G686" i="14"/>
  <c r="G687" i="14" l="1"/>
  <c r="H686" i="14"/>
  <c r="E685" i="14"/>
  <c r="D686" i="14"/>
  <c r="D687" i="14" l="1"/>
  <c r="E686" i="14"/>
  <c r="H687" i="14"/>
  <c r="G688" i="14"/>
  <c r="G689" i="14" l="1"/>
  <c r="H688" i="14"/>
  <c r="E687" i="14"/>
  <c r="D688" i="14"/>
  <c r="D689" i="14" l="1"/>
  <c r="E688" i="14"/>
  <c r="H689" i="14"/>
  <c r="G690" i="14"/>
  <c r="G691" i="14" l="1"/>
  <c r="H690" i="14"/>
  <c r="E689" i="14"/>
  <c r="D690" i="14"/>
  <c r="D691" i="14" l="1"/>
  <c r="E690" i="14"/>
  <c r="H691" i="14"/>
  <c r="G692" i="14"/>
  <c r="G693" i="14" l="1"/>
  <c r="H692" i="14"/>
  <c r="E691" i="14"/>
  <c r="D692" i="14"/>
  <c r="D693" i="14" l="1"/>
  <c r="E692" i="14"/>
  <c r="H693" i="14"/>
  <c r="G694" i="14"/>
  <c r="G695" i="14" l="1"/>
  <c r="H694" i="14"/>
  <c r="E693" i="14"/>
  <c r="D694" i="14"/>
  <c r="D695" i="14" l="1"/>
  <c r="E694" i="14"/>
  <c r="H695" i="14"/>
  <c r="G696" i="14"/>
  <c r="G697" i="14" l="1"/>
  <c r="H696" i="14"/>
  <c r="E695" i="14"/>
  <c r="D696" i="14"/>
  <c r="D697" i="14" l="1"/>
  <c r="E696" i="14"/>
  <c r="H697" i="14"/>
  <c r="G698" i="14"/>
  <c r="G699" i="14" l="1"/>
  <c r="H698" i="14"/>
  <c r="E697" i="14"/>
  <c r="D698" i="14"/>
  <c r="D699" i="14" l="1"/>
  <c r="E698" i="14"/>
  <c r="H699" i="14"/>
  <c r="G700" i="14"/>
  <c r="G701" i="14" l="1"/>
  <c r="H700" i="14"/>
  <c r="E699" i="14"/>
  <c r="D700" i="14"/>
  <c r="E700" i="14" l="1"/>
  <c r="D701" i="14"/>
  <c r="H701" i="14"/>
  <c r="G702" i="14"/>
  <c r="G703" i="14" l="1"/>
  <c r="H702" i="14"/>
  <c r="E701" i="14"/>
  <c r="D702" i="14"/>
  <c r="D703" i="14" l="1"/>
  <c r="E702" i="14"/>
  <c r="H703" i="14"/>
  <c r="G704" i="14"/>
  <c r="G705" i="14" l="1"/>
  <c r="H704" i="14"/>
  <c r="E703" i="14"/>
  <c r="D704" i="14"/>
  <c r="E704" i="14" l="1"/>
  <c r="D705" i="14"/>
  <c r="H705" i="14"/>
  <c r="G706" i="14"/>
  <c r="G707" i="14" l="1"/>
  <c r="H706" i="14"/>
  <c r="E705" i="14"/>
  <c r="D706" i="14"/>
  <c r="E706" i="14" l="1"/>
  <c r="D707" i="14"/>
  <c r="H707" i="14"/>
  <c r="G708" i="14"/>
  <c r="G709" i="14" l="1"/>
  <c r="H708" i="14"/>
  <c r="E707" i="14"/>
  <c r="D708" i="14"/>
  <c r="D709" i="14" l="1"/>
  <c r="E708" i="14"/>
  <c r="H709" i="14"/>
  <c r="G710" i="14"/>
  <c r="G711" i="14" l="1"/>
  <c r="H710" i="14"/>
  <c r="E709" i="14"/>
  <c r="D710" i="14"/>
  <c r="D711" i="14" l="1"/>
  <c r="E710" i="14"/>
  <c r="H711" i="14"/>
  <c r="G712" i="14"/>
  <c r="G713" i="14" l="1"/>
  <c r="H712" i="14"/>
  <c r="E711" i="14"/>
  <c r="D712" i="14"/>
  <c r="D713" i="14" l="1"/>
  <c r="E712" i="14"/>
  <c r="H713" i="14"/>
  <c r="G714" i="14"/>
  <c r="G715" i="14" l="1"/>
  <c r="H714" i="14"/>
  <c r="E713" i="14"/>
  <c r="D714" i="14"/>
  <c r="D715" i="14" l="1"/>
  <c r="E714" i="14"/>
  <c r="H715" i="14"/>
  <c r="G716" i="14"/>
  <c r="G717" i="14" l="1"/>
  <c r="H716" i="14"/>
  <c r="E715" i="14"/>
  <c r="D716" i="14"/>
  <c r="E716" i="14" l="1"/>
  <c r="D717" i="14"/>
  <c r="H717" i="14"/>
  <c r="G718" i="14"/>
  <c r="G719" i="14" l="1"/>
  <c r="H718" i="14"/>
  <c r="E717" i="14"/>
  <c r="D718" i="14"/>
  <c r="D719" i="14" l="1"/>
  <c r="E718" i="14"/>
  <c r="H719" i="14"/>
  <c r="G720" i="14"/>
  <c r="G721" i="14" l="1"/>
  <c r="H720" i="14"/>
  <c r="E719" i="14"/>
  <c r="D720" i="14"/>
  <c r="E720" i="14" l="1"/>
  <c r="D721" i="14"/>
  <c r="H721" i="14"/>
  <c r="G722" i="14"/>
  <c r="G723" i="14" l="1"/>
  <c r="H722" i="14"/>
  <c r="E721" i="14"/>
  <c r="D722" i="14"/>
  <c r="E722" i="14" l="1"/>
  <c r="D723" i="14"/>
  <c r="H723" i="14"/>
  <c r="G724" i="14"/>
  <c r="G725" i="14" l="1"/>
  <c r="H724" i="14"/>
  <c r="E723" i="14"/>
  <c r="D724" i="14"/>
  <c r="D725" i="14" l="1"/>
  <c r="E724" i="14"/>
  <c r="H725" i="14"/>
  <c r="G726" i="14"/>
  <c r="G727" i="14" l="1"/>
  <c r="H726" i="14"/>
  <c r="E725" i="14"/>
  <c r="D726" i="14"/>
  <c r="D727" i="14" l="1"/>
  <c r="E726" i="14"/>
  <c r="H727" i="14"/>
  <c r="G728" i="14"/>
  <c r="G729" i="14" l="1"/>
  <c r="H728" i="14"/>
  <c r="E727" i="14"/>
  <c r="D728" i="14"/>
  <c r="D729" i="14" l="1"/>
  <c r="E728" i="14"/>
  <c r="H729" i="14"/>
  <c r="G730" i="14"/>
  <c r="G731" i="14" l="1"/>
  <c r="H730" i="14"/>
  <c r="E729" i="14"/>
  <c r="D730" i="14"/>
  <c r="D731" i="14" l="1"/>
  <c r="E730" i="14"/>
  <c r="H731" i="14"/>
  <c r="G732" i="14"/>
  <c r="G733" i="14" l="1"/>
  <c r="H732" i="14"/>
  <c r="E731" i="14"/>
  <c r="D732" i="14"/>
  <c r="E732" i="14" l="1"/>
  <c r="D733" i="14"/>
  <c r="H733" i="14"/>
  <c r="G734" i="14"/>
  <c r="G735" i="14" l="1"/>
  <c r="H734" i="14"/>
  <c r="E733" i="14"/>
  <c r="D734" i="14"/>
  <c r="H735" i="14" l="1"/>
  <c r="G736" i="14"/>
  <c r="D735" i="14"/>
  <c r="E734" i="14"/>
  <c r="E735" i="14" l="1"/>
  <c r="D736" i="14"/>
  <c r="G737" i="14"/>
  <c r="H736" i="14"/>
  <c r="H737" i="14" l="1"/>
  <c r="G738" i="14"/>
  <c r="E736" i="14"/>
  <c r="D737" i="14"/>
  <c r="E737" i="14" l="1"/>
  <c r="D738" i="14"/>
  <c r="G739" i="14"/>
  <c r="H738" i="14"/>
  <c r="H739" i="14" l="1"/>
  <c r="G740" i="14"/>
  <c r="D739" i="14"/>
  <c r="E738" i="14"/>
  <c r="E739" i="14" l="1"/>
  <c r="D740" i="14"/>
  <c r="G741" i="14"/>
  <c r="H740" i="14"/>
  <c r="H741" i="14" l="1"/>
  <c r="G742" i="14"/>
  <c r="D741" i="14"/>
  <c r="E740" i="14"/>
  <c r="E741" i="14" l="1"/>
  <c r="D742" i="14"/>
  <c r="G743" i="14"/>
  <c r="H742" i="14"/>
  <c r="H743" i="14" l="1"/>
  <c r="G744" i="14"/>
  <c r="D743" i="14"/>
  <c r="E742" i="14"/>
  <c r="E743" i="14" l="1"/>
  <c r="D744" i="14"/>
  <c r="G745" i="14"/>
  <c r="H744" i="14"/>
  <c r="H745" i="14" l="1"/>
  <c r="G746" i="14"/>
  <c r="D745" i="14"/>
  <c r="E744" i="14"/>
  <c r="E745" i="14" l="1"/>
  <c r="D746" i="14"/>
  <c r="G747" i="14"/>
  <c r="H746" i="14"/>
  <c r="H747" i="14" l="1"/>
  <c r="G748" i="14"/>
  <c r="D747" i="14"/>
  <c r="E746" i="14"/>
  <c r="E747" i="14" l="1"/>
  <c r="D748" i="14"/>
  <c r="G749" i="14"/>
  <c r="H748" i="14"/>
  <c r="H749" i="14" l="1"/>
  <c r="G750" i="14"/>
  <c r="E748" i="14"/>
  <c r="D749" i="14"/>
  <c r="E749" i="14" l="1"/>
  <c r="D750" i="14"/>
  <c r="G751" i="14"/>
  <c r="H750" i="14"/>
  <c r="H751" i="14" l="1"/>
  <c r="G752" i="14"/>
  <c r="D751" i="14"/>
  <c r="E750" i="14"/>
  <c r="E751" i="14" l="1"/>
  <c r="D752" i="14"/>
  <c r="G753" i="14"/>
  <c r="H752" i="14"/>
  <c r="H753" i="14" l="1"/>
  <c r="G754" i="14"/>
  <c r="E752" i="14"/>
  <c r="D753" i="14"/>
  <c r="E753" i="14" l="1"/>
  <c r="D754" i="14"/>
  <c r="G755" i="14"/>
  <c r="H754" i="14"/>
  <c r="H755" i="14" l="1"/>
  <c r="G756" i="14"/>
  <c r="E754" i="14"/>
  <c r="D755" i="14"/>
  <c r="G757" i="14" l="1"/>
  <c r="H756" i="14"/>
  <c r="E755" i="14"/>
  <c r="D756" i="14"/>
  <c r="D757" i="14" l="1"/>
  <c r="E756" i="14"/>
  <c r="H757" i="14"/>
  <c r="G758" i="14"/>
  <c r="G759" i="14" l="1"/>
  <c r="H758" i="14"/>
  <c r="E757" i="14"/>
  <c r="D758" i="14"/>
  <c r="D759" i="14" l="1"/>
  <c r="E758" i="14"/>
  <c r="H759" i="14"/>
  <c r="G760" i="14"/>
  <c r="G761" i="14" l="1"/>
  <c r="H760" i="14"/>
  <c r="E759" i="14"/>
  <c r="D760" i="14"/>
  <c r="D761" i="14" l="1"/>
  <c r="E760" i="14"/>
  <c r="H761" i="14"/>
  <c r="G762" i="14"/>
  <c r="G763" i="14" l="1"/>
  <c r="H762" i="14"/>
  <c r="E761" i="14"/>
  <c r="D762" i="14"/>
  <c r="D763" i="14" l="1"/>
  <c r="E762" i="14"/>
  <c r="H763" i="14"/>
  <c r="G764" i="14"/>
  <c r="G765" i="14" l="1"/>
  <c r="H764" i="14"/>
  <c r="E763" i="14"/>
  <c r="D764" i="14"/>
  <c r="E764" i="14" l="1"/>
  <c r="D765" i="14"/>
  <c r="H765" i="14"/>
  <c r="G766" i="14"/>
  <c r="G767" i="14" l="1"/>
  <c r="H766" i="14"/>
  <c r="E765" i="14"/>
  <c r="D766" i="14"/>
  <c r="D767" i="14" l="1"/>
  <c r="E766" i="14"/>
  <c r="H767" i="14"/>
  <c r="G768" i="14"/>
  <c r="G769" i="14" l="1"/>
  <c r="H768" i="14"/>
  <c r="E767" i="14"/>
  <c r="D768" i="14"/>
  <c r="E768" i="14" l="1"/>
  <c r="D769" i="14"/>
  <c r="H769" i="14"/>
  <c r="G770" i="14"/>
  <c r="G771" i="14" l="1"/>
  <c r="H770" i="14"/>
  <c r="E769" i="14"/>
  <c r="D770" i="14"/>
  <c r="E770" i="14" l="1"/>
  <c r="D771" i="14"/>
  <c r="H771" i="14"/>
  <c r="G772" i="14"/>
  <c r="G773" i="14" l="1"/>
  <c r="H772" i="14"/>
  <c r="E771" i="14"/>
  <c r="D772" i="14"/>
  <c r="D773" i="14" l="1"/>
  <c r="E772" i="14"/>
  <c r="H773" i="14"/>
  <c r="G774" i="14"/>
  <c r="G775" i="14" l="1"/>
  <c r="H774" i="14"/>
  <c r="E773" i="14"/>
  <c r="D774" i="14"/>
  <c r="D775" i="14" l="1"/>
  <c r="E774" i="14"/>
  <c r="H775" i="14"/>
  <c r="G776" i="14"/>
  <c r="G777" i="14" l="1"/>
  <c r="H776" i="14"/>
  <c r="E775" i="14"/>
  <c r="D776" i="14"/>
  <c r="D777" i="14" l="1"/>
  <c r="E776" i="14"/>
  <c r="H777" i="14"/>
  <c r="G778" i="14"/>
  <c r="G779" i="14" l="1"/>
  <c r="H778" i="14"/>
  <c r="E777" i="14"/>
  <c r="D778" i="14"/>
  <c r="D779" i="14" l="1"/>
  <c r="E778" i="14"/>
  <c r="H779" i="14"/>
  <c r="G780" i="14"/>
  <c r="G781" i="14" l="1"/>
  <c r="H780" i="14"/>
  <c r="E779" i="14"/>
  <c r="D780" i="14"/>
  <c r="E780" i="14" l="1"/>
  <c r="D781" i="14"/>
  <c r="H781" i="14"/>
  <c r="G782" i="14"/>
  <c r="G783" i="14" l="1"/>
  <c r="H782" i="14"/>
  <c r="E781" i="14"/>
  <c r="D782" i="14"/>
  <c r="D783" i="14" l="1"/>
  <c r="E782" i="14"/>
  <c r="H783" i="14"/>
  <c r="G784" i="14"/>
  <c r="G785" i="14" l="1"/>
  <c r="H784" i="14"/>
  <c r="E783" i="14"/>
  <c r="D784" i="14"/>
  <c r="E784" i="14" l="1"/>
  <c r="D785" i="14"/>
  <c r="H785" i="14"/>
  <c r="G786" i="14"/>
  <c r="G787" i="14" l="1"/>
  <c r="H786" i="14"/>
  <c r="E785" i="14"/>
  <c r="D786" i="14"/>
  <c r="H787" i="14" l="1"/>
  <c r="G788" i="14"/>
  <c r="E786" i="14"/>
  <c r="D787" i="14"/>
  <c r="E787" i="14" l="1"/>
  <c r="D788" i="14"/>
  <c r="G789" i="14"/>
  <c r="H788" i="14"/>
  <c r="H789" i="14" l="1"/>
  <c r="G790" i="14"/>
  <c r="D789" i="14"/>
  <c r="E788" i="14"/>
  <c r="E789" i="14" l="1"/>
  <c r="D790" i="14"/>
  <c r="G791" i="14"/>
  <c r="H790" i="14"/>
  <c r="H791" i="14" l="1"/>
  <c r="G792" i="14"/>
  <c r="D791" i="14"/>
  <c r="E790" i="14"/>
  <c r="E791" i="14" l="1"/>
  <c r="D792" i="14"/>
  <c r="G793" i="14"/>
  <c r="H792" i="14"/>
  <c r="H793" i="14" l="1"/>
  <c r="G794" i="14"/>
  <c r="D793" i="14"/>
  <c r="E792" i="14"/>
  <c r="E793" i="14" l="1"/>
  <c r="D794" i="14"/>
  <c r="G795" i="14"/>
  <c r="H794" i="14"/>
  <c r="H795" i="14" l="1"/>
  <c r="G796" i="14"/>
  <c r="D795" i="14"/>
  <c r="E794" i="14"/>
  <c r="E795" i="14" l="1"/>
  <c r="D796" i="14"/>
  <c r="G797" i="14"/>
  <c r="H796" i="14"/>
  <c r="H797" i="14" l="1"/>
  <c r="G798" i="14"/>
  <c r="E796" i="14"/>
  <c r="D797" i="14"/>
  <c r="E797" i="14" l="1"/>
  <c r="D798" i="14"/>
  <c r="G799" i="14"/>
  <c r="H798" i="14"/>
  <c r="H799" i="14" l="1"/>
  <c r="G800" i="14"/>
  <c r="D799" i="14"/>
  <c r="E798" i="14"/>
  <c r="E799" i="14" l="1"/>
  <c r="D800" i="14"/>
  <c r="G801" i="14"/>
  <c r="H800" i="14"/>
  <c r="H801" i="14" l="1"/>
  <c r="G802" i="14"/>
  <c r="E800" i="14"/>
  <c r="D801" i="14"/>
  <c r="E801" i="14" l="1"/>
  <c r="D802" i="14"/>
  <c r="G803" i="14"/>
  <c r="H802" i="14"/>
  <c r="H803" i="14" l="1"/>
  <c r="G804" i="14"/>
  <c r="E802" i="14"/>
  <c r="D803" i="14"/>
  <c r="E803" i="14" l="1"/>
  <c r="D804" i="14"/>
  <c r="G805" i="14"/>
  <c r="H804" i="14"/>
  <c r="H805" i="14" l="1"/>
  <c r="G806" i="14"/>
  <c r="D805" i="14"/>
  <c r="E804" i="14"/>
  <c r="E805" i="14" l="1"/>
  <c r="D806" i="14"/>
  <c r="G807" i="14"/>
  <c r="H806" i="14"/>
  <c r="H807" i="14" l="1"/>
  <c r="G808" i="14"/>
  <c r="D807" i="14"/>
  <c r="E806" i="14"/>
  <c r="E807" i="14" l="1"/>
  <c r="D808" i="14"/>
  <c r="G809" i="14"/>
  <c r="H808" i="14"/>
  <c r="H809" i="14" l="1"/>
  <c r="G810" i="14"/>
  <c r="D809" i="14"/>
  <c r="E808" i="14"/>
  <c r="E809" i="14" l="1"/>
  <c r="D810" i="14"/>
  <c r="G811" i="14"/>
  <c r="H810" i="14"/>
  <c r="H811" i="14" l="1"/>
  <c r="G812" i="14"/>
  <c r="D811" i="14"/>
  <c r="E810" i="14"/>
  <c r="E811" i="14" l="1"/>
  <c r="D812" i="14"/>
  <c r="G813" i="14"/>
  <c r="H812" i="14"/>
  <c r="E812" i="14" l="1"/>
  <c r="D813" i="14"/>
  <c r="H813" i="14"/>
  <c r="G814" i="14"/>
  <c r="G815" i="14" l="1"/>
  <c r="H814" i="14"/>
  <c r="E813" i="14"/>
  <c r="D814" i="14"/>
  <c r="H815" i="14" l="1"/>
  <c r="G816" i="14"/>
  <c r="D815" i="14"/>
  <c r="E814" i="14"/>
  <c r="E815" i="14" l="1"/>
  <c r="D816" i="14"/>
  <c r="G817" i="14"/>
  <c r="H816" i="14"/>
  <c r="H817" i="14" l="1"/>
  <c r="G818" i="14"/>
  <c r="E816" i="14"/>
  <c r="D817" i="14"/>
  <c r="E817" i="14" l="1"/>
  <c r="D818" i="14"/>
  <c r="G819" i="14"/>
  <c r="H818" i="14"/>
  <c r="H819" i="14" l="1"/>
  <c r="G820" i="14"/>
  <c r="E818" i="14"/>
  <c r="D819" i="14"/>
  <c r="E819" i="14" l="1"/>
  <c r="D820" i="14"/>
  <c r="G821" i="14"/>
  <c r="H820" i="14"/>
  <c r="H821" i="14" l="1"/>
  <c r="G822" i="14"/>
  <c r="D821" i="14"/>
  <c r="E820" i="14"/>
  <c r="E821" i="14" l="1"/>
  <c r="D822" i="14"/>
  <c r="G823" i="14"/>
  <c r="H822" i="14"/>
  <c r="H823" i="14" l="1"/>
  <c r="G824" i="14"/>
  <c r="D823" i="14"/>
  <c r="E822" i="14"/>
  <c r="E823" i="14" l="1"/>
  <c r="D824" i="14"/>
  <c r="G825" i="14"/>
  <c r="H824" i="14"/>
  <c r="H825" i="14" l="1"/>
  <c r="G826" i="14"/>
  <c r="D825" i="14"/>
  <c r="E824" i="14"/>
  <c r="E825" i="14" l="1"/>
  <c r="D826" i="14"/>
  <c r="G827" i="14"/>
  <c r="H826" i="14"/>
  <c r="H827" i="14" l="1"/>
  <c r="G828" i="14"/>
  <c r="D827" i="14"/>
  <c r="E826" i="14"/>
  <c r="E827" i="14" l="1"/>
  <c r="D828" i="14"/>
  <c r="G829" i="14"/>
  <c r="H828" i="14"/>
  <c r="H829" i="14" l="1"/>
  <c r="G830" i="14"/>
  <c r="E828" i="14"/>
  <c r="D829" i="14"/>
  <c r="E829" i="14" l="1"/>
  <c r="D830" i="14"/>
  <c r="G831" i="14"/>
  <c r="H830" i="14"/>
  <c r="H831" i="14" l="1"/>
  <c r="G832" i="14"/>
  <c r="D831" i="14"/>
  <c r="E830" i="14"/>
  <c r="E831" i="14" l="1"/>
  <c r="D832" i="14"/>
  <c r="G833" i="14"/>
  <c r="H832" i="14"/>
  <c r="H833" i="14" l="1"/>
  <c r="G834" i="14"/>
  <c r="E832" i="14"/>
  <c r="D833" i="14"/>
  <c r="E833" i="14" l="1"/>
  <c r="D834" i="14"/>
  <c r="G835" i="14"/>
  <c r="H834" i="14"/>
  <c r="H835" i="14" l="1"/>
  <c r="G836" i="14"/>
  <c r="E834" i="14"/>
  <c r="D835" i="14"/>
  <c r="E835" i="14" l="1"/>
  <c r="D836" i="14"/>
  <c r="G837" i="14"/>
  <c r="H836" i="14"/>
  <c r="H837" i="14" l="1"/>
  <c r="G838" i="14"/>
  <c r="D837" i="14"/>
  <c r="E836" i="14"/>
  <c r="E837" i="14" l="1"/>
  <c r="D838" i="14"/>
  <c r="G839" i="14"/>
  <c r="H838" i="14"/>
  <c r="H839" i="14" l="1"/>
  <c r="G840" i="14"/>
  <c r="D839" i="14"/>
  <c r="E838" i="14"/>
  <c r="E839" i="14" l="1"/>
  <c r="D840" i="14"/>
  <c r="G841" i="14"/>
  <c r="H840" i="14"/>
  <c r="H841" i="14" l="1"/>
  <c r="G842" i="14"/>
  <c r="D841" i="14"/>
  <c r="E840" i="14"/>
  <c r="E841" i="14" l="1"/>
  <c r="D842" i="14"/>
  <c r="G843" i="14"/>
  <c r="H842" i="14"/>
  <c r="H843" i="14" l="1"/>
  <c r="G844" i="14"/>
  <c r="D843" i="14"/>
  <c r="E842" i="14"/>
  <c r="G845" i="14" l="1"/>
  <c r="H844" i="14"/>
  <c r="E843" i="14"/>
  <c r="D844" i="14"/>
  <c r="H845" i="14" l="1"/>
  <c r="G846" i="14"/>
  <c r="E844" i="14"/>
  <c r="D845" i="14"/>
  <c r="E845" i="14" l="1"/>
  <c r="D846" i="14"/>
  <c r="G847" i="14"/>
  <c r="H846" i="14"/>
  <c r="H847" i="14" l="1"/>
  <c r="G848" i="14"/>
  <c r="D847" i="14"/>
  <c r="E846" i="14"/>
  <c r="E847" i="14" l="1"/>
  <c r="D848" i="14"/>
  <c r="G849" i="14"/>
  <c r="H848" i="14"/>
  <c r="H849" i="14" l="1"/>
  <c r="G850" i="14"/>
  <c r="E848" i="14"/>
  <c r="D849" i="14"/>
  <c r="E849" i="14" l="1"/>
  <c r="D850" i="14"/>
  <c r="G851" i="14"/>
  <c r="H850" i="14"/>
  <c r="H851" i="14" l="1"/>
  <c r="G852" i="14"/>
  <c r="E850" i="14"/>
  <c r="D851" i="14"/>
  <c r="E851" i="14" l="1"/>
  <c r="D852" i="14"/>
  <c r="G853" i="14"/>
  <c r="H852" i="14"/>
  <c r="H853" i="14" l="1"/>
  <c r="G854" i="14"/>
  <c r="D853" i="14"/>
  <c r="E852" i="14"/>
  <c r="E853" i="14" l="1"/>
  <c r="D854" i="14"/>
  <c r="G855" i="14"/>
  <c r="H854" i="14"/>
  <c r="H855" i="14" l="1"/>
  <c r="G856" i="14"/>
  <c r="D855" i="14"/>
  <c r="E854" i="14"/>
  <c r="E855" i="14" l="1"/>
  <c r="D856" i="14"/>
  <c r="G857" i="14"/>
  <c r="H856" i="14"/>
  <c r="H857" i="14" l="1"/>
  <c r="G858" i="14"/>
  <c r="D857" i="14"/>
  <c r="E856" i="14"/>
  <c r="E857" i="14" l="1"/>
  <c r="D858" i="14"/>
  <c r="G859" i="14"/>
  <c r="H858" i="14"/>
  <c r="H859" i="14" l="1"/>
  <c r="G860" i="14"/>
  <c r="D859" i="14"/>
  <c r="E858" i="14"/>
  <c r="E859" i="14" l="1"/>
  <c r="D860" i="14"/>
  <c r="G861" i="14"/>
  <c r="H860" i="14"/>
  <c r="E860" i="14" l="1"/>
  <c r="D861" i="14"/>
  <c r="H861" i="14"/>
  <c r="G862" i="14"/>
  <c r="G863" i="14" l="1"/>
  <c r="H862" i="14"/>
  <c r="E861" i="14"/>
  <c r="D862" i="14"/>
  <c r="D863" i="14" l="1"/>
  <c r="E862" i="14"/>
  <c r="H863" i="14"/>
  <c r="G864" i="14"/>
  <c r="G865" i="14" l="1"/>
  <c r="H864" i="14"/>
  <c r="E863" i="14"/>
  <c r="D864" i="14"/>
  <c r="H865" i="14" l="1"/>
  <c r="G866" i="14"/>
  <c r="E864" i="14"/>
  <c r="D865" i="14"/>
  <c r="G867" i="14" l="1"/>
  <c r="H866" i="14"/>
  <c r="E865" i="14"/>
  <c r="D866" i="14"/>
  <c r="E866" i="14" l="1"/>
  <c r="D867" i="14"/>
  <c r="H867" i="14"/>
  <c r="G868" i="14"/>
  <c r="G869" i="14" l="1"/>
  <c r="H868" i="14"/>
  <c r="E867" i="14"/>
  <c r="D868" i="14"/>
  <c r="H869" i="14" l="1"/>
  <c r="G870" i="14"/>
  <c r="D869" i="14"/>
  <c r="E868" i="14"/>
  <c r="G871" i="14" l="1"/>
  <c r="H870" i="14"/>
  <c r="E869" i="14"/>
  <c r="D870" i="14"/>
  <c r="H871" i="14" l="1"/>
  <c r="G872" i="14"/>
  <c r="D871" i="14"/>
  <c r="E870" i="14"/>
  <c r="G873" i="14" l="1"/>
  <c r="H872" i="14"/>
  <c r="E871" i="14"/>
  <c r="D872" i="14"/>
  <c r="H873" i="14" l="1"/>
  <c r="G874" i="14"/>
  <c r="D873" i="14"/>
  <c r="E872" i="14"/>
  <c r="G875" i="14" l="1"/>
  <c r="H874" i="14"/>
  <c r="E873" i="14"/>
  <c r="D874" i="14"/>
  <c r="H875" i="14" l="1"/>
  <c r="G876" i="14"/>
  <c r="D875" i="14"/>
  <c r="E874" i="14"/>
  <c r="E875" i="14" l="1"/>
  <c r="D876" i="14"/>
  <c r="G877" i="14"/>
  <c r="H876" i="14"/>
  <c r="H877" i="14" l="1"/>
  <c r="G878" i="14"/>
  <c r="E876" i="14"/>
  <c r="D877" i="14"/>
  <c r="E877" i="14" l="1"/>
  <c r="D878" i="14"/>
  <c r="G879" i="14"/>
  <c r="H878" i="14"/>
  <c r="H879" i="14" l="1"/>
  <c r="G880" i="14"/>
  <c r="D879" i="14"/>
  <c r="E878" i="14"/>
  <c r="G881" i="14" l="1"/>
  <c r="H880" i="14"/>
  <c r="E879" i="14"/>
  <c r="D880" i="14"/>
  <c r="E880" i="14" l="1"/>
  <c r="D881" i="14"/>
  <c r="H881" i="14"/>
  <c r="G882" i="14"/>
  <c r="G883" i="14" l="1"/>
  <c r="H882" i="14"/>
  <c r="E881" i="14"/>
  <c r="D882" i="14"/>
  <c r="E882" i="14" l="1"/>
  <c r="D883" i="14"/>
  <c r="H883" i="14"/>
  <c r="G884" i="14"/>
  <c r="G885" i="14" l="1"/>
  <c r="H884" i="14"/>
  <c r="E883" i="14"/>
  <c r="D884" i="14"/>
  <c r="D885" i="14" l="1"/>
  <c r="E884" i="14"/>
  <c r="H885" i="14"/>
  <c r="G886" i="14"/>
  <c r="G887" i="14" l="1"/>
  <c r="H886" i="14"/>
  <c r="E885" i="14"/>
  <c r="D886" i="14"/>
  <c r="D887" i="14" l="1"/>
  <c r="E886" i="14"/>
  <c r="H887" i="14"/>
  <c r="G888" i="14"/>
  <c r="G889" i="14" l="1"/>
  <c r="H888" i="14"/>
  <c r="E887" i="14"/>
  <c r="D888" i="14"/>
  <c r="D889" i="14" l="1"/>
  <c r="E888" i="14"/>
  <c r="H889" i="14"/>
  <c r="G890" i="14"/>
  <c r="G891" i="14" l="1"/>
  <c r="H890" i="14"/>
  <c r="E889" i="14"/>
  <c r="D890" i="14"/>
  <c r="D891" i="14" l="1"/>
  <c r="E890" i="14"/>
  <c r="H891" i="14"/>
  <c r="G892" i="14"/>
  <c r="G893" i="14" l="1"/>
  <c r="H892" i="14"/>
  <c r="E891" i="14"/>
  <c r="D892" i="14"/>
  <c r="E892" i="14" l="1"/>
  <c r="D893" i="14"/>
  <c r="H893" i="14"/>
  <c r="G894" i="14"/>
  <c r="G895" i="14" l="1"/>
  <c r="H894" i="14"/>
  <c r="E893" i="14"/>
  <c r="D894" i="14"/>
  <c r="D895" i="14" l="1"/>
  <c r="E894" i="14"/>
  <c r="H895" i="14"/>
  <c r="G896" i="14"/>
  <c r="G897" i="14" l="1"/>
  <c r="H896" i="14"/>
  <c r="E895" i="14"/>
  <c r="D896" i="14"/>
  <c r="E896" i="14" l="1"/>
  <c r="D897" i="14"/>
  <c r="H897" i="14"/>
  <c r="G898" i="14"/>
  <c r="G899" i="14" l="1"/>
  <c r="H898" i="14"/>
  <c r="E897" i="14"/>
  <c r="D898" i="14"/>
  <c r="E898" i="14" l="1"/>
  <c r="D899" i="14"/>
  <c r="H899" i="14"/>
  <c r="G900" i="14"/>
  <c r="G901" i="14" l="1"/>
  <c r="H900" i="14"/>
  <c r="E899" i="14"/>
  <c r="D900" i="14"/>
  <c r="D901" i="14" l="1"/>
  <c r="E900" i="14"/>
  <c r="H901" i="14"/>
  <c r="G902" i="14"/>
  <c r="G903" i="14" l="1"/>
  <c r="H902" i="14"/>
  <c r="E901" i="14"/>
  <c r="D902" i="14"/>
  <c r="D903" i="14" l="1"/>
  <c r="E902" i="14"/>
  <c r="H903" i="14"/>
  <c r="G904" i="14"/>
  <c r="G905" i="14" l="1"/>
  <c r="H904" i="14"/>
  <c r="E903" i="14"/>
  <c r="D904" i="14"/>
  <c r="D905" i="14" l="1"/>
  <c r="E904" i="14"/>
  <c r="H905" i="14"/>
  <c r="G906" i="14"/>
  <c r="G907" i="14" l="1"/>
  <c r="H906" i="14"/>
  <c r="E905" i="14"/>
  <c r="D906" i="14"/>
  <c r="D907" i="14" l="1"/>
  <c r="E906" i="14"/>
  <c r="H907" i="14"/>
  <c r="G908" i="14"/>
  <c r="G909" i="14" l="1"/>
  <c r="H908" i="14"/>
  <c r="E907" i="14"/>
  <c r="D908" i="14"/>
  <c r="E908" i="14" l="1"/>
  <c r="D909" i="14"/>
  <c r="H909" i="14"/>
  <c r="G910" i="14"/>
  <c r="G911" i="14" l="1"/>
  <c r="H910" i="14"/>
  <c r="E909" i="14"/>
  <c r="D910" i="14"/>
  <c r="D911" i="14" l="1"/>
  <c r="E910" i="14"/>
  <c r="H911" i="14"/>
  <c r="G912" i="14"/>
  <c r="G913" i="14" l="1"/>
  <c r="H912" i="14"/>
  <c r="E911" i="14"/>
  <c r="D912" i="14"/>
  <c r="E912" i="14" l="1"/>
  <c r="D913" i="14"/>
  <c r="H913" i="14"/>
  <c r="G914" i="14"/>
  <c r="G915" i="14" l="1"/>
  <c r="H914" i="14"/>
  <c r="E913" i="14"/>
  <c r="D914" i="14"/>
  <c r="E914" i="14" l="1"/>
  <c r="D915" i="14"/>
  <c r="H915" i="14"/>
  <c r="G916" i="14"/>
  <c r="G917" i="14" l="1"/>
  <c r="H916" i="14"/>
  <c r="E915" i="14"/>
  <c r="D916" i="14"/>
  <c r="D917" i="14" l="1"/>
  <c r="E916" i="14"/>
  <c r="H917" i="14"/>
  <c r="G918" i="14"/>
  <c r="G919" i="14" l="1"/>
  <c r="H918" i="14"/>
  <c r="E917" i="14"/>
  <c r="D918" i="14"/>
  <c r="D919" i="14" l="1"/>
  <c r="E918" i="14"/>
  <c r="H919" i="14"/>
  <c r="G920" i="14"/>
  <c r="G921" i="14" l="1"/>
  <c r="H920" i="14"/>
  <c r="E919" i="14"/>
  <c r="D920" i="14"/>
  <c r="D921" i="14" l="1"/>
  <c r="E920" i="14"/>
  <c r="H921" i="14"/>
  <c r="G922" i="14"/>
  <c r="G923" i="14" l="1"/>
  <c r="H922" i="14"/>
  <c r="E921" i="14"/>
  <c r="D922" i="14"/>
  <c r="D923" i="14" l="1"/>
  <c r="E922" i="14"/>
  <c r="H923" i="14"/>
  <c r="G924" i="14"/>
  <c r="G925" i="14" l="1"/>
  <c r="H924" i="14"/>
  <c r="E923" i="14"/>
  <c r="D924" i="14"/>
  <c r="E924" i="14" l="1"/>
  <c r="D925" i="14"/>
  <c r="H925" i="14"/>
  <c r="G926" i="14"/>
  <c r="G927" i="14" l="1"/>
  <c r="H926" i="14"/>
  <c r="E925" i="14"/>
  <c r="D926" i="14"/>
  <c r="D927" i="14" l="1"/>
  <c r="E926" i="14"/>
  <c r="H927" i="14"/>
  <c r="G928" i="14"/>
  <c r="H928" i="14" l="1"/>
  <c r="G929" i="14"/>
  <c r="D928" i="14"/>
  <c r="E927" i="14"/>
  <c r="D929" i="14" l="1"/>
  <c r="E928" i="14"/>
  <c r="H929" i="14"/>
  <c r="G930" i="14"/>
  <c r="G931" i="14" l="1"/>
  <c r="H930" i="14"/>
  <c r="D930" i="14"/>
  <c r="E929" i="14"/>
  <c r="E930" i="14" l="1"/>
  <c r="D931" i="14"/>
  <c r="H931" i="14"/>
  <c r="G932" i="14"/>
  <c r="G933" i="14" l="1"/>
  <c r="H932" i="14"/>
  <c r="D932" i="14"/>
  <c r="E931" i="14"/>
  <c r="D933" i="14" l="1"/>
  <c r="E932" i="14"/>
  <c r="H933" i="14"/>
  <c r="G934" i="14"/>
  <c r="G935" i="14" l="1"/>
  <c r="H934" i="14"/>
  <c r="D934" i="14"/>
  <c r="E933" i="14"/>
  <c r="D935" i="14" l="1"/>
  <c r="E934" i="14"/>
  <c r="H935" i="14"/>
  <c r="G936" i="14"/>
  <c r="G937" i="14" l="1"/>
  <c r="H936" i="14"/>
  <c r="E935" i="14"/>
  <c r="D936" i="14"/>
  <c r="D937" i="14" l="1"/>
  <c r="E936" i="14"/>
  <c r="H937" i="14"/>
  <c r="G938" i="14"/>
  <c r="G939" i="14" l="1"/>
  <c r="H938" i="14"/>
  <c r="E937" i="14"/>
  <c r="D938" i="14"/>
  <c r="E938" i="14" l="1"/>
  <c r="D939" i="14"/>
  <c r="H939" i="14"/>
  <c r="G940" i="14"/>
  <c r="G941" i="14" l="1"/>
  <c r="H940" i="14"/>
  <c r="D940" i="14"/>
  <c r="E939" i="14"/>
  <c r="E940" i="14" l="1"/>
  <c r="D941" i="14"/>
  <c r="H941" i="14"/>
  <c r="G942" i="14"/>
  <c r="G943" i="14" l="1"/>
  <c r="H942" i="14"/>
  <c r="D942" i="14"/>
  <c r="E941" i="14"/>
  <c r="D943" i="14" l="1"/>
  <c r="E942" i="14"/>
  <c r="H943" i="14"/>
  <c r="G944" i="14"/>
  <c r="G945" i="14" l="1"/>
  <c r="H944" i="14"/>
  <c r="E943" i="14"/>
  <c r="D944" i="14"/>
  <c r="D945" i="14" l="1"/>
  <c r="E944" i="14"/>
  <c r="H945" i="14"/>
  <c r="G946" i="14"/>
  <c r="G947" i="14" l="1"/>
  <c r="H946" i="14"/>
  <c r="D946" i="14"/>
  <c r="E945" i="14"/>
  <c r="E946" i="14" l="1"/>
  <c r="D947" i="14"/>
  <c r="H947" i="14"/>
  <c r="G948" i="14"/>
  <c r="G949" i="14" l="1"/>
  <c r="H948" i="14"/>
  <c r="E947" i="14"/>
  <c r="D948" i="14"/>
  <c r="E948" i="14" l="1"/>
  <c r="D949" i="14"/>
  <c r="H949" i="14"/>
  <c r="G950" i="14"/>
  <c r="G951" i="14" l="1"/>
  <c r="H950" i="14"/>
  <c r="E949" i="14"/>
  <c r="D950" i="14"/>
  <c r="E950" i="14" l="1"/>
  <c r="D951" i="14"/>
  <c r="H951" i="14"/>
  <c r="G952" i="14"/>
  <c r="G953" i="14" l="1"/>
  <c r="H952" i="14"/>
  <c r="E951" i="14"/>
  <c r="D952" i="14"/>
  <c r="E952" i="14" l="1"/>
  <c r="D953" i="14"/>
  <c r="H953" i="14"/>
  <c r="G954" i="14"/>
  <c r="G955" i="14" l="1"/>
  <c r="H954" i="14"/>
  <c r="E953" i="14"/>
  <c r="D954" i="14"/>
  <c r="E954" i="14" l="1"/>
  <c r="D955" i="14"/>
  <c r="H955" i="14"/>
  <c r="G956" i="14"/>
  <c r="G957" i="14" l="1"/>
  <c r="H956" i="14"/>
  <c r="E955" i="14"/>
  <c r="D956" i="14"/>
  <c r="D957" i="14" l="1"/>
  <c r="E956" i="14"/>
  <c r="H957" i="14"/>
  <c r="G958" i="14"/>
  <c r="G959" i="14" l="1"/>
  <c r="H958" i="14"/>
  <c r="E957" i="14"/>
  <c r="D958" i="14"/>
  <c r="D959" i="14" l="1"/>
  <c r="E958" i="14"/>
  <c r="H959" i="14"/>
  <c r="G960" i="14"/>
  <c r="G961" i="14" l="1"/>
  <c r="H960" i="14"/>
  <c r="E959" i="14"/>
  <c r="D960" i="14"/>
  <c r="E960" i="14" l="1"/>
  <c r="D961" i="14"/>
  <c r="H961" i="14"/>
  <c r="G962" i="14"/>
  <c r="G963" i="14" l="1"/>
  <c r="H962" i="14"/>
  <c r="E961" i="14"/>
  <c r="D962" i="14"/>
  <c r="E962" i="14" l="1"/>
  <c r="D963" i="14"/>
  <c r="H963" i="14"/>
  <c r="G964" i="14"/>
  <c r="G965" i="14" l="1"/>
  <c r="H964" i="14"/>
  <c r="E963" i="14"/>
  <c r="D964" i="14"/>
  <c r="D965" i="14" l="1"/>
  <c r="E964" i="14"/>
  <c r="H965" i="14"/>
  <c r="G966" i="14"/>
  <c r="G967" i="14" l="1"/>
  <c r="H966" i="14"/>
  <c r="E965" i="14"/>
  <c r="D966" i="14"/>
  <c r="D967" i="14" l="1"/>
  <c r="E966" i="14"/>
  <c r="H967" i="14"/>
  <c r="G968" i="14"/>
  <c r="G969" i="14" l="1"/>
  <c r="H968" i="14"/>
  <c r="E967" i="14"/>
  <c r="D968" i="14"/>
  <c r="D969" i="14" l="1"/>
  <c r="E968" i="14"/>
  <c r="H969" i="14"/>
  <c r="G970" i="14"/>
  <c r="G971" i="14" l="1"/>
  <c r="H970" i="14"/>
  <c r="E969" i="14"/>
  <c r="D970" i="14"/>
  <c r="E970" i="14" l="1"/>
  <c r="D971" i="14"/>
  <c r="H971" i="14"/>
  <c r="G972" i="14"/>
  <c r="G973" i="14" l="1"/>
  <c r="H972" i="14"/>
  <c r="E971" i="14"/>
  <c r="D972" i="14"/>
  <c r="D973" i="14" l="1"/>
  <c r="E972" i="14"/>
  <c r="H973" i="14"/>
  <c r="G974" i="14"/>
  <c r="G975" i="14" l="1"/>
  <c r="H974" i="14"/>
  <c r="E973" i="14"/>
  <c r="D974" i="14"/>
  <c r="D975" i="14" l="1"/>
  <c r="E974" i="14"/>
  <c r="H975" i="14"/>
  <c r="G976" i="14"/>
  <c r="G977" i="14" l="1"/>
  <c r="H976" i="14"/>
  <c r="E975" i="14"/>
  <c r="D976" i="14"/>
  <c r="E976" i="14" l="1"/>
  <c r="D977" i="14"/>
  <c r="H977" i="14"/>
  <c r="G978" i="14"/>
  <c r="G979" i="14" l="1"/>
  <c r="H978" i="14"/>
  <c r="E977" i="14"/>
  <c r="D978" i="14"/>
  <c r="E978" i="14" l="1"/>
  <c r="D979" i="14"/>
  <c r="H979" i="14"/>
  <c r="G980" i="14"/>
  <c r="G981" i="14" l="1"/>
  <c r="H980" i="14"/>
  <c r="E979" i="14"/>
  <c r="D980" i="14"/>
  <c r="D981" i="14" l="1"/>
  <c r="E980" i="14"/>
  <c r="H981" i="14"/>
  <c r="G982" i="14"/>
  <c r="G983" i="14" l="1"/>
  <c r="H982" i="14"/>
  <c r="E981" i="14"/>
  <c r="D982" i="14"/>
  <c r="D983" i="14" l="1"/>
  <c r="E982" i="14"/>
  <c r="H983" i="14"/>
  <c r="G984" i="14"/>
  <c r="G985" i="14" l="1"/>
  <c r="H984" i="14"/>
  <c r="E983" i="14"/>
  <c r="D984" i="14"/>
  <c r="D985" i="14" l="1"/>
  <c r="E984" i="14"/>
  <c r="H985" i="14"/>
  <c r="G986" i="14"/>
  <c r="G987" i="14" l="1"/>
  <c r="H986" i="14"/>
  <c r="E985" i="14"/>
  <c r="D986" i="14"/>
  <c r="E986" i="14" l="1"/>
  <c r="D987" i="14"/>
  <c r="H987" i="14"/>
  <c r="G988" i="14"/>
  <c r="G989" i="14" l="1"/>
  <c r="H988" i="14"/>
  <c r="E987" i="14"/>
  <c r="D988" i="14"/>
  <c r="D989" i="14" l="1"/>
  <c r="E988" i="14"/>
  <c r="H989" i="14"/>
  <c r="G990" i="14"/>
  <c r="G991" i="14" l="1"/>
  <c r="H990" i="14"/>
  <c r="E989" i="14"/>
  <c r="D990" i="14"/>
  <c r="D991" i="14" l="1"/>
  <c r="E990" i="14"/>
  <c r="H991" i="14"/>
  <c r="G992" i="14"/>
  <c r="G993" i="14" l="1"/>
  <c r="H992" i="14"/>
  <c r="E991" i="14"/>
  <c r="D992" i="14"/>
  <c r="D993" i="14" l="1"/>
  <c r="E992" i="14"/>
  <c r="H993" i="14"/>
  <c r="G994" i="14"/>
  <c r="E993" i="14" l="1"/>
  <c r="D994" i="14"/>
  <c r="G995" i="14"/>
  <c r="H994" i="14"/>
  <c r="H995" i="14" l="1"/>
  <c r="G996" i="14"/>
  <c r="E994" i="14"/>
  <c r="D995" i="14"/>
  <c r="E995" i="14" l="1"/>
  <c r="D996" i="14"/>
  <c r="G997" i="14"/>
  <c r="H996" i="14"/>
  <c r="H997" i="14" l="1"/>
  <c r="G998" i="14"/>
  <c r="D997" i="14"/>
  <c r="E996" i="14"/>
  <c r="E997" i="14" l="1"/>
  <c r="D998" i="14"/>
  <c r="G999" i="14"/>
  <c r="H998" i="14"/>
  <c r="H999" i="14" l="1"/>
  <c r="G1000" i="14"/>
  <c r="D999" i="14"/>
  <c r="E998" i="14"/>
  <c r="E999" i="14" l="1"/>
  <c r="D1000" i="14"/>
  <c r="G1001" i="14"/>
  <c r="H1000" i="14"/>
  <c r="H1001" i="14" l="1"/>
  <c r="G1002" i="14"/>
  <c r="D1001" i="14"/>
  <c r="E1000" i="14"/>
  <c r="E1001" i="14" l="1"/>
  <c r="D1002" i="14"/>
  <c r="G1003" i="14"/>
  <c r="H1002" i="14"/>
  <c r="H1003" i="14" l="1"/>
  <c r="G1004" i="14"/>
  <c r="E1002" i="14"/>
  <c r="D1003" i="14"/>
  <c r="E1003" i="14" l="1"/>
  <c r="D1004" i="14"/>
  <c r="G1005" i="14"/>
  <c r="H1004" i="14"/>
  <c r="H1005" i="14" l="1"/>
  <c r="G1006" i="14"/>
  <c r="D1005" i="14"/>
  <c r="E1004" i="14"/>
  <c r="E1005" i="14" l="1"/>
  <c r="D1006" i="14"/>
  <c r="G1007" i="14"/>
  <c r="H1006" i="14"/>
  <c r="H1007" i="14" l="1"/>
  <c r="G1008" i="14"/>
  <c r="D1007" i="14"/>
  <c r="E1006" i="14"/>
  <c r="E1007" i="14" l="1"/>
  <c r="D1008" i="14"/>
  <c r="G1009" i="14"/>
  <c r="H1008" i="14"/>
  <c r="H1009" i="14" l="1"/>
  <c r="G1010" i="14"/>
  <c r="D1009" i="14"/>
  <c r="E1008" i="14"/>
  <c r="E1009" i="14" l="1"/>
  <c r="D1010" i="14"/>
  <c r="G1011" i="14"/>
  <c r="H1010" i="14"/>
  <c r="H1011" i="14" l="1"/>
  <c r="G1012" i="14"/>
  <c r="E1010" i="14"/>
  <c r="D1011" i="14"/>
  <c r="E1011" i="14" l="1"/>
  <c r="D1012" i="14"/>
  <c r="G1013" i="14"/>
  <c r="H1012" i="14"/>
  <c r="H1013" i="14" l="1"/>
  <c r="G1014" i="14"/>
  <c r="D1013" i="14"/>
  <c r="E1012" i="14"/>
  <c r="E1013" i="14" l="1"/>
  <c r="D1014" i="14"/>
  <c r="G1015" i="14"/>
  <c r="H1014" i="14"/>
  <c r="H1015" i="14" l="1"/>
  <c r="G1016" i="14"/>
  <c r="D1015" i="14"/>
  <c r="E1014" i="14"/>
  <c r="E1015" i="14" l="1"/>
  <c r="D1016" i="14"/>
  <c r="G1017" i="14"/>
  <c r="H1016" i="14"/>
  <c r="D1017" i="14" l="1"/>
  <c r="E1016" i="14"/>
  <c r="H1017" i="14"/>
  <c r="G1018" i="14"/>
  <c r="G1019" i="14" l="1"/>
  <c r="H1018" i="14"/>
  <c r="E1017" i="14"/>
  <c r="D1018" i="14"/>
  <c r="E1018" i="14" l="1"/>
  <c r="D1019" i="14"/>
  <c r="H1019" i="14"/>
  <c r="G1020" i="14"/>
  <c r="G1021" i="14" l="1"/>
  <c r="H1020" i="14"/>
  <c r="E1019" i="14"/>
  <c r="D1020" i="14"/>
  <c r="D1021" i="14" l="1"/>
  <c r="E1020" i="14"/>
  <c r="H1021" i="14"/>
  <c r="G1022" i="14"/>
  <c r="G1023" i="14" l="1"/>
  <c r="H1022" i="14"/>
  <c r="E1021" i="14"/>
  <c r="D1022" i="14"/>
  <c r="D1023" i="14" l="1"/>
  <c r="E1022" i="14"/>
  <c r="H1023" i="14"/>
  <c r="G1024" i="14"/>
  <c r="G1025" i="14" l="1"/>
  <c r="H1024" i="14"/>
  <c r="E1023" i="14"/>
  <c r="D1024" i="14"/>
  <c r="D1025" i="14" l="1"/>
  <c r="E1024" i="14"/>
  <c r="H1025" i="14"/>
  <c r="G1026" i="14"/>
  <c r="G1027" i="14" l="1"/>
  <c r="H1026" i="14"/>
  <c r="E1025" i="14"/>
  <c r="D1026" i="14"/>
  <c r="E1026" i="14" l="1"/>
  <c r="D1027" i="14"/>
  <c r="H1027" i="14"/>
  <c r="G1028" i="14"/>
  <c r="G1029" i="14" l="1"/>
  <c r="H1028" i="14"/>
  <c r="E1027" i="14"/>
  <c r="D1028" i="14"/>
  <c r="D1029" i="14" l="1"/>
  <c r="E1028" i="14"/>
  <c r="H1029" i="14"/>
  <c r="G1030" i="14"/>
  <c r="G1031" i="14" l="1"/>
  <c r="H1030" i="14"/>
  <c r="E1029" i="14"/>
  <c r="D1030" i="14"/>
  <c r="D1031" i="14" l="1"/>
  <c r="E1030" i="14"/>
  <c r="H1031" i="14"/>
  <c r="G1032" i="14"/>
  <c r="G1033" i="14" l="1"/>
  <c r="H1032" i="14"/>
  <c r="E1031" i="14"/>
  <c r="D1032" i="14"/>
  <c r="D1033" i="14" l="1"/>
  <c r="E1032" i="14"/>
  <c r="H1033" i="14"/>
  <c r="G1034" i="14"/>
  <c r="G1035" i="14" l="1"/>
  <c r="H1034" i="14"/>
  <c r="E1033" i="14"/>
  <c r="D1034" i="14"/>
  <c r="E1034" i="14" l="1"/>
  <c r="D1035" i="14"/>
  <c r="H1035" i="14"/>
  <c r="G1036" i="14"/>
  <c r="G1037" i="14" l="1"/>
  <c r="H1036" i="14"/>
  <c r="E1035" i="14"/>
  <c r="D1036" i="14"/>
  <c r="D1037" i="14" l="1"/>
  <c r="E1036" i="14"/>
  <c r="H1037" i="14"/>
  <c r="G1038" i="14"/>
  <c r="G1039" i="14" l="1"/>
  <c r="H1038" i="14"/>
  <c r="E1037" i="14"/>
  <c r="D1038" i="14"/>
  <c r="D1039" i="14" l="1"/>
  <c r="E1038" i="14"/>
  <c r="H1039" i="14"/>
  <c r="G1040" i="14"/>
  <c r="G1041" i="14" l="1"/>
  <c r="H1040" i="14"/>
  <c r="E1039" i="14"/>
  <c r="D1040" i="14"/>
  <c r="D1041" i="14" l="1"/>
  <c r="E1040" i="14"/>
  <c r="H1041" i="14"/>
  <c r="G1042" i="14"/>
  <c r="G1043" i="14" l="1"/>
  <c r="H1042" i="14"/>
  <c r="E1041" i="14"/>
  <c r="D1042" i="14"/>
  <c r="E1042" i="14" l="1"/>
  <c r="D1043" i="14"/>
  <c r="H1043" i="14"/>
  <c r="G1044" i="14"/>
  <c r="G1045" i="14" l="1"/>
  <c r="H1044" i="14"/>
  <c r="E1043" i="14"/>
  <c r="D1044" i="14"/>
  <c r="D1045" i="14" l="1"/>
  <c r="E1044" i="14"/>
  <c r="H1045" i="14"/>
  <c r="G1046" i="14"/>
  <c r="G1047" i="14" l="1"/>
  <c r="H1046" i="14"/>
  <c r="E1045" i="14"/>
  <c r="D1046" i="14"/>
  <c r="D1047" i="14" l="1"/>
  <c r="E1046" i="14"/>
  <c r="H1047" i="14"/>
  <c r="G1048" i="14"/>
  <c r="G1049" i="14" l="1"/>
  <c r="H1048" i="14"/>
  <c r="D1048" i="14"/>
  <c r="E1047" i="14"/>
  <c r="D1049" i="14" l="1"/>
  <c r="E1048" i="14"/>
  <c r="H1049" i="14"/>
  <c r="G1050" i="14"/>
  <c r="H1050" i="14" l="1"/>
  <c r="G1051" i="14"/>
  <c r="D1050" i="14"/>
  <c r="E1049" i="14"/>
  <c r="E1050" i="14" l="1"/>
  <c r="D1051" i="14"/>
  <c r="G1052" i="14"/>
  <c r="H1051" i="14"/>
  <c r="G1053" i="14" l="1"/>
  <c r="H1052" i="14"/>
  <c r="D1052" i="14"/>
  <c r="E1051" i="14"/>
  <c r="E1052" i="14" l="1"/>
  <c r="D1053" i="14"/>
  <c r="G1054" i="14"/>
  <c r="H1053" i="14"/>
  <c r="H1054" i="14" l="1"/>
  <c r="G1055" i="14"/>
  <c r="D1054" i="14"/>
  <c r="E1053" i="14"/>
  <c r="E1054" i="14" l="1"/>
  <c r="D1055" i="14"/>
  <c r="G1056" i="14"/>
  <c r="H1055" i="14"/>
  <c r="G1057" i="14" l="1"/>
  <c r="H1056" i="14"/>
  <c r="D1056" i="14"/>
  <c r="E1055" i="14"/>
  <c r="D1057" i="14" l="1"/>
  <c r="E1056" i="14"/>
  <c r="G1058" i="14"/>
  <c r="H1057" i="14"/>
  <c r="G1059" i="14" l="1"/>
  <c r="H1058" i="14"/>
  <c r="D1058" i="14"/>
  <c r="E1057" i="14"/>
  <c r="D1059" i="14" l="1"/>
  <c r="E1058" i="14"/>
  <c r="H1059" i="14"/>
  <c r="G1060" i="14"/>
  <c r="G1061" i="14" l="1"/>
  <c r="H1060" i="14"/>
  <c r="D1060" i="14"/>
  <c r="E1059" i="14"/>
  <c r="D1061" i="14" l="1"/>
  <c r="E1060" i="14"/>
  <c r="G1062" i="14"/>
  <c r="H1061" i="14"/>
  <c r="G1063" i="14" l="1"/>
  <c r="H1062" i="14"/>
  <c r="D1062" i="14"/>
  <c r="E1061" i="14"/>
  <c r="E1062" i="14" l="1"/>
  <c r="D1063" i="14"/>
  <c r="G1064" i="14"/>
  <c r="H1063" i="14"/>
  <c r="G1065" i="14" l="1"/>
  <c r="H1064" i="14"/>
  <c r="D1064" i="14"/>
  <c r="E1063" i="14"/>
  <c r="D1065" i="14" l="1"/>
  <c r="E1064" i="14"/>
  <c r="G1066" i="14"/>
  <c r="H1065" i="14"/>
  <c r="G1067" i="14" l="1"/>
  <c r="H1066" i="14"/>
  <c r="D1066" i="14"/>
  <c r="E1065" i="14"/>
  <c r="D1067" i="14" l="1"/>
  <c r="E1066" i="14"/>
  <c r="H1067" i="14"/>
  <c r="G1068" i="14"/>
  <c r="G1069" i="14" l="1"/>
  <c r="H1068" i="14"/>
  <c r="D1068" i="14"/>
  <c r="E1067" i="14"/>
  <c r="D1069" i="14" l="1"/>
  <c r="E1068" i="14"/>
  <c r="H1069" i="14"/>
  <c r="G1070" i="14"/>
  <c r="G1071" i="14" l="1"/>
  <c r="H1070" i="14"/>
  <c r="D1070" i="14"/>
  <c r="E1069" i="14"/>
  <c r="E1070" i="14" l="1"/>
  <c r="D1071" i="14"/>
  <c r="H1071" i="14"/>
  <c r="G1072" i="14"/>
  <c r="G1073" i="14" l="1"/>
  <c r="H1072" i="14"/>
  <c r="D1072" i="14"/>
  <c r="E1071" i="14"/>
  <c r="E1072" i="14" l="1"/>
  <c r="D1073" i="14"/>
  <c r="H1073" i="14"/>
  <c r="G1074" i="14"/>
  <c r="G1075" i="14" l="1"/>
  <c r="H1074" i="14"/>
  <c r="D1074" i="14"/>
  <c r="E1073" i="14"/>
  <c r="E1074" i="14" l="1"/>
  <c r="D1075" i="14"/>
  <c r="H1075" i="14"/>
  <c r="G1076" i="14"/>
  <c r="G1077" i="14" l="1"/>
  <c r="H1076" i="14"/>
  <c r="D1076" i="14"/>
  <c r="E1075" i="14"/>
  <c r="E1076" i="14" l="1"/>
  <c r="D1077" i="14"/>
  <c r="H1077" i="14"/>
  <c r="G1078" i="14"/>
  <c r="G1079" i="14" l="1"/>
  <c r="H1078" i="14"/>
  <c r="D1078" i="14"/>
  <c r="E1077" i="14"/>
  <c r="E1078" i="14" l="1"/>
  <c r="D1079" i="14"/>
  <c r="H1079" i="14"/>
  <c r="G1080" i="14"/>
  <c r="G1081" i="14" l="1"/>
  <c r="H1080" i="14"/>
  <c r="D1080" i="14"/>
  <c r="E1079" i="14"/>
  <c r="E1080" i="14" l="1"/>
  <c r="D1081" i="14"/>
  <c r="H1081" i="14"/>
  <c r="G1082" i="14"/>
  <c r="G1083" i="14" l="1"/>
  <c r="H1082" i="14"/>
  <c r="D1082" i="14"/>
  <c r="E1081" i="14"/>
  <c r="E1082" i="14" l="1"/>
  <c r="D1083" i="14"/>
  <c r="H1083" i="14"/>
  <c r="G1084" i="14"/>
  <c r="G1085" i="14" l="1"/>
  <c r="H1084" i="14"/>
  <c r="D1084" i="14"/>
  <c r="E1083" i="14"/>
  <c r="E1084" i="14" l="1"/>
  <c r="D1085" i="14"/>
  <c r="H1085" i="14"/>
  <c r="G1086" i="14"/>
  <c r="G1087" i="14" l="1"/>
  <c r="H1086" i="14"/>
  <c r="D1086" i="14"/>
  <c r="E1085" i="14"/>
  <c r="D1087" i="14" l="1"/>
  <c r="E1086" i="14"/>
  <c r="H1087" i="14"/>
  <c r="G1088" i="14"/>
  <c r="G1089" i="14" l="1"/>
  <c r="H1088" i="14"/>
  <c r="D1088" i="14"/>
  <c r="E1087" i="14"/>
  <c r="D1089" i="14" l="1"/>
  <c r="E1088" i="14"/>
  <c r="H1089" i="14"/>
  <c r="G1090" i="14"/>
  <c r="G1091" i="14" l="1"/>
  <c r="H1090" i="14"/>
  <c r="D1090" i="14"/>
  <c r="E1089" i="14"/>
  <c r="D1091" i="14" l="1"/>
  <c r="E1090" i="14"/>
  <c r="H1091" i="14"/>
  <c r="G1092" i="14"/>
  <c r="G1093" i="14" l="1"/>
  <c r="H1092" i="14"/>
  <c r="D1092" i="14"/>
  <c r="E1091" i="14"/>
  <c r="D1093" i="14" l="1"/>
  <c r="E1092" i="14"/>
  <c r="H1093" i="14"/>
  <c r="G1094" i="14"/>
  <c r="G1095" i="14" l="1"/>
  <c r="H1094" i="14"/>
  <c r="D1094" i="14"/>
  <c r="E1093" i="14"/>
  <c r="D1095" i="14" l="1"/>
  <c r="E1094" i="14"/>
  <c r="H1095" i="14"/>
  <c r="G1096" i="14"/>
  <c r="G1097" i="14" l="1"/>
  <c r="H1096" i="14"/>
  <c r="D1096" i="14"/>
  <c r="E1095" i="14"/>
  <c r="D1097" i="14" l="1"/>
  <c r="E1096" i="14"/>
  <c r="H1097" i="14"/>
  <c r="G1098" i="14"/>
  <c r="G1099" i="14" l="1"/>
  <c r="H1098" i="14"/>
  <c r="D1098" i="14"/>
  <c r="E1097" i="14"/>
  <c r="D1099" i="14" l="1"/>
  <c r="E1098" i="14"/>
  <c r="H1099" i="14"/>
  <c r="G1100" i="14"/>
  <c r="G1101" i="14" l="1"/>
  <c r="H1100" i="14"/>
  <c r="D1100" i="14"/>
  <c r="E1099" i="14"/>
  <c r="D1101" i="14" l="1"/>
  <c r="E1100" i="14"/>
  <c r="H1101" i="14"/>
  <c r="G1102" i="14"/>
  <c r="G1103" i="14" l="1"/>
  <c r="H1102" i="14"/>
  <c r="D1102" i="14"/>
  <c r="E1101" i="14"/>
  <c r="D1103" i="14" l="1"/>
  <c r="E1102" i="14"/>
  <c r="H1103" i="14"/>
  <c r="G1104" i="14"/>
  <c r="G1105" i="14" l="1"/>
  <c r="H1104" i="14"/>
  <c r="D1104" i="14"/>
  <c r="E1103" i="14"/>
  <c r="D1105" i="14" l="1"/>
  <c r="E1104" i="14"/>
  <c r="H1105" i="14"/>
  <c r="G1106" i="14"/>
  <c r="G1107" i="14" l="1"/>
  <c r="H1106" i="14"/>
  <c r="D1106" i="14"/>
  <c r="E1105" i="14"/>
  <c r="D1107" i="14" l="1"/>
  <c r="E1106" i="14"/>
  <c r="H1107" i="14"/>
  <c r="G1108" i="14"/>
  <c r="G1109" i="14" l="1"/>
  <c r="H1108" i="14"/>
  <c r="D1108" i="14"/>
  <c r="E1107" i="14"/>
  <c r="D1109" i="14" l="1"/>
  <c r="E1108" i="14"/>
  <c r="H1109" i="14"/>
  <c r="G1110" i="14"/>
  <c r="G1111" i="14" l="1"/>
  <c r="H1110" i="14"/>
  <c r="D1110" i="14"/>
  <c r="E1109" i="14"/>
  <c r="D1111" i="14" l="1"/>
  <c r="E1110" i="14"/>
  <c r="H1111" i="14"/>
  <c r="G1112" i="14"/>
  <c r="G1113" i="14" l="1"/>
  <c r="H1112" i="14"/>
  <c r="D1112" i="14"/>
  <c r="E1111" i="14"/>
  <c r="D1113" i="14" l="1"/>
  <c r="E1112" i="14"/>
  <c r="H1113" i="14"/>
  <c r="G1114" i="14"/>
  <c r="G1115" i="14" l="1"/>
  <c r="H1114" i="14"/>
  <c r="D1114" i="14"/>
  <c r="E1113" i="14"/>
  <c r="D1115" i="14" l="1"/>
  <c r="E1114" i="14"/>
  <c r="H1115" i="14"/>
  <c r="G1116" i="14"/>
  <c r="G1117" i="14" l="1"/>
  <c r="H1116" i="14"/>
  <c r="D1116" i="14"/>
  <c r="E1115" i="14"/>
  <c r="D1117" i="14" l="1"/>
  <c r="E1116" i="14"/>
  <c r="H1117" i="14"/>
  <c r="G1118" i="14"/>
  <c r="G1119" i="14" l="1"/>
  <c r="H1118" i="14"/>
  <c r="D1118" i="14"/>
  <c r="E1117" i="14"/>
  <c r="D1119" i="14" l="1"/>
  <c r="E1118" i="14"/>
  <c r="H1119" i="14"/>
  <c r="G1120" i="14"/>
  <c r="G1121" i="14" l="1"/>
  <c r="H1120" i="14"/>
  <c r="D1120" i="14"/>
  <c r="E1119" i="14"/>
  <c r="D1121" i="14" l="1"/>
  <c r="E1120" i="14"/>
  <c r="H1121" i="14"/>
  <c r="G1122" i="14"/>
  <c r="G1123" i="14" l="1"/>
  <c r="H1122" i="14"/>
  <c r="D1122" i="14"/>
  <c r="E1121" i="14"/>
  <c r="D1123" i="14" l="1"/>
  <c r="E1122" i="14"/>
  <c r="H1123" i="14"/>
  <c r="G1124" i="14"/>
  <c r="G1125" i="14" l="1"/>
  <c r="H1124" i="14"/>
  <c r="D1124" i="14"/>
  <c r="E1123" i="14"/>
  <c r="D1125" i="14" l="1"/>
  <c r="E1124" i="14"/>
  <c r="H1125" i="14"/>
  <c r="G1126" i="14"/>
  <c r="G1127" i="14" l="1"/>
  <c r="H1126" i="14"/>
  <c r="D1126" i="14"/>
  <c r="E1125" i="14"/>
  <c r="D1127" i="14" l="1"/>
  <c r="E1126" i="14"/>
  <c r="H1127" i="14"/>
  <c r="G1128" i="14"/>
  <c r="G1129" i="14" l="1"/>
  <c r="H1128" i="14"/>
  <c r="D1128" i="14"/>
  <c r="E1127" i="14"/>
  <c r="D1129" i="14" l="1"/>
  <c r="E1128" i="14"/>
  <c r="H1129" i="14"/>
  <c r="G1130" i="14"/>
  <c r="G1131" i="14" l="1"/>
  <c r="H1130" i="14"/>
  <c r="D1130" i="14"/>
  <c r="E1129" i="14"/>
  <c r="D1131" i="14" l="1"/>
  <c r="E1130" i="14"/>
  <c r="H1131" i="14"/>
  <c r="G1132" i="14"/>
  <c r="G1133" i="14" l="1"/>
  <c r="H1132" i="14"/>
  <c r="D1132" i="14"/>
  <c r="E1131" i="14"/>
  <c r="D1133" i="14" l="1"/>
  <c r="E1132" i="14"/>
  <c r="H1133" i="14"/>
  <c r="G1134" i="14"/>
  <c r="G1135" i="14" l="1"/>
  <c r="H1134" i="14"/>
  <c r="D1134" i="14"/>
  <c r="E1133" i="14"/>
  <c r="D1135" i="14" l="1"/>
  <c r="E1134" i="14"/>
  <c r="H1135" i="14"/>
  <c r="G1136" i="14"/>
  <c r="G1137" i="14" l="1"/>
  <c r="H1136" i="14"/>
  <c r="D1136" i="14"/>
  <c r="E1135" i="14"/>
  <c r="D1137" i="14" l="1"/>
  <c r="E1136" i="14"/>
  <c r="H1137" i="14"/>
  <c r="G1138" i="14"/>
  <c r="G1139" i="14" l="1"/>
  <c r="H1138" i="14"/>
  <c r="D1138" i="14"/>
  <c r="E1137" i="14"/>
  <c r="D1139" i="14" l="1"/>
  <c r="E1138" i="14"/>
  <c r="H1139" i="14"/>
  <c r="G1140" i="14"/>
  <c r="G1141" i="14" l="1"/>
  <c r="H1140" i="14"/>
  <c r="D1140" i="14"/>
  <c r="E1139" i="14"/>
  <c r="D1141" i="14" l="1"/>
  <c r="E1140" i="14"/>
  <c r="H1141" i="14"/>
  <c r="G1142" i="14"/>
  <c r="G1143" i="14" l="1"/>
  <c r="H1142" i="14"/>
  <c r="D1142" i="14"/>
  <c r="E1141" i="14"/>
  <c r="D1143" i="14" l="1"/>
  <c r="E1142" i="14"/>
  <c r="H1143" i="14"/>
  <c r="G1144" i="14"/>
  <c r="G1145" i="14" l="1"/>
  <c r="H1144" i="14"/>
  <c r="D1144" i="14"/>
  <c r="E1143" i="14"/>
  <c r="D1145" i="14" l="1"/>
  <c r="E1144" i="14"/>
  <c r="H1145" i="14"/>
  <c r="G1146" i="14"/>
  <c r="G1147" i="14" l="1"/>
  <c r="H1146" i="14"/>
  <c r="D1146" i="14"/>
  <c r="E1145" i="14"/>
  <c r="D1147" i="14" l="1"/>
  <c r="E1146" i="14"/>
  <c r="G1148" i="14"/>
  <c r="H1147" i="14"/>
  <c r="G1149" i="14" l="1"/>
  <c r="H1148" i="14"/>
  <c r="D1148" i="14"/>
  <c r="E1147" i="14"/>
  <c r="D1149" i="14" l="1"/>
  <c r="E1148" i="14"/>
  <c r="G1150" i="14"/>
  <c r="H1149" i="14"/>
  <c r="G1151" i="14" l="1"/>
  <c r="H1150" i="14"/>
  <c r="D1150" i="14"/>
  <c r="E1149" i="14"/>
  <c r="E1150" i="14" l="1"/>
  <c r="D1151" i="14"/>
  <c r="G1152" i="14"/>
  <c r="H1151" i="14"/>
  <c r="G1153" i="14" l="1"/>
  <c r="H1152" i="14"/>
  <c r="D1152" i="14"/>
  <c r="E1151" i="14"/>
  <c r="D1153" i="14" l="1"/>
  <c r="E1152" i="14"/>
  <c r="G1154" i="14"/>
  <c r="H1153" i="14"/>
  <c r="G1155" i="14" l="1"/>
  <c r="H1154" i="14"/>
  <c r="E1153" i="14"/>
  <c r="D1154" i="14"/>
  <c r="E1154" i="14" l="1"/>
  <c r="D1155" i="14"/>
  <c r="G1156" i="14"/>
  <c r="H1155" i="14"/>
  <c r="G1157" i="14" l="1"/>
  <c r="H1156" i="14"/>
  <c r="D1156" i="14"/>
  <c r="E1155" i="14"/>
  <c r="D1157" i="14" l="1"/>
  <c r="E1156" i="14"/>
  <c r="G1158" i="14"/>
  <c r="H1157" i="14"/>
  <c r="G1159" i="14" l="1"/>
  <c r="H1158" i="14"/>
  <c r="D1158" i="14"/>
  <c r="E1157" i="14"/>
  <c r="E1158" i="14" l="1"/>
  <c r="D1159" i="14"/>
  <c r="G1160" i="14"/>
  <c r="H1159" i="14"/>
  <c r="G1161" i="14" l="1"/>
  <c r="H1160" i="14"/>
  <c r="D1160" i="14"/>
  <c r="E1159" i="14"/>
  <c r="D1161" i="14" l="1"/>
  <c r="E1160" i="14"/>
  <c r="G1162" i="14"/>
  <c r="H1161" i="14"/>
  <c r="G1163" i="14" l="1"/>
  <c r="H1162" i="14"/>
  <c r="E1161" i="14"/>
  <c r="D1162" i="14"/>
  <c r="E1162" i="14" l="1"/>
  <c r="D1163" i="14"/>
  <c r="G1164" i="14"/>
  <c r="H1163" i="14"/>
  <c r="G1165" i="14" l="1"/>
  <c r="H1164" i="14"/>
  <c r="D1164" i="14"/>
  <c r="E1163" i="14"/>
  <c r="E1164" i="14" l="1"/>
  <c r="D1165" i="14"/>
  <c r="G1166" i="14"/>
  <c r="H1165" i="14"/>
  <c r="G1167" i="14" l="1"/>
  <c r="H1166" i="14"/>
  <c r="D1166" i="14"/>
  <c r="E1165" i="14"/>
  <c r="E1166" i="14" l="1"/>
  <c r="D1167" i="14"/>
  <c r="G1168" i="14"/>
  <c r="H1167" i="14"/>
  <c r="G1169" i="14" l="1"/>
  <c r="H1168" i="14"/>
  <c r="E1167" i="14"/>
  <c r="D1168" i="14"/>
  <c r="E1168" i="14" l="1"/>
  <c r="D1169" i="14"/>
  <c r="G1170" i="14"/>
  <c r="H1169" i="14"/>
  <c r="G1171" i="14" l="1"/>
  <c r="H1170" i="14"/>
  <c r="E1169" i="14"/>
  <c r="D1170" i="14"/>
  <c r="E1170" i="14" l="1"/>
  <c r="D1171" i="14"/>
  <c r="G1172" i="14"/>
  <c r="H1171" i="14"/>
  <c r="G1173" i="14" l="1"/>
  <c r="H1172" i="14"/>
  <c r="E1171" i="14"/>
  <c r="D1172" i="14"/>
  <c r="E1172" i="14" l="1"/>
  <c r="D1173" i="14"/>
  <c r="G1174" i="14"/>
  <c r="H1173" i="14"/>
  <c r="G1175" i="14" l="1"/>
  <c r="H1174" i="14"/>
  <c r="E1173" i="14"/>
  <c r="D1174" i="14"/>
  <c r="E1174" i="14" l="1"/>
  <c r="D1175" i="14"/>
  <c r="G1176" i="14"/>
  <c r="H1175" i="14"/>
  <c r="G1177" i="14" l="1"/>
  <c r="H1176" i="14"/>
  <c r="E1175" i="14"/>
  <c r="D1176" i="14"/>
  <c r="E1176" i="14" l="1"/>
  <c r="D1177" i="14"/>
  <c r="G1178" i="14"/>
  <c r="H1177" i="14"/>
  <c r="G1179" i="14" l="1"/>
  <c r="H1178" i="14"/>
  <c r="E1177" i="14"/>
  <c r="D1178" i="14"/>
  <c r="E1178" i="14" l="1"/>
  <c r="D1179" i="14"/>
  <c r="G1180" i="14"/>
  <c r="H1179" i="14"/>
  <c r="G1181" i="14" l="1"/>
  <c r="H1180" i="14"/>
  <c r="E1179" i="14"/>
  <c r="D1180" i="14"/>
  <c r="E1180" i="14" l="1"/>
  <c r="D1181" i="14"/>
  <c r="G1182" i="14"/>
  <c r="H1181" i="14"/>
  <c r="G1183" i="14" l="1"/>
  <c r="H1182" i="14"/>
  <c r="E1181" i="14"/>
  <c r="D1182" i="14"/>
  <c r="E1182" i="14" l="1"/>
  <c r="D1183" i="14"/>
  <c r="G1184" i="14"/>
  <c r="H1183" i="14"/>
  <c r="G1185" i="14" l="1"/>
  <c r="H1184" i="14"/>
  <c r="E1183" i="14"/>
  <c r="D1184" i="14"/>
  <c r="E1184" i="14" l="1"/>
  <c r="D1185" i="14"/>
  <c r="G1186" i="14"/>
  <c r="H1185" i="14"/>
  <c r="G1187" i="14" l="1"/>
  <c r="H1186" i="14"/>
  <c r="E1185" i="14"/>
  <c r="D1186" i="14"/>
  <c r="E1186" i="14" l="1"/>
  <c r="D1187" i="14"/>
  <c r="G1188" i="14"/>
  <c r="H1187" i="14"/>
  <c r="G1189" i="14" l="1"/>
  <c r="H1188" i="14"/>
  <c r="E1187" i="14"/>
  <c r="D1188" i="14"/>
  <c r="E1188" i="14" l="1"/>
  <c r="D1189" i="14"/>
  <c r="G1190" i="14"/>
  <c r="H1189" i="14"/>
  <c r="G1191" i="14" l="1"/>
  <c r="H1190" i="14"/>
  <c r="E1189" i="14"/>
  <c r="D1190" i="14"/>
  <c r="E1190" i="14" l="1"/>
  <c r="D1191" i="14"/>
  <c r="G1192" i="14"/>
  <c r="H1191" i="14"/>
  <c r="G1193" i="14" l="1"/>
  <c r="H1192" i="14"/>
  <c r="E1191" i="14"/>
  <c r="D1192" i="14"/>
  <c r="E1192" i="14" l="1"/>
  <c r="D1193" i="14"/>
  <c r="G1194" i="14"/>
  <c r="H1193" i="14"/>
  <c r="G1195" i="14" l="1"/>
  <c r="H1194" i="14"/>
  <c r="E1193" i="14"/>
  <c r="D1194" i="14"/>
  <c r="E1194" i="14" l="1"/>
  <c r="D1195" i="14"/>
  <c r="G1196" i="14"/>
  <c r="H1195" i="14"/>
  <c r="G1197" i="14" l="1"/>
  <c r="H1196" i="14"/>
  <c r="E1195" i="14"/>
  <c r="D1196" i="14"/>
  <c r="E1196" i="14" l="1"/>
  <c r="D1197" i="14"/>
  <c r="G1198" i="14"/>
  <c r="H1197" i="14"/>
  <c r="G1199" i="14" l="1"/>
  <c r="H1198" i="14"/>
  <c r="E1197" i="14"/>
  <c r="D1198" i="14"/>
  <c r="E1198" i="14" l="1"/>
  <c r="D1199" i="14"/>
  <c r="G1200" i="14"/>
  <c r="H1199" i="14"/>
  <c r="G1201" i="14" l="1"/>
  <c r="H1200" i="14"/>
  <c r="E1199" i="14"/>
  <c r="D1200" i="14"/>
  <c r="E1200" i="14" l="1"/>
  <c r="D1201" i="14"/>
  <c r="G1202" i="14"/>
  <c r="H1201" i="14"/>
  <c r="G1203" i="14" l="1"/>
  <c r="H1202" i="14"/>
  <c r="E1201" i="14"/>
  <c r="D1202" i="14"/>
  <c r="E1202" i="14" l="1"/>
  <c r="D1203" i="14"/>
  <c r="G1204" i="14"/>
  <c r="H1203" i="14"/>
  <c r="G1205" i="14" l="1"/>
  <c r="H1204" i="14"/>
  <c r="E1203" i="14"/>
  <c r="D1204" i="14"/>
  <c r="E1204" i="14" l="1"/>
  <c r="D1205" i="14"/>
  <c r="G1206" i="14"/>
  <c r="H1205" i="14"/>
  <c r="G1207" i="14" l="1"/>
  <c r="H1206" i="14"/>
  <c r="E1205" i="14"/>
  <c r="D1206" i="14"/>
  <c r="E1206" i="14" l="1"/>
  <c r="D1207" i="14"/>
  <c r="G1208" i="14"/>
  <c r="H1207" i="14"/>
  <c r="G1209" i="14" l="1"/>
  <c r="H1208" i="14"/>
  <c r="E1207" i="14"/>
  <c r="D1208" i="14"/>
  <c r="E1208" i="14" l="1"/>
  <c r="D1209" i="14"/>
  <c r="G1210" i="14"/>
  <c r="H1209" i="14"/>
  <c r="G1211" i="14" l="1"/>
  <c r="H1210" i="14"/>
  <c r="E1209" i="14"/>
  <c r="D1210" i="14"/>
  <c r="E1210" i="14" l="1"/>
  <c r="D1211" i="14"/>
  <c r="G1212" i="14"/>
  <c r="H1211" i="14"/>
  <c r="G1213" i="14" l="1"/>
  <c r="H1212" i="14"/>
  <c r="E1211" i="14"/>
  <c r="D1212" i="14"/>
  <c r="E1212" i="14" l="1"/>
  <c r="D1213" i="14"/>
  <c r="G1214" i="14"/>
  <c r="H1213" i="14"/>
  <c r="G1215" i="14" l="1"/>
  <c r="H1214" i="14"/>
  <c r="E1213" i="14"/>
  <c r="D1214" i="14"/>
  <c r="E1214" i="14" l="1"/>
  <c r="D1215" i="14"/>
  <c r="G1216" i="14"/>
  <c r="H1215" i="14"/>
  <c r="G1217" i="14" l="1"/>
  <c r="H1216" i="14"/>
  <c r="E1215" i="14"/>
  <c r="D1216" i="14"/>
  <c r="E1216" i="14" l="1"/>
  <c r="D1217" i="14"/>
  <c r="G1218" i="14"/>
  <c r="H1217" i="14"/>
  <c r="G1219" i="14" l="1"/>
  <c r="H1218" i="14"/>
  <c r="E1217" i="14"/>
  <c r="D1218" i="14"/>
  <c r="E1218" i="14" l="1"/>
  <c r="D1219" i="14"/>
  <c r="G1220" i="14"/>
  <c r="H1219" i="14"/>
  <c r="G1221" i="14" l="1"/>
  <c r="H1220" i="14"/>
  <c r="E1219" i="14"/>
  <c r="D1220" i="14"/>
  <c r="E1220" i="14" l="1"/>
  <c r="D1221" i="14"/>
  <c r="G1222" i="14"/>
  <c r="H1221" i="14"/>
  <c r="G1223" i="14" l="1"/>
  <c r="H1222" i="14"/>
  <c r="E1221" i="14"/>
  <c r="D1222" i="14"/>
  <c r="E1222" i="14" l="1"/>
  <c r="D1223" i="14"/>
  <c r="G1224" i="14"/>
  <c r="H1223" i="14"/>
  <c r="G1225" i="14" l="1"/>
  <c r="H1224" i="14"/>
  <c r="E1223" i="14"/>
  <c r="D1224" i="14"/>
  <c r="E1224" i="14" l="1"/>
  <c r="D1225" i="14"/>
  <c r="G1226" i="14"/>
  <c r="H1225" i="14"/>
  <c r="G1227" i="14" l="1"/>
  <c r="H1226" i="14"/>
  <c r="E1225" i="14"/>
  <c r="D1226" i="14"/>
  <c r="E1226" i="14" l="1"/>
  <c r="D1227" i="14"/>
  <c r="G1228" i="14"/>
  <c r="H1227" i="14"/>
  <c r="G1229" i="14" l="1"/>
  <c r="H1228" i="14"/>
  <c r="E1227" i="14"/>
  <c r="D1228" i="14"/>
  <c r="E1228" i="14" l="1"/>
  <c r="D1229" i="14"/>
  <c r="G1230" i="14"/>
  <c r="H1229" i="14"/>
  <c r="G1231" i="14" l="1"/>
  <c r="H1230" i="14"/>
  <c r="E1229" i="14"/>
  <c r="D1230" i="14"/>
  <c r="E1230" i="14" l="1"/>
  <c r="D1231" i="14"/>
  <c r="G1232" i="14"/>
  <c r="H1231" i="14"/>
  <c r="G1233" i="14" l="1"/>
  <c r="H1232" i="14"/>
  <c r="E1231" i="14"/>
  <c r="D1232" i="14"/>
  <c r="E1232" i="14" l="1"/>
  <c r="D1233" i="14"/>
  <c r="G1234" i="14"/>
  <c r="H1233" i="14"/>
  <c r="G1235" i="14" l="1"/>
  <c r="H1234" i="14"/>
  <c r="E1233" i="14"/>
  <c r="D1234" i="14"/>
  <c r="E1234" i="14" l="1"/>
  <c r="D1235" i="14"/>
  <c r="G1236" i="14"/>
  <c r="H1235" i="14"/>
  <c r="G1237" i="14" l="1"/>
  <c r="H1236" i="14"/>
  <c r="E1235" i="14"/>
  <c r="D1236" i="14"/>
  <c r="E1236" i="14" l="1"/>
  <c r="D1237" i="14"/>
  <c r="G1238" i="14"/>
  <c r="H1237" i="14"/>
  <c r="G1239" i="14" l="1"/>
  <c r="H1238" i="14"/>
  <c r="E1237" i="14"/>
  <c r="D1238" i="14"/>
  <c r="E1238" i="14" l="1"/>
  <c r="D1239" i="14"/>
  <c r="G1240" i="14"/>
  <c r="H1239" i="14"/>
  <c r="G1241" i="14" l="1"/>
  <c r="H1240" i="14"/>
  <c r="E1239" i="14"/>
  <c r="D1240" i="14"/>
  <c r="E1240" i="14" l="1"/>
  <c r="D1241" i="14"/>
  <c r="G1242" i="14"/>
  <c r="H1241" i="14"/>
  <c r="G1243" i="14" l="1"/>
  <c r="H1242" i="14"/>
  <c r="E1241" i="14"/>
  <c r="D1242" i="14"/>
  <c r="E1242" i="14" l="1"/>
  <c r="D1243" i="14"/>
  <c r="G1244" i="14"/>
  <c r="H1243" i="14"/>
  <c r="G1245" i="14" l="1"/>
  <c r="H1244" i="14"/>
  <c r="E1243" i="14"/>
  <c r="D1244" i="14"/>
  <c r="E1244" i="14" l="1"/>
  <c r="D1245" i="14"/>
  <c r="G1246" i="14"/>
  <c r="H1245" i="14"/>
  <c r="G1247" i="14" l="1"/>
  <c r="H1246" i="14"/>
  <c r="E1245" i="14"/>
  <c r="D1246" i="14"/>
  <c r="E1246" i="14" l="1"/>
  <c r="D1247" i="14"/>
  <c r="G1248" i="14"/>
  <c r="H1247" i="14"/>
  <c r="G1249" i="14" l="1"/>
  <c r="H1248" i="14"/>
  <c r="E1247" i="14"/>
  <c r="D1248" i="14"/>
  <c r="E1248" i="14" l="1"/>
  <c r="D1249" i="14"/>
  <c r="G1250" i="14"/>
  <c r="H1249" i="14"/>
  <c r="G1251" i="14" l="1"/>
  <c r="H1250" i="14"/>
  <c r="E1249" i="14"/>
  <c r="D1250" i="14"/>
  <c r="E1250" i="14" l="1"/>
  <c r="D1251" i="14"/>
  <c r="G1252" i="14"/>
  <c r="H1251" i="14"/>
  <c r="G1253" i="14" l="1"/>
  <c r="H1252" i="14"/>
  <c r="E1251" i="14"/>
  <c r="D1252" i="14"/>
  <c r="E1252" i="14" l="1"/>
  <c r="D1253" i="14"/>
  <c r="G1254" i="14"/>
  <c r="H1253" i="14"/>
  <c r="G1255" i="14" l="1"/>
  <c r="H1254" i="14"/>
  <c r="E1253" i="14"/>
  <c r="D1254" i="14"/>
  <c r="E1254" i="14" l="1"/>
  <c r="D1255" i="14"/>
  <c r="G1256" i="14"/>
  <c r="H1255" i="14"/>
  <c r="G1257" i="14" l="1"/>
  <c r="H1256" i="14"/>
  <c r="E1255" i="14"/>
  <c r="D1256" i="14"/>
  <c r="E1256" i="14" l="1"/>
  <c r="D1257" i="14"/>
  <c r="G1258" i="14"/>
  <c r="H1257" i="14"/>
  <c r="G1259" i="14" l="1"/>
  <c r="H1258" i="14"/>
  <c r="E1257" i="14"/>
  <c r="D1258" i="14"/>
  <c r="E1258" i="14" l="1"/>
  <c r="D1259" i="14"/>
  <c r="G1260" i="14"/>
  <c r="H1259" i="14"/>
  <c r="G1261" i="14" l="1"/>
  <c r="H1260" i="14"/>
  <c r="E1259" i="14"/>
  <c r="D1260" i="14"/>
  <c r="E1260" i="14" l="1"/>
  <c r="D1261" i="14"/>
  <c r="G1262" i="14"/>
  <c r="H1261" i="14"/>
  <c r="G1263" i="14" l="1"/>
  <c r="H1262" i="14"/>
  <c r="E1261" i="14"/>
  <c r="D1262" i="14"/>
  <c r="E1262" i="14" l="1"/>
  <c r="D1263" i="14"/>
  <c r="G1264" i="14"/>
  <c r="H1263" i="14"/>
  <c r="G1265" i="14" l="1"/>
  <c r="H1264" i="14"/>
  <c r="E1263" i="14"/>
  <c r="D1264" i="14"/>
  <c r="E1264" i="14" l="1"/>
  <c r="D1265" i="14"/>
  <c r="G1266" i="14"/>
  <c r="H1265" i="14"/>
  <c r="H1266" i="14" l="1"/>
  <c r="G1267" i="14"/>
  <c r="E1265" i="14"/>
  <c r="D1266" i="14"/>
  <c r="D1267" i="14" l="1"/>
  <c r="E1266" i="14"/>
  <c r="H1267" i="14"/>
  <c r="G1268" i="14"/>
  <c r="H1268" i="14" l="1"/>
  <c r="G1269" i="14"/>
  <c r="D1268" i="14"/>
  <c r="E1267" i="14"/>
  <c r="D1269" i="14" l="1"/>
  <c r="E1268" i="14"/>
  <c r="G1270" i="14"/>
  <c r="H1269" i="14"/>
  <c r="H1270" i="14" l="1"/>
  <c r="G1271" i="14"/>
  <c r="E1269" i="14"/>
  <c r="D1270" i="14"/>
  <c r="D1271" i="14" l="1"/>
  <c r="E1270" i="14"/>
  <c r="H1271" i="14"/>
  <c r="G1272" i="14"/>
  <c r="H1272" i="14" l="1"/>
  <c r="G1273" i="14"/>
  <c r="D1272" i="14"/>
  <c r="E1271" i="14"/>
  <c r="D1273" i="14" l="1"/>
  <c r="E1272" i="14"/>
  <c r="G1274" i="14"/>
  <c r="H1273" i="14"/>
  <c r="H1274" i="14" l="1"/>
  <c r="G1275" i="14"/>
  <c r="E1273" i="14"/>
  <c r="D1274" i="14"/>
  <c r="D1275" i="14" l="1"/>
  <c r="E1274" i="14"/>
  <c r="G1276" i="14"/>
  <c r="H1275" i="14"/>
  <c r="H1276" i="14" l="1"/>
  <c r="G1277" i="14"/>
  <c r="D1276" i="14"/>
  <c r="E1275" i="14"/>
  <c r="D1277" i="14" l="1"/>
  <c r="E1276" i="14"/>
  <c r="H1277" i="14"/>
  <c r="G1278" i="14"/>
  <c r="H1278" i="14" l="1"/>
  <c r="G1279" i="14"/>
  <c r="D1278" i="14"/>
  <c r="E1277" i="14"/>
  <c r="D1279" i="14" l="1"/>
  <c r="E1278" i="14"/>
  <c r="G1280" i="14"/>
  <c r="H1279" i="14"/>
  <c r="H1280" i="14" l="1"/>
  <c r="G1281" i="14"/>
  <c r="D1280" i="14"/>
  <c r="E1279" i="14"/>
  <c r="D1281" i="14" l="1"/>
  <c r="E1280" i="14"/>
  <c r="G1282" i="14"/>
  <c r="H1281" i="14"/>
  <c r="H1282" i="14" l="1"/>
  <c r="G1283" i="14"/>
  <c r="D1282" i="14"/>
  <c r="E1281" i="14"/>
  <c r="D1283" i="14" l="1"/>
  <c r="E1282" i="14"/>
  <c r="G1284" i="14"/>
  <c r="H1283" i="14"/>
  <c r="H1284" i="14" l="1"/>
  <c r="G1285" i="14"/>
  <c r="D1284" i="14"/>
  <c r="E1283" i="14"/>
  <c r="D1285" i="14" l="1"/>
  <c r="E1284" i="14"/>
  <c r="G1286" i="14"/>
  <c r="H1285" i="14"/>
  <c r="H1286" i="14" l="1"/>
  <c r="G1287" i="14"/>
  <c r="D1286" i="14"/>
  <c r="E1285" i="14"/>
  <c r="D1287" i="14" l="1"/>
  <c r="E1286" i="14"/>
  <c r="H1287" i="14"/>
  <c r="G1288" i="14"/>
  <c r="H1288" i="14" l="1"/>
  <c r="G1289" i="14"/>
  <c r="D1288" i="14"/>
  <c r="E1287" i="14"/>
  <c r="D1289" i="14" l="1"/>
  <c r="E1288" i="14"/>
  <c r="H1289" i="14"/>
  <c r="G1290" i="14"/>
  <c r="H1290" i="14" l="1"/>
  <c r="G1291" i="14"/>
  <c r="D1290" i="14"/>
  <c r="E1289" i="14"/>
  <c r="D1291" i="14" l="1"/>
  <c r="E1290" i="14"/>
  <c r="H1291" i="14"/>
  <c r="G1292" i="14"/>
  <c r="H1292" i="14" l="1"/>
  <c r="G1293" i="14"/>
  <c r="D1292" i="14"/>
  <c r="E1291" i="14"/>
  <c r="D1293" i="14" l="1"/>
  <c r="E1292" i="14"/>
  <c r="H1293" i="14"/>
  <c r="G1294" i="14"/>
  <c r="H1294" i="14" l="1"/>
  <c r="G1295" i="14"/>
  <c r="D1294" i="14"/>
  <c r="E1293" i="14"/>
  <c r="D1295" i="14" l="1"/>
  <c r="E1294" i="14"/>
  <c r="H1295" i="14"/>
  <c r="G1296" i="14"/>
  <c r="H1296" i="14" l="1"/>
  <c r="G1297" i="14"/>
  <c r="D1296" i="14"/>
  <c r="E1295" i="14"/>
  <c r="D1297" i="14" l="1"/>
  <c r="E1296" i="14"/>
  <c r="H1297" i="14"/>
  <c r="G1298" i="14"/>
  <c r="H1298" i="14" l="1"/>
  <c r="G1299" i="14"/>
  <c r="D1298" i="14"/>
  <c r="E1297" i="14"/>
  <c r="D1299" i="14" l="1"/>
  <c r="E1298" i="14"/>
  <c r="H1299" i="14"/>
  <c r="G1300" i="14"/>
  <c r="H1300" i="14" l="1"/>
  <c r="G1301" i="14"/>
  <c r="D1300" i="14"/>
  <c r="E1299" i="14"/>
  <c r="D1301" i="14" l="1"/>
  <c r="E1300" i="14"/>
  <c r="H1301" i="14"/>
  <c r="G1302" i="14"/>
  <c r="H1302" i="14" l="1"/>
  <c r="G1303" i="14"/>
  <c r="D1302" i="14"/>
  <c r="E1301" i="14"/>
  <c r="D1303" i="14" l="1"/>
  <c r="E1302" i="14"/>
  <c r="H1303" i="14"/>
  <c r="G1304" i="14"/>
  <c r="H1304" i="14" l="1"/>
  <c r="G1305" i="14"/>
  <c r="D1304" i="14"/>
  <c r="E1303" i="14"/>
  <c r="D1305" i="14" l="1"/>
  <c r="E1304" i="14"/>
  <c r="H1305" i="14"/>
  <c r="G1306" i="14"/>
  <c r="H1306" i="14" l="1"/>
  <c r="G1307" i="14"/>
  <c r="D1306" i="14"/>
  <c r="E1305" i="14"/>
  <c r="D1307" i="14" l="1"/>
  <c r="E1306" i="14"/>
  <c r="H1307" i="14"/>
  <c r="G1308" i="14"/>
  <c r="H1308" i="14" l="1"/>
  <c r="G1309" i="14"/>
  <c r="D1308" i="14"/>
  <c r="E1307" i="14"/>
  <c r="D1309" i="14" l="1"/>
  <c r="E1308" i="14"/>
  <c r="H1309" i="14"/>
  <c r="G1310" i="14"/>
  <c r="H1310" i="14" l="1"/>
  <c r="G1311" i="14"/>
  <c r="D1310" i="14"/>
  <c r="E1309" i="14"/>
  <c r="D1311" i="14" l="1"/>
  <c r="E1310" i="14"/>
  <c r="H1311" i="14"/>
  <c r="G1312" i="14"/>
  <c r="H1312" i="14" l="1"/>
  <c r="G1313" i="14"/>
  <c r="D1312" i="14"/>
  <c r="E1311" i="14"/>
  <c r="D1313" i="14" l="1"/>
  <c r="E1312" i="14"/>
  <c r="H1313" i="14"/>
  <c r="G1314" i="14"/>
  <c r="D1314" i="14" l="1"/>
  <c r="E1313" i="14"/>
  <c r="H1314" i="14"/>
  <c r="G1315" i="14"/>
  <c r="H1315" i="14" l="1"/>
  <c r="G1316" i="14"/>
  <c r="D1315" i="14"/>
  <c r="E1314" i="14"/>
  <c r="D1316" i="14" l="1"/>
  <c r="E1315" i="14"/>
  <c r="H1316" i="14"/>
  <c r="G1317" i="14"/>
  <c r="H1317" i="14" l="1"/>
  <c r="G1318" i="14"/>
  <c r="D1317" i="14"/>
  <c r="E1316" i="14"/>
  <c r="D1318" i="14" l="1"/>
  <c r="E1317" i="14"/>
  <c r="H1318" i="14"/>
  <c r="G1319" i="14"/>
  <c r="H1319" i="14" l="1"/>
  <c r="G1320" i="14"/>
  <c r="D1319" i="14"/>
  <c r="E1318" i="14"/>
  <c r="D1320" i="14" l="1"/>
  <c r="E1319" i="14"/>
  <c r="H1320" i="14"/>
  <c r="G1321" i="14"/>
  <c r="H1321" i="14" l="1"/>
  <c r="G1322" i="14"/>
  <c r="D1321" i="14"/>
  <c r="E1320" i="14"/>
  <c r="D1322" i="14" l="1"/>
  <c r="E1321" i="14"/>
  <c r="H1322" i="14"/>
  <c r="G1323" i="14"/>
  <c r="H1323" i="14" l="1"/>
  <c r="G1324" i="14"/>
  <c r="D1323" i="14"/>
  <c r="E1322" i="14"/>
  <c r="D1324" i="14" l="1"/>
  <c r="E1323" i="14"/>
  <c r="H1324" i="14"/>
  <c r="G1325" i="14"/>
  <c r="H1325" i="14" l="1"/>
  <c r="G1326" i="14"/>
  <c r="D1325" i="14"/>
  <c r="E1324" i="14"/>
  <c r="D1326" i="14" l="1"/>
  <c r="E1325" i="14"/>
  <c r="H1326" i="14"/>
  <c r="G1327" i="14"/>
  <c r="H1327" i="14" l="1"/>
  <c r="G1328" i="14"/>
  <c r="D1327" i="14"/>
  <c r="E1326" i="14"/>
  <c r="D1328" i="14" l="1"/>
  <c r="E1327" i="14"/>
  <c r="H1328" i="14"/>
  <c r="G1329" i="14"/>
  <c r="H1329" i="14" l="1"/>
  <c r="G1330" i="14"/>
  <c r="D1329" i="14"/>
  <c r="E1328" i="14"/>
  <c r="D1330" i="14" l="1"/>
  <c r="E1329" i="14"/>
  <c r="H1330" i="14"/>
  <c r="G1331" i="14"/>
  <c r="H1331" i="14" l="1"/>
  <c r="G1332" i="14"/>
  <c r="D1331" i="14"/>
  <c r="E1330" i="14"/>
  <c r="D1332" i="14" l="1"/>
  <c r="E1331" i="14"/>
  <c r="H1332" i="14"/>
  <c r="G1333" i="14"/>
  <c r="H1333" i="14" l="1"/>
  <c r="G1334" i="14"/>
  <c r="D1333" i="14"/>
  <c r="E1332" i="14"/>
  <c r="D1334" i="14" l="1"/>
  <c r="E1333" i="14"/>
  <c r="H1334" i="14"/>
  <c r="G1335" i="14"/>
  <c r="H1335" i="14" l="1"/>
  <c r="G1336" i="14"/>
  <c r="D1335" i="14"/>
  <c r="E1334" i="14"/>
  <c r="D1336" i="14" l="1"/>
  <c r="E1335" i="14"/>
  <c r="H1336" i="14"/>
  <c r="G1337" i="14"/>
  <c r="H1337" i="14" l="1"/>
  <c r="G1338" i="14"/>
  <c r="D1337" i="14"/>
  <c r="E1336" i="14"/>
  <c r="D1338" i="14" l="1"/>
  <c r="E1337" i="14"/>
  <c r="H1338" i="14"/>
  <c r="G1339" i="14"/>
  <c r="H1339" i="14" l="1"/>
  <c r="G1340" i="14"/>
  <c r="D1339" i="14"/>
  <c r="E1338" i="14"/>
  <c r="D1340" i="14" l="1"/>
  <c r="E1339" i="14"/>
  <c r="H1340" i="14"/>
  <c r="G1341" i="14"/>
  <c r="H1341" i="14" l="1"/>
  <c r="G1342" i="14"/>
  <c r="D1341" i="14"/>
  <c r="E1340" i="14"/>
  <c r="D1342" i="14" l="1"/>
  <c r="E1341" i="14"/>
  <c r="H1342" i="14"/>
  <c r="G1343" i="14"/>
  <c r="H1343" i="14" l="1"/>
  <c r="G1344" i="14"/>
  <c r="D1343" i="14"/>
  <c r="E1342" i="14"/>
  <c r="H1344" i="14" l="1"/>
  <c r="G1345" i="14"/>
  <c r="D1344" i="14"/>
  <c r="E1343" i="14"/>
  <c r="D1345" i="14" l="1"/>
  <c r="E1344" i="14"/>
  <c r="H1345" i="14"/>
  <c r="G1346" i="14"/>
  <c r="H1346" i="14" l="1"/>
  <c r="G1347" i="14"/>
  <c r="D1346" i="14"/>
  <c r="E1345" i="14"/>
  <c r="D1347" i="14" l="1"/>
  <c r="E1346" i="14"/>
  <c r="H1347" i="14"/>
  <c r="G1348" i="14"/>
  <c r="H1348" i="14" l="1"/>
  <c r="G1349" i="14"/>
  <c r="D1348" i="14"/>
  <c r="E1347" i="14"/>
  <c r="D1349" i="14" l="1"/>
  <c r="E1348" i="14"/>
  <c r="H1349" i="14"/>
  <c r="G1350" i="14"/>
  <c r="H1350" i="14" l="1"/>
  <c r="G1351" i="14"/>
  <c r="D1350" i="14"/>
  <c r="E1349" i="14"/>
  <c r="D1351" i="14" l="1"/>
  <c r="E1350" i="14"/>
  <c r="H1351" i="14"/>
  <c r="G1352" i="14"/>
  <c r="H1352" i="14" l="1"/>
  <c r="G1353" i="14"/>
  <c r="D1352" i="14"/>
  <c r="E1351" i="14"/>
  <c r="D1353" i="14" l="1"/>
  <c r="E1352" i="14"/>
  <c r="H1353" i="14"/>
  <c r="G1354" i="14"/>
  <c r="H1354" i="14" l="1"/>
  <c r="G1355" i="14"/>
  <c r="D1354" i="14"/>
  <c r="E1353" i="14"/>
  <c r="D1355" i="14" l="1"/>
  <c r="E1354" i="14"/>
  <c r="H1355" i="14"/>
  <c r="G1356" i="14"/>
  <c r="H1356" i="14" l="1"/>
  <c r="G1357" i="14"/>
  <c r="D1356" i="14"/>
  <c r="E1355" i="14"/>
  <c r="D1357" i="14" l="1"/>
  <c r="E1356" i="14"/>
  <c r="H1357" i="14"/>
  <c r="G1358" i="14"/>
  <c r="H1358" i="14" l="1"/>
  <c r="G1359" i="14"/>
  <c r="D1358" i="14"/>
  <c r="E1357" i="14"/>
  <c r="D1359" i="14" l="1"/>
  <c r="E1358" i="14"/>
  <c r="H1359" i="14"/>
  <c r="G1360" i="14"/>
  <c r="H1360" i="14" l="1"/>
  <c r="G1361" i="14"/>
  <c r="D1360" i="14"/>
  <c r="E1359" i="14"/>
  <c r="D1361" i="14" l="1"/>
  <c r="E1360" i="14"/>
  <c r="H1361" i="14"/>
  <c r="G1362" i="14"/>
  <c r="H1362" i="14" l="1"/>
  <c r="G1363" i="14"/>
  <c r="D1362" i="14"/>
  <c r="E1361" i="14"/>
  <c r="D1363" i="14" l="1"/>
  <c r="E1362" i="14"/>
  <c r="G1364" i="14"/>
  <c r="H1363" i="14"/>
  <c r="G1365" i="14" l="1"/>
  <c r="H1364" i="14"/>
  <c r="D1364" i="14"/>
  <c r="E1363" i="14"/>
  <c r="E1364" i="14" l="1"/>
  <c r="D1365" i="14"/>
  <c r="G1366" i="14"/>
  <c r="H1365" i="14"/>
  <c r="H1366" i="14" l="1"/>
  <c r="G1367" i="14"/>
  <c r="E1365" i="14"/>
  <c r="D1366" i="14"/>
  <c r="E1366" i="14" l="1"/>
  <c r="D1367" i="14"/>
  <c r="G1368" i="14"/>
  <c r="H1367" i="14"/>
  <c r="G1369" i="14" l="1"/>
  <c r="H1368" i="14"/>
  <c r="D1368" i="14"/>
  <c r="E1367" i="14"/>
  <c r="E1368" i="14" l="1"/>
  <c r="D1369" i="14"/>
  <c r="G1370" i="14"/>
  <c r="H1369" i="14"/>
  <c r="H1370" i="14" l="1"/>
  <c r="G1371" i="14"/>
  <c r="E1369" i="14"/>
  <c r="D1370" i="14"/>
  <c r="G1372" i="14" l="1"/>
  <c r="H1371" i="14"/>
  <c r="E1370" i="14"/>
  <c r="D1371" i="14"/>
  <c r="D1372" i="14" l="1"/>
  <c r="E1371" i="14"/>
  <c r="G1373" i="14"/>
  <c r="H1372" i="14"/>
  <c r="G1374" i="14" l="1"/>
  <c r="H1373" i="14"/>
  <c r="E1372" i="14"/>
  <c r="D1373" i="14"/>
  <c r="E1373" i="14" l="1"/>
  <c r="D1374" i="14"/>
  <c r="H1374" i="14"/>
  <c r="G1375" i="14"/>
  <c r="G1376" i="14" l="1"/>
  <c r="H1375" i="14"/>
  <c r="E1374" i="14"/>
  <c r="D1375" i="14"/>
  <c r="D1376" i="14" l="1"/>
  <c r="E1375" i="14"/>
  <c r="G1377" i="14"/>
  <c r="H1376" i="14"/>
  <c r="G1378" i="14" l="1"/>
  <c r="H1377" i="14"/>
  <c r="E1376" i="14"/>
  <c r="D1377" i="14"/>
  <c r="E1377" i="14" l="1"/>
  <c r="D1378" i="14"/>
  <c r="H1378" i="14"/>
  <c r="G1379" i="14"/>
  <c r="G1380" i="14" l="1"/>
  <c r="H1379" i="14"/>
  <c r="E1378" i="14"/>
  <c r="D1379" i="14"/>
  <c r="D1380" i="14" l="1"/>
  <c r="E1379" i="14"/>
  <c r="G1381" i="14"/>
  <c r="H1380" i="14"/>
  <c r="G1382" i="14" l="1"/>
  <c r="H1381" i="14"/>
  <c r="E1380" i="14"/>
  <c r="D1381" i="14"/>
  <c r="E1381" i="14" l="1"/>
  <c r="D1382" i="14"/>
  <c r="H1382" i="14"/>
  <c r="G1383" i="14"/>
  <c r="G1384" i="14" l="1"/>
  <c r="H1383" i="14"/>
  <c r="E1382" i="14"/>
  <c r="D1383" i="14"/>
  <c r="D1384" i="14" l="1"/>
  <c r="E1383" i="14"/>
  <c r="G1385" i="14"/>
  <c r="H1384" i="14"/>
  <c r="G1386" i="14" l="1"/>
  <c r="H1385" i="14"/>
  <c r="E1384" i="14"/>
  <c r="D1385" i="14"/>
  <c r="E1385" i="14" l="1"/>
  <c r="D1386" i="14"/>
  <c r="H1386" i="14"/>
  <c r="G1387" i="14"/>
  <c r="G1388" i="14" l="1"/>
  <c r="H1387" i="14"/>
  <c r="E1386" i="14"/>
  <c r="D1387" i="14"/>
  <c r="D1388" i="14" l="1"/>
  <c r="E1387" i="14"/>
  <c r="G1389" i="14"/>
  <c r="H1388" i="14"/>
  <c r="G1390" i="14" l="1"/>
  <c r="H1389" i="14"/>
  <c r="E1388" i="14"/>
  <c r="D1389" i="14"/>
  <c r="E1389" i="14" l="1"/>
  <c r="D1390" i="14"/>
  <c r="H1390" i="14"/>
  <c r="G1391" i="14"/>
  <c r="G1392" i="14" l="1"/>
  <c r="H1391" i="14"/>
  <c r="E1390" i="14"/>
  <c r="D1391" i="14"/>
  <c r="D1392" i="14" l="1"/>
  <c r="E1391" i="14"/>
  <c r="G1393" i="14"/>
  <c r="H1392" i="14"/>
  <c r="G1394" i="14" l="1"/>
  <c r="H1393" i="14"/>
  <c r="E1392" i="14"/>
  <c r="D1393" i="14"/>
  <c r="E1393" i="14" l="1"/>
  <c r="D1394" i="14"/>
  <c r="H1394" i="14"/>
  <c r="G1395" i="14"/>
  <c r="G1396" i="14" l="1"/>
  <c r="H1395" i="14"/>
  <c r="E1394" i="14"/>
  <c r="D1395" i="14"/>
  <c r="D1396" i="14" l="1"/>
  <c r="E1395" i="14"/>
  <c r="G1397" i="14"/>
  <c r="H1396" i="14"/>
  <c r="G1398" i="14" l="1"/>
  <c r="H1397" i="14"/>
  <c r="E1396" i="14"/>
  <c r="D1397" i="14"/>
  <c r="E1397" i="14" l="1"/>
  <c r="D1398" i="14"/>
  <c r="H1398" i="14"/>
  <c r="G1399" i="14"/>
  <c r="G1400" i="14" l="1"/>
  <c r="H1399" i="14"/>
  <c r="E1398" i="14"/>
  <c r="D1399" i="14"/>
  <c r="D1400" i="14" l="1"/>
  <c r="E1399" i="14"/>
  <c r="G1401" i="14"/>
  <c r="H1400" i="14"/>
  <c r="G1402" i="14" l="1"/>
  <c r="H1401" i="14"/>
  <c r="E1400" i="14"/>
  <c r="D1401" i="14"/>
  <c r="E1401" i="14" l="1"/>
  <c r="D1402" i="14"/>
  <c r="H1402" i="14"/>
  <c r="G1403" i="14"/>
  <c r="G1404" i="14" l="1"/>
  <c r="H1403" i="14"/>
  <c r="E1402" i="14"/>
  <c r="D1403" i="14"/>
  <c r="D1404" i="14" l="1"/>
  <c r="E1403" i="14"/>
  <c r="G1405" i="14"/>
  <c r="H1404" i="14"/>
  <c r="G1406" i="14" l="1"/>
  <c r="H1405" i="14"/>
  <c r="E1404" i="14"/>
  <c r="D1405" i="14"/>
  <c r="E1405" i="14" l="1"/>
  <c r="D1406" i="14"/>
  <c r="H1406" i="14"/>
  <c r="G1407" i="14"/>
  <c r="G1408" i="14" l="1"/>
  <c r="H1407" i="14"/>
  <c r="E1406" i="14"/>
  <c r="D1407" i="14"/>
  <c r="D1408" i="14" l="1"/>
  <c r="E1407" i="14"/>
  <c r="G1409" i="14"/>
  <c r="H1408" i="14"/>
  <c r="G1410" i="14" l="1"/>
  <c r="H1409" i="14"/>
  <c r="E1408" i="14"/>
  <c r="D1409" i="14"/>
  <c r="E1409" i="14" l="1"/>
  <c r="D1410" i="14"/>
  <c r="H1410" i="14"/>
  <c r="G1411" i="14"/>
  <c r="G1412" i="14" l="1"/>
  <c r="H1411" i="14"/>
  <c r="E1410" i="14"/>
  <c r="D1411" i="14"/>
  <c r="E1411" i="14" l="1"/>
  <c r="D1412" i="14"/>
  <c r="H1412" i="14"/>
  <c r="G1413" i="14"/>
  <c r="G1414" i="14" l="1"/>
  <c r="H1413" i="14"/>
  <c r="E1412" i="14"/>
  <c r="D1413" i="14"/>
  <c r="E1413" i="14" l="1"/>
  <c r="D1414" i="14"/>
  <c r="G1415" i="14"/>
  <c r="H1414" i="14"/>
  <c r="G1416" i="14" l="1"/>
  <c r="H1415" i="14"/>
  <c r="E1414" i="14"/>
  <c r="D1415" i="14"/>
  <c r="E1415" i="14" l="1"/>
  <c r="D1416" i="14"/>
  <c r="G1417" i="14"/>
  <c r="H1416" i="14"/>
  <c r="G1418" i="14" l="1"/>
  <c r="H1417" i="14"/>
  <c r="E1416" i="14"/>
  <c r="D1417" i="14"/>
  <c r="E1417" i="14" l="1"/>
  <c r="D1418" i="14"/>
  <c r="G1419" i="14"/>
  <c r="H1418" i="14"/>
  <c r="G1420" i="14" l="1"/>
  <c r="H1419" i="14"/>
  <c r="E1418" i="14"/>
  <c r="D1419" i="14"/>
  <c r="E1419" i="14" l="1"/>
  <c r="D1420" i="14"/>
  <c r="G1421" i="14"/>
  <c r="H1420" i="14"/>
  <c r="G1422" i="14" l="1"/>
  <c r="H1421" i="14"/>
  <c r="E1420" i="14"/>
  <c r="D1421" i="14"/>
  <c r="E1421" i="14" l="1"/>
  <c r="D1422" i="14"/>
  <c r="G1423" i="14"/>
  <c r="H1422" i="14"/>
  <c r="G1424" i="14" l="1"/>
  <c r="H1423" i="14"/>
  <c r="E1422" i="14"/>
  <c r="D1423" i="14"/>
  <c r="E1423" i="14" l="1"/>
  <c r="D1424" i="14"/>
  <c r="G1425" i="14"/>
  <c r="H1424" i="14"/>
  <c r="G1426" i="14" l="1"/>
  <c r="H1425" i="14"/>
  <c r="E1424" i="14"/>
  <c r="D1425" i="14"/>
  <c r="E1425" i="14" l="1"/>
  <c r="D1426" i="14"/>
  <c r="G1427" i="14"/>
  <c r="H1426" i="14"/>
  <c r="G1428" i="14" l="1"/>
  <c r="H1427" i="14"/>
  <c r="E1426" i="14"/>
  <c r="D1427" i="14"/>
  <c r="E1427" i="14" l="1"/>
  <c r="D1428" i="14"/>
  <c r="G1429" i="14"/>
  <c r="H1428" i="14"/>
  <c r="G1430" i="14" l="1"/>
  <c r="H1429" i="14"/>
  <c r="E1428" i="14"/>
  <c r="D1429" i="14"/>
  <c r="E1429" i="14" l="1"/>
  <c r="D1430" i="14"/>
  <c r="G1431" i="14"/>
  <c r="H1430" i="14"/>
  <c r="G1432" i="14" l="1"/>
  <c r="H1431" i="14"/>
  <c r="E1430" i="14"/>
  <c r="D1431" i="14"/>
  <c r="E1431" i="14" l="1"/>
  <c r="D1432" i="14"/>
  <c r="G1433" i="14"/>
  <c r="H1432" i="14"/>
  <c r="G1434" i="14" l="1"/>
  <c r="H1433" i="14"/>
  <c r="E1432" i="14"/>
  <c r="D1433" i="14"/>
  <c r="E1433" i="14" l="1"/>
  <c r="D1434" i="14"/>
  <c r="G1435" i="14"/>
  <c r="H1434" i="14"/>
  <c r="G1436" i="14" l="1"/>
  <c r="H1435" i="14"/>
  <c r="E1434" i="14"/>
  <c r="D1435" i="14"/>
  <c r="E1435" i="14" l="1"/>
  <c r="D1436" i="14"/>
  <c r="G1437" i="14"/>
  <c r="H1436" i="14"/>
  <c r="G1438" i="14" l="1"/>
  <c r="H1437" i="14"/>
  <c r="E1436" i="14"/>
  <c r="D1437" i="14"/>
  <c r="E1437" i="14" l="1"/>
  <c r="D1438" i="14"/>
  <c r="G1439" i="14"/>
  <c r="H1438" i="14"/>
  <c r="G1440" i="14" l="1"/>
  <c r="H1439" i="14"/>
  <c r="E1438" i="14"/>
  <c r="D1439" i="14"/>
  <c r="E1439" i="14" l="1"/>
  <c r="D1440" i="14"/>
  <c r="G1441" i="14"/>
  <c r="H1440" i="14"/>
  <c r="G1442" i="14" l="1"/>
  <c r="H1441" i="14"/>
  <c r="E1440" i="14"/>
  <c r="D1441" i="14"/>
  <c r="E1441" i="14" l="1"/>
  <c r="D1442" i="14"/>
  <c r="G1443" i="14"/>
  <c r="H1442" i="14"/>
  <c r="G1444" i="14" l="1"/>
  <c r="H1443" i="14"/>
  <c r="E1442" i="14"/>
  <c r="D1443" i="14"/>
  <c r="E1443" i="14" l="1"/>
  <c r="D1444" i="14"/>
  <c r="G1445" i="14"/>
  <c r="H1444" i="14"/>
  <c r="G1446" i="14" l="1"/>
  <c r="H1445" i="14"/>
  <c r="E1444" i="14"/>
  <c r="D1445" i="14"/>
  <c r="E1445" i="14" l="1"/>
  <c r="D1446" i="14"/>
  <c r="G1447" i="14"/>
  <c r="H1446" i="14"/>
  <c r="G1448" i="14" l="1"/>
  <c r="H1447" i="14"/>
  <c r="E1446" i="14"/>
  <c r="D1447" i="14"/>
  <c r="E1447" i="14" l="1"/>
  <c r="D1448" i="14"/>
  <c r="G1449" i="14"/>
  <c r="H1448" i="14"/>
  <c r="G1450" i="14" l="1"/>
  <c r="H1449" i="14"/>
  <c r="E1448" i="14"/>
  <c r="D1449" i="14"/>
  <c r="E1449" i="14" l="1"/>
  <c r="D1450" i="14"/>
  <c r="G1451" i="14"/>
  <c r="H1450" i="14"/>
  <c r="G1452" i="14" l="1"/>
  <c r="H1451" i="14"/>
  <c r="E1450" i="14"/>
  <c r="D1451" i="14"/>
  <c r="E1451" i="14" l="1"/>
  <c r="D1452" i="14"/>
  <c r="G1453" i="14"/>
  <c r="H1452" i="14"/>
  <c r="G1454" i="14" l="1"/>
  <c r="H1453" i="14"/>
  <c r="E1452" i="14"/>
  <c r="D1453" i="14"/>
  <c r="E1453" i="14" l="1"/>
  <c r="D1454" i="14"/>
  <c r="G1455" i="14"/>
  <c r="H1454" i="14"/>
  <c r="G1456" i="14" l="1"/>
  <c r="H1455" i="14"/>
  <c r="E1454" i="14"/>
  <c r="D1455" i="14"/>
  <c r="E1455" i="14" l="1"/>
  <c r="D1456" i="14"/>
  <c r="G1457" i="14"/>
  <c r="H1456" i="14"/>
  <c r="G1458" i="14" l="1"/>
  <c r="H1457" i="14"/>
  <c r="E1456" i="14"/>
  <c r="D1457" i="14"/>
  <c r="E1457" i="14" l="1"/>
  <c r="D1458" i="14"/>
  <c r="G1459" i="14"/>
  <c r="H1458" i="14"/>
  <c r="G1460" i="14" l="1"/>
  <c r="H1459" i="14"/>
  <c r="E1458" i="14"/>
  <c r="D1459" i="14"/>
  <c r="E1459" i="14" l="1"/>
  <c r="D1460" i="14"/>
  <c r="G1461" i="14"/>
  <c r="H1460" i="14"/>
  <c r="G1462" i="14" l="1"/>
  <c r="H1461" i="14"/>
  <c r="E1460" i="14"/>
  <c r="D1461" i="14"/>
  <c r="E1461" i="14" l="1"/>
  <c r="D1462" i="14"/>
  <c r="G1463" i="14"/>
  <c r="H1462" i="14"/>
  <c r="G1464" i="14" l="1"/>
  <c r="H1463" i="14"/>
  <c r="E1462" i="14"/>
  <c r="D1463" i="14"/>
  <c r="E1463" i="14" l="1"/>
  <c r="D1464" i="14"/>
  <c r="G1465" i="14"/>
  <c r="H1464" i="14"/>
  <c r="G1466" i="14" l="1"/>
  <c r="H1465" i="14"/>
  <c r="E1464" i="14"/>
  <c r="D1465" i="14"/>
  <c r="E1465" i="14" l="1"/>
  <c r="D1466" i="14"/>
  <c r="G1467" i="14"/>
  <c r="H1466" i="14"/>
  <c r="G1468" i="14" l="1"/>
  <c r="H1467" i="14"/>
  <c r="E1466" i="14"/>
  <c r="D1467" i="14"/>
  <c r="E1467" i="14" l="1"/>
  <c r="D1468" i="14"/>
  <c r="G1469" i="14"/>
  <c r="H1468" i="14"/>
  <c r="G1470" i="14" l="1"/>
  <c r="H1469" i="14"/>
  <c r="E1468" i="14"/>
  <c r="D1469" i="14"/>
  <c r="E1469" i="14" l="1"/>
  <c r="D1470" i="14"/>
  <c r="G1471" i="14"/>
  <c r="H1470" i="14"/>
  <c r="G1472" i="14" l="1"/>
  <c r="H1471" i="14"/>
  <c r="E1470" i="14"/>
  <c r="D1471" i="14"/>
  <c r="E1471" i="14" l="1"/>
  <c r="D1472" i="14"/>
  <c r="G1473" i="14"/>
  <c r="H1472" i="14"/>
  <c r="G1474" i="14" l="1"/>
  <c r="H1473" i="14"/>
  <c r="E1472" i="14"/>
  <c r="D1473" i="14"/>
  <c r="E1473" i="14" l="1"/>
  <c r="D1474" i="14"/>
  <c r="G1475" i="14"/>
  <c r="H1474" i="14"/>
  <c r="G1476" i="14" l="1"/>
  <c r="H1475" i="14"/>
  <c r="E1474" i="14"/>
  <c r="D1475" i="14"/>
  <c r="E1475" i="14" l="1"/>
  <c r="D1476" i="14"/>
  <c r="G1477" i="14"/>
  <c r="H1476" i="14"/>
  <c r="G1478" i="14" l="1"/>
  <c r="H1477" i="14"/>
  <c r="E1476" i="14"/>
  <c r="D1477" i="14"/>
  <c r="E1477" i="14" l="1"/>
  <c r="D1478" i="14"/>
  <c r="G1479" i="14"/>
  <c r="H1478" i="14"/>
  <c r="G1480" i="14" l="1"/>
  <c r="H1479" i="14"/>
  <c r="E1478" i="14"/>
  <c r="D1479" i="14"/>
  <c r="E1479" i="14" l="1"/>
  <c r="D1480" i="14"/>
  <c r="G1481" i="14"/>
  <c r="H1480" i="14"/>
  <c r="G1482" i="14" l="1"/>
  <c r="H1481" i="14"/>
  <c r="E1480" i="14"/>
  <c r="D1481" i="14"/>
  <c r="E1481" i="14" l="1"/>
  <c r="D1482" i="14"/>
  <c r="G1483" i="14"/>
  <c r="H1482" i="14"/>
  <c r="G1484" i="14" l="1"/>
  <c r="H1483" i="14"/>
  <c r="E1482" i="14"/>
  <c r="D1483" i="14"/>
  <c r="E1483" i="14" l="1"/>
  <c r="D1484" i="14"/>
  <c r="G1485" i="14"/>
  <c r="H1484" i="14"/>
  <c r="G1486" i="14" l="1"/>
  <c r="H1485" i="14"/>
  <c r="E1484" i="14"/>
  <c r="D1485" i="14"/>
  <c r="E1485" i="14" l="1"/>
  <c r="D1486" i="14"/>
  <c r="G1487" i="14"/>
  <c r="H1486" i="14"/>
  <c r="G1488" i="14" l="1"/>
  <c r="H1487" i="14"/>
  <c r="E1486" i="14"/>
  <c r="D1487" i="14"/>
  <c r="E1487" i="14" l="1"/>
  <c r="D1488" i="14"/>
  <c r="G1489" i="14"/>
  <c r="H1488" i="14"/>
  <c r="G1490" i="14" l="1"/>
  <c r="H1489" i="14"/>
  <c r="E1488" i="14"/>
  <c r="D1489" i="14"/>
  <c r="E1489" i="14" l="1"/>
  <c r="D1490" i="14"/>
  <c r="G1491" i="14"/>
  <c r="H1490" i="14"/>
  <c r="G1492" i="14" l="1"/>
  <c r="H1491" i="14"/>
  <c r="E1490" i="14"/>
  <c r="D1491" i="14"/>
  <c r="E1491" i="14" l="1"/>
  <c r="D1492" i="14"/>
  <c r="G1493" i="14"/>
  <c r="H1492" i="14"/>
  <c r="G1494" i="14" l="1"/>
  <c r="H1493" i="14"/>
  <c r="E1492" i="14"/>
  <c r="D1493" i="14"/>
  <c r="E1493" i="14" l="1"/>
  <c r="D1494" i="14"/>
  <c r="G1495" i="14"/>
  <c r="H1494" i="14"/>
  <c r="G1496" i="14" l="1"/>
  <c r="H1495" i="14"/>
  <c r="E1494" i="14"/>
  <c r="D1495" i="14"/>
  <c r="E1495" i="14" l="1"/>
  <c r="D1496" i="14"/>
  <c r="G1497" i="14"/>
  <c r="H1496" i="14"/>
  <c r="G1498" i="14" l="1"/>
  <c r="H1497" i="14"/>
  <c r="E1496" i="14"/>
  <c r="D1497" i="14"/>
  <c r="E1497" i="14" l="1"/>
  <c r="D1498" i="14"/>
  <c r="G1499" i="14"/>
  <c r="H1498" i="14"/>
  <c r="G1500" i="14" l="1"/>
  <c r="H1499" i="14"/>
  <c r="E1498" i="14"/>
  <c r="D1499" i="14"/>
  <c r="E1499" i="14" l="1"/>
  <c r="D1500" i="14"/>
  <c r="G1501" i="14"/>
  <c r="H1500" i="14"/>
  <c r="G1502" i="14" l="1"/>
  <c r="H1501" i="14"/>
  <c r="E1500" i="14"/>
  <c r="D1501" i="14"/>
  <c r="E1501" i="14" l="1"/>
  <c r="D1502" i="14"/>
  <c r="G1503" i="14"/>
  <c r="H1502" i="14"/>
  <c r="G1504" i="14" l="1"/>
  <c r="H1503" i="14"/>
  <c r="E1502" i="14"/>
  <c r="D1503" i="14"/>
  <c r="E1503" i="14" l="1"/>
  <c r="D1504" i="14"/>
  <c r="G1505" i="14"/>
  <c r="H1504" i="14"/>
  <c r="G1506" i="14" l="1"/>
  <c r="H1505" i="14"/>
  <c r="E1504" i="14"/>
  <c r="D1505" i="14"/>
  <c r="E1505" i="14" l="1"/>
  <c r="D1506" i="14"/>
  <c r="G1507" i="14"/>
  <c r="H1506" i="14"/>
  <c r="G1508" i="14" l="1"/>
  <c r="H1507" i="14"/>
  <c r="E1506" i="14"/>
  <c r="D1507" i="14"/>
  <c r="E1507" i="14" l="1"/>
  <c r="D1508" i="14"/>
  <c r="G1509" i="14"/>
  <c r="H1508" i="14"/>
  <c r="G1510" i="14" l="1"/>
  <c r="H1509" i="14"/>
  <c r="E1508" i="14"/>
  <c r="D1509" i="14"/>
  <c r="E1509" i="14" l="1"/>
  <c r="D1510" i="14"/>
  <c r="G1511" i="14"/>
  <c r="H1510" i="14"/>
  <c r="G1512" i="14" l="1"/>
  <c r="H1511" i="14"/>
  <c r="E1510" i="14"/>
  <c r="D1511" i="14"/>
  <c r="E1511" i="14" l="1"/>
  <c r="D1512" i="14"/>
  <c r="G1513" i="14"/>
  <c r="H1512" i="14"/>
  <c r="G1514" i="14" l="1"/>
  <c r="H1513" i="14"/>
  <c r="E1512" i="14"/>
  <c r="D1513" i="14"/>
  <c r="E1513" i="14" l="1"/>
  <c r="D1514" i="14"/>
  <c r="G1515" i="14"/>
  <c r="H1514" i="14"/>
  <c r="G1516" i="14" l="1"/>
  <c r="H1515" i="14"/>
  <c r="E1514" i="14"/>
  <c r="D1515" i="14"/>
  <c r="E1515" i="14" l="1"/>
  <c r="D1516" i="14"/>
  <c r="G1517" i="14"/>
  <c r="H1516" i="14"/>
  <c r="G1518" i="14" l="1"/>
  <c r="H1517" i="14"/>
  <c r="E1516" i="14"/>
  <c r="D1517" i="14"/>
  <c r="E1517" i="14" l="1"/>
  <c r="D1518" i="14"/>
  <c r="G1519" i="14"/>
  <c r="H1518" i="14"/>
  <c r="G1520" i="14" l="1"/>
  <c r="H1519" i="14"/>
  <c r="E1518" i="14"/>
  <c r="D1519" i="14"/>
  <c r="E1519" i="14" l="1"/>
  <c r="D1520" i="14"/>
  <c r="G1521" i="14"/>
  <c r="H1520" i="14"/>
  <c r="G1522" i="14" l="1"/>
  <c r="H1521" i="14"/>
  <c r="E1520" i="14"/>
  <c r="D1521" i="14"/>
  <c r="E1521" i="14" l="1"/>
  <c r="D1522" i="14"/>
  <c r="G1523" i="14"/>
  <c r="H1522" i="14"/>
  <c r="G1524" i="14" l="1"/>
  <c r="H1523" i="14"/>
  <c r="E1522" i="14"/>
  <c r="D1523" i="14"/>
  <c r="E1523" i="14" l="1"/>
  <c r="D1524" i="14"/>
  <c r="G1525" i="14"/>
  <c r="H1524" i="14"/>
  <c r="G1526" i="14" l="1"/>
  <c r="H1525" i="14"/>
  <c r="E1524" i="14"/>
  <c r="D1525" i="14"/>
  <c r="E1525" i="14" l="1"/>
  <c r="D1526" i="14"/>
  <c r="G1527" i="14"/>
  <c r="H1526" i="14"/>
  <c r="G1528" i="14" l="1"/>
  <c r="H1527" i="14"/>
  <c r="E1526" i="14"/>
  <c r="D1527" i="14"/>
  <c r="E1527" i="14" l="1"/>
  <c r="D1528" i="14"/>
  <c r="G1529" i="14"/>
  <c r="H1528" i="14"/>
  <c r="G1530" i="14" l="1"/>
  <c r="H1529" i="14"/>
  <c r="E1528" i="14"/>
  <c r="D1529" i="14"/>
  <c r="E1529" i="14" l="1"/>
  <c r="D1530" i="14"/>
  <c r="G1531" i="14"/>
  <c r="H1530" i="14"/>
  <c r="G1532" i="14" l="1"/>
  <c r="H1532" i="14" s="1"/>
  <c r="H1531" i="14"/>
  <c r="E1530" i="14"/>
  <c r="D1531" i="14"/>
  <c r="E1531" i="14" l="1"/>
  <c r="D1532" i="14"/>
  <c r="E1532" i="14" s="1"/>
</calcChain>
</file>

<file path=xl/comments1.xml><?xml version="1.0" encoding="utf-8"?>
<comments xmlns="http://schemas.openxmlformats.org/spreadsheetml/2006/main">
  <authors>
    <author>054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054:</t>
        </r>
        <r>
          <rPr>
            <sz val="9"/>
            <color indexed="81"/>
            <rFont val="Tahoma"/>
            <family val="2"/>
          </rPr>
          <t xml:space="preserve">
Check for final APP-PPMP</t>
        </r>
      </text>
    </comment>
  </commentList>
</comments>
</file>

<file path=xl/sharedStrings.xml><?xml version="1.0" encoding="utf-8"?>
<sst xmlns="http://schemas.openxmlformats.org/spreadsheetml/2006/main" count="8953" uniqueCount="1132">
  <si>
    <t>H E A D Q U A R T E R S</t>
  </si>
  <si>
    <t>PHILIPPINE ARMY</t>
  </si>
  <si>
    <t>Office of the Assistant Chief of Staff for Logistics, G4, PA</t>
  </si>
  <si>
    <t>Fort Andres Bonifacio, Metro Manila</t>
  </si>
  <si>
    <t>Line Item Nr</t>
  </si>
  <si>
    <t>CODE (PAP)</t>
  </si>
  <si>
    <t>Procurement Program/Project</t>
  </si>
  <si>
    <t>End user</t>
  </si>
  <si>
    <t>Qty/Size</t>
  </si>
  <si>
    <t xml:space="preserve">Estimated Budget  </t>
  </si>
  <si>
    <t>Procurement Method</t>
  </si>
  <si>
    <t>Procurement Schedule</t>
  </si>
  <si>
    <t>Qty</t>
  </si>
  <si>
    <t>Unit</t>
  </si>
  <si>
    <t>U/P</t>
  </si>
  <si>
    <t>J</t>
  </si>
  <si>
    <t>F</t>
  </si>
  <si>
    <t>M</t>
  </si>
  <si>
    <t>A</t>
  </si>
  <si>
    <t>S</t>
  </si>
  <si>
    <t>O</t>
  </si>
  <si>
    <t>N</t>
  </si>
  <si>
    <t>D</t>
  </si>
  <si>
    <t>PAWAF</t>
  </si>
  <si>
    <t>5-02-02-010-02</t>
  </si>
  <si>
    <t>Training Expenses</t>
  </si>
  <si>
    <t>ALOF</t>
  </si>
  <si>
    <t xml:space="preserve">PAMUs </t>
  </si>
  <si>
    <t>lots</t>
  </si>
  <si>
    <t>IDSE Activities</t>
  </si>
  <si>
    <t>Negotiated 53.9</t>
  </si>
  <si>
    <t>Sustainment of PALMIS</t>
  </si>
  <si>
    <t>Supply Management</t>
  </si>
  <si>
    <t>REDCON Profiling</t>
  </si>
  <si>
    <t>5-02-99-030-00</t>
  </si>
  <si>
    <t xml:space="preserve">Representation Expenses </t>
  </si>
  <si>
    <t>Inventory</t>
  </si>
  <si>
    <t>PAMUs</t>
  </si>
  <si>
    <t>TE Board</t>
  </si>
  <si>
    <t>PA Day</t>
  </si>
  <si>
    <t>Semi-Expendable Machinery and Equipment Expenses – ICT</t>
  </si>
  <si>
    <t>5-02-03-990-00</t>
  </si>
  <si>
    <t>Other Supplies and Materials Expenses</t>
  </si>
  <si>
    <t>Enhancement of R&amp;D Equipment</t>
  </si>
  <si>
    <t>lot</t>
  </si>
  <si>
    <t>5-02-07-020-00</t>
  </si>
  <si>
    <t>Research, Exploration and Development Expenses</t>
  </si>
  <si>
    <t xml:space="preserve">Manual Development </t>
  </si>
  <si>
    <t>Support to R&amp;D</t>
  </si>
  <si>
    <t>5-02-99-050-04</t>
  </si>
  <si>
    <t>Rental Expenses</t>
  </si>
  <si>
    <t>5-02-13-050-10</t>
  </si>
  <si>
    <t>R&amp;M - Military, Police and Security Equipment</t>
  </si>
  <si>
    <t>Repair and Maintenance of Armored Vehicles</t>
  </si>
  <si>
    <t>Procurement Track Assembly (T130) for M113</t>
  </si>
  <si>
    <t>Public Bidding</t>
  </si>
  <si>
    <t>Tracks Assembly T130</t>
  </si>
  <si>
    <t>sets</t>
  </si>
  <si>
    <t>Procurement Rubber Track Assembly for M113</t>
  </si>
  <si>
    <t xml:space="preserve">Rubber Tracks Assembly </t>
  </si>
  <si>
    <t>Procurement of Periscope M17 for M113</t>
  </si>
  <si>
    <t>Periscope M17 for APC/ARV/AIFV</t>
  </si>
  <si>
    <t>pcs</t>
  </si>
  <si>
    <t>Procurement of  Engine Assembly 6V-53N (Power Pack) for M113 APC</t>
  </si>
  <si>
    <t>Detroit Diesel Engine Assembly 6V-53N (Power Pack)</t>
  </si>
  <si>
    <t>Procurement of Replacement Parts for M113 APC/AIFV/ARV</t>
  </si>
  <si>
    <t>Sprocket Drive for APC/ARV/AIFV</t>
  </si>
  <si>
    <t>Rubber Cushion  for APC/ARV/AIFV</t>
  </si>
  <si>
    <t>Track Adjuster  for APC/ARV/AIFV</t>
  </si>
  <si>
    <t>Blower Fan Assembly  for APC/ARV/AIFV</t>
  </si>
  <si>
    <t>Radiator Assembly  for APC/ARV/AIFV</t>
  </si>
  <si>
    <t>Transmission Assembly  for APC/ARV/AIFV</t>
  </si>
  <si>
    <t>Transfer Gear Case  for APC/ARV/AIFV</t>
  </si>
  <si>
    <t>Stop Light Assembly APC/ARV/AIFV</t>
  </si>
  <si>
    <t>Headlight Assembly APC/ARV/AIFV</t>
  </si>
  <si>
    <t>Road Wheel  Hub with bearing APC/ARV/AIFV</t>
  </si>
  <si>
    <t>Drive Plate  for APC/ARV/AIFV</t>
  </si>
  <si>
    <t>Torque Converter APC/ARV/AIFV</t>
  </si>
  <si>
    <t>Shock Absorber for APC/ARV/AIFV</t>
  </si>
  <si>
    <t>Procurement of Replacement part for Mounted Armaments (12.7mm RCWS 1st &amp; 2nd Generation)</t>
  </si>
  <si>
    <t>Procurement of Engine Assembly (Power Pack)  for Cmdo V150</t>
  </si>
  <si>
    <t>Cummins Engine Assembly V8-504  (Power Pack)</t>
  </si>
  <si>
    <t xml:space="preserve">Procurement of Replacement Parts for Cmdo V-150 </t>
  </si>
  <si>
    <t>PT Pump for Cmdo V150</t>
  </si>
  <si>
    <t>Radiator Assembly for Cmdo V150</t>
  </si>
  <si>
    <t>Transmission Assembly for Cmdo V150</t>
  </si>
  <si>
    <t>Transfer Gear Case Assembly for Cmdo V150</t>
  </si>
  <si>
    <t>Torque Converter for Cmdo V150</t>
  </si>
  <si>
    <t>Procurement of Replacement Parts for SFV</t>
  </si>
  <si>
    <t>Turbo Charger for SFV</t>
  </si>
  <si>
    <t>Electronic Gear Selector (EGS) for SFV</t>
  </si>
  <si>
    <t>Procurement of Vision Blocks and View Blocks for Armored Vehicles</t>
  </si>
  <si>
    <t>View Blocks 2"  for Cmdo V-150</t>
  </si>
  <si>
    <t>View Blocks 3" for Cmdo V-150</t>
  </si>
  <si>
    <t>Drivers Vision Blocks (Front)  for SFV</t>
  </si>
  <si>
    <t>Drivers Vision Blocks (Left)  for SFV</t>
  </si>
  <si>
    <t>Drivers Vision Blocks (Right)  for SFV</t>
  </si>
  <si>
    <t>Hull Vision Blocks (Left &amp; Right) for SFV</t>
  </si>
  <si>
    <t>Procurement of Batteries for Armored Vehicles</t>
  </si>
  <si>
    <t>6TN Battery for M113/Cmdo V-150</t>
  </si>
  <si>
    <t>644 Battery for SFV</t>
  </si>
  <si>
    <t>Procurement of  Tire Run Flat Inserts for SFV &amp; Cmdo V150</t>
  </si>
  <si>
    <t xml:space="preserve">Tire Run Flat Inserts  </t>
  </si>
  <si>
    <t>Sub-Total</t>
  </si>
  <si>
    <t>Repair and Maintenance of M113 APC/AIFV</t>
  </si>
  <si>
    <t xml:space="preserve">Procurement of Cylinder Head Assembly for M113A2 </t>
  </si>
  <si>
    <t>1</t>
  </si>
  <si>
    <t xml:space="preserve">Procurement of Camshaft Assembly &amp; three (3) line items for M113A2 </t>
  </si>
  <si>
    <t xml:space="preserve">Procurement of Overhauling Gasket &amp; four (4) line items  for M113A2 </t>
  </si>
  <si>
    <t xml:space="preserve">Procurement of Crankshaft Assembly for M113A2 </t>
  </si>
  <si>
    <t xml:space="preserve">Procurement of Liner w/ Seal  &amp; Piston Kit for M113A2 </t>
  </si>
  <si>
    <t xml:space="preserve">Procurement of Piston Ring Kit  &amp; six (6) line items for M113A2 </t>
  </si>
  <si>
    <t>Procurement of Fuel Pump &amp; Injector Assembly for M113/AIFV</t>
  </si>
  <si>
    <t>Procurement of Alternator Assembly for M113</t>
  </si>
  <si>
    <t>Procurement of Voltage Regulator &amp; Panel Indicator for M113</t>
  </si>
  <si>
    <t>Procurement of Starting  System Parts for M113/AIFV</t>
  </si>
  <si>
    <t>Procurement of Lighting  System Parts for M113/AIFV</t>
  </si>
  <si>
    <t>Procurement of Cooling System Parts for M113/AIFV</t>
  </si>
  <si>
    <t xml:space="preserve">Procurement of Torsion Bar for M113/AIFV </t>
  </si>
  <si>
    <t>Procurement of Track Pin for M113/AIFV</t>
  </si>
  <si>
    <t>Procurement of Oil Filter and eight (8) line items for M125A2, AMC with MMS</t>
  </si>
  <si>
    <t>Repair and Maintenance of AVs of Line Units</t>
  </si>
  <si>
    <t>Support for the Repair and Maintenance of AVs of 1Mech Bde</t>
  </si>
  <si>
    <t>Repair and Maintenance of M113A2 APC of 1Mech Bde</t>
  </si>
  <si>
    <t>Support for the Repair and Maintenance of AVs of 2Mech Bde</t>
  </si>
  <si>
    <t>Repair and Maintenance of M113/AIFV of 2Mech Bde</t>
  </si>
  <si>
    <t>Repair and Maintenance of SFV of 2Mech Bde</t>
  </si>
  <si>
    <t>3</t>
  </si>
  <si>
    <t>Support for the Repair and Maintenance of Armored Vehicles of 1Mech Bn</t>
  </si>
  <si>
    <t>Repair and Maintenance of M113/AIFV of 1Mech Bn</t>
  </si>
  <si>
    <t>Repair and Maintenance of Cmdo V150 of 1Mech Bn</t>
  </si>
  <si>
    <t>Repair and Maintenance of SFV of 1Mech Bn</t>
  </si>
  <si>
    <t>Procurement of Parts for the Conversion/Fabrication of Airconditioning Unit (ACU) intended for the  two (2) units  SFV</t>
  </si>
  <si>
    <t>Support for the Repair and Maintenance of Armored Vehicles of 2Mech Bn</t>
  </si>
  <si>
    <t>Repair and Maintenance of M113A1/A2 of 2Mech Bn</t>
  </si>
  <si>
    <t>Repair and Maintenance of Cmdo V150 of 2Mech Bn</t>
  </si>
  <si>
    <t>Repair and Maintenance of SFV of 2Mech Bn</t>
  </si>
  <si>
    <t>Procurement of Parts for the Fabrication of Brake Conversion Module intended for the  three (3) units  Cmdo V-150</t>
  </si>
  <si>
    <t>Procurement of Parts for the Fabrication of Brake Conversion Module intended for the three (3) units SFV</t>
  </si>
  <si>
    <t>Support for the Repair and Maintenance of AVs of 3Mech Bn</t>
  </si>
  <si>
    <t>Repair and Maintenance of M113A2 of 3Mech Bn</t>
  </si>
  <si>
    <t>Repair and Maintenance of SFV of 3Mech Bn</t>
  </si>
  <si>
    <t>Repair and Maintenance of Cmdo V150 of 3Mech Bn</t>
  </si>
  <si>
    <t>Procurement of Parts for the Conversion/Fabrication of Airconditioning Unit (ACU) intended for the three (3) units  SFV</t>
  </si>
  <si>
    <t>Procurement of Parts for the Fabrication of Brake Conversion Module intended for the four (4) units SFV</t>
  </si>
  <si>
    <t>Support for the Repair and Maintenance of AVs of 4Mech Bn</t>
  </si>
  <si>
    <t>Repair and Maintenance of M113/AIFV of 4Mech Bn</t>
  </si>
  <si>
    <t>Repair and Maintenance of Cmdo V-150S of 4Mech Bn</t>
  </si>
  <si>
    <t>Repair and Maintenance of SFV of 4Mech Bn</t>
  </si>
  <si>
    <t>Procurement of Parts for the Fabrication of Brake Conversion Module intended for the five (5) units SFV</t>
  </si>
  <si>
    <t>Procurement of Parts for the Conversion/Fabrication of Airconditioning Unit (ACU) intended for the four (4) units  SFV</t>
  </si>
  <si>
    <t xml:space="preserve">Support for the Repair and Maintenance of AVs of 5Mech Bn </t>
  </si>
  <si>
    <t>Procurement of Replacement Parts for M113/AIFV of 5Mech Bn</t>
  </si>
  <si>
    <t>Procurement of Overhauling Parts for M113/AIFV of 5Mech Bn</t>
  </si>
  <si>
    <t>Repair and Maintenance of SFV of 5Mech Bn</t>
  </si>
  <si>
    <t>Procurement of Parts for the Conversion/Fabrication of Airconditioning Unit (ACU) intended for the two (2) units  SFV</t>
  </si>
  <si>
    <t>Support for the Repair and Maintenance of AVs of 6Mech Bn</t>
  </si>
  <si>
    <t>Procurement of Overhauling Parts for M113A1/A2 of 6Mech Bn</t>
  </si>
  <si>
    <t>Procurement of Replacement Parts for M113A1/A2 of 6Mech Bn</t>
  </si>
  <si>
    <t>Repair and Maintenance of Cmdo V-150S of 6Mech Bn</t>
  </si>
  <si>
    <t>Procurement of Parts for the Fabrication of Brake Conversion Module intended for the  one (1) unit  Cmdo V-150</t>
  </si>
  <si>
    <t>Support for the Repair and Maintenance of AVs of 1Cav Bn</t>
  </si>
  <si>
    <t xml:space="preserve"> Repair and Maintenance of  of M113A1/A2 of 1Cav Bn</t>
  </si>
  <si>
    <t>Repair and Maintenance of SFV of 1Cav Bn</t>
  </si>
  <si>
    <t>Procurement of Parts for the Fabrication of Brake Conversion Module intended for the  four (4) units  Cmdo V-150</t>
  </si>
  <si>
    <t>Procurement of Parts for the Conversion/Fabrication of Airconditioning Unit (ACU) intended for the  four (4) units  SFV</t>
  </si>
  <si>
    <t>Support for the Repair and Maintenance of AVs of 2Cav Bn</t>
  </si>
  <si>
    <t>Repair and Maintenance of Cmdo V-150 of 2Cav Bn</t>
  </si>
  <si>
    <t xml:space="preserve"> Repair and Maintenance of M113A1/A2 of 2Cav Bn</t>
  </si>
  <si>
    <t>Repair and Maintenance of SFV of 2Cav Bn</t>
  </si>
  <si>
    <t>Procurement of Parts for the Fabrication of Brake Conversion Module intended for the  two (2) units  Cmdo V-150</t>
  </si>
  <si>
    <t>Support for the Repair and Maintenance of AVs of 1Cav Coy (S)</t>
  </si>
  <si>
    <t>Repair and Maintenance of Cmdo V-150 of 1Cav Coy (S)</t>
  </si>
  <si>
    <t>Repair and Maintenance of SFV of 1Cav Coy (S)</t>
  </si>
  <si>
    <t>Procurement of Parts for the Conversion/Fabrication of Airconditioning Unit (ACU) intended for the  Two (2) units  SFV</t>
  </si>
  <si>
    <t>Support for the Repair and Maintenance of AVs of 2Cav Coy (S)</t>
  </si>
  <si>
    <t>Repair and Maintenance of SFV of 2Cav Coy (S)</t>
  </si>
  <si>
    <t>Procurement of Parts for the Fabrication of Brake Conversion Module intended for the two (2) units SFV</t>
  </si>
  <si>
    <t>Support for the Repair and Maintenance of AVs of 3Cav Coy (S)</t>
  </si>
  <si>
    <t>Repair and Maintenance of M113A1/A2 APC of 3Cav Coy (S)</t>
  </si>
  <si>
    <t>Repair and Maintenance  of SFV of 3Cav Coy (S)</t>
  </si>
  <si>
    <t>Procurement of Parts for the Fabrication of Brake Conversion Module intended for the one (1) unit SFV</t>
  </si>
  <si>
    <t>Repair and Maintenance of Cmdo V150 of 3Cav Coy (S)</t>
  </si>
  <si>
    <t>Support for the Repair and Maintenance of AVs of 4Cav Coy (S)</t>
  </si>
  <si>
    <t>Repair and Maintenance of M113 of 4Cav Coy (S)</t>
  </si>
  <si>
    <t>Procurement of Parts for the Conversion/Fabrication of Airconditioning Unit (ACU) intended for the  one (1) unit  SFV</t>
  </si>
  <si>
    <t>Support for the Repair and Maintenance of AVs of 5Cav Coy (S)</t>
  </si>
  <si>
    <t>Repair and Maintenance of M113 of 5Cav Coy (S)</t>
  </si>
  <si>
    <t>Repair and Maintenance of SFV of 5Cav Coy (S)</t>
  </si>
  <si>
    <t>Support for the Repair and Maintenance of AVs of 6Cav Coy (S)</t>
  </si>
  <si>
    <t>Repair and Maintenance of Cmdo V-150 of 6Cav Coy (S)</t>
  </si>
  <si>
    <t>Repair and Maintenance  of SFV of 6Cav Coy (S)</t>
  </si>
  <si>
    <t>Procurement of Parts for the Fabrication of Brake Conversion Module intended for the two (2) units  Cmdo V-150</t>
  </si>
  <si>
    <t>Support for the Repair and Maintenance of AVs of 7Cav Coy (S)</t>
  </si>
  <si>
    <t>Repair and Maintenance  of Cmdo V-150 of 7Cav Coy (S)</t>
  </si>
  <si>
    <t>Repair and Maintenance  of SFV of 7Cav Coy (S)</t>
  </si>
  <si>
    <t>Support for the Repair and Maintenance of AVs of AMBn</t>
  </si>
  <si>
    <t>Repair and Maintenance  of M113A2 of AMBn</t>
  </si>
  <si>
    <t>Procurement of Parts for the Refurbishment of Transmission Assembly TX-100 intended for the  three (3)  M113A2 APC of AMBn</t>
  </si>
  <si>
    <t>Repair and Maintenance  of M113A2 ARV of AMBn</t>
  </si>
  <si>
    <t>TOTAL</t>
  </si>
  <si>
    <t>5-02-13-060-03</t>
  </si>
  <si>
    <t xml:space="preserve">R&amp;M - Aircrafts and Aircrafts Ground Equipment </t>
  </si>
  <si>
    <t>Repair and Maintenance of Aircraft</t>
  </si>
  <si>
    <t>R&amp;M of Cessna 421B</t>
  </si>
  <si>
    <t>R&amp;M of Cessna P206A</t>
  </si>
  <si>
    <t>R&amp;M of Cessna 172N</t>
  </si>
  <si>
    <t>R&amp;M of Cessna 172L</t>
  </si>
  <si>
    <t>R&amp;M of Cessna 172M</t>
  </si>
  <si>
    <t>R&amp;M  Robinson R44  CLIPPER II</t>
  </si>
  <si>
    <t>R&amp;M  Messerschmitt-Bölkow-Blohm Bo 105</t>
  </si>
  <si>
    <t>R&amp;M of Sherpa / C-23A</t>
  </si>
  <si>
    <t>Total</t>
  </si>
  <si>
    <t>5-02-13-060-01</t>
  </si>
  <si>
    <t xml:space="preserve">R&amp;M - Motor Vehicles   </t>
  </si>
  <si>
    <t>Repair and Maintenance of Standard Vehicles</t>
  </si>
  <si>
    <t>Repair and Rebuild of  5 Ton,Troop Carrier/Cargo  M923A1</t>
  </si>
  <si>
    <t>Engine Repair Parts</t>
  </si>
  <si>
    <t>Power Train Repair Parts</t>
  </si>
  <si>
    <t>Electrcal System Repair Parts</t>
  </si>
  <si>
    <t>Body Repair and Upholstery</t>
  </si>
  <si>
    <t>Repainting Materials</t>
  </si>
  <si>
    <t>Lubricants</t>
  </si>
  <si>
    <t>Repair and Rebuild of Truck, Troop carrrier, 1 1/4 Ton, KM450</t>
  </si>
  <si>
    <t>Repair and Rebuild of 2 1/2 Ton , Troop Carrier/Cargo, M35A2C</t>
  </si>
  <si>
    <t>Repair and Rebuild of 2 1/2 Ton , Troop Carrier/Cargo, KM250</t>
  </si>
  <si>
    <t>Repair and Maintenance of Non-Standard Vehicles</t>
  </si>
  <si>
    <t>Support for the repair of SPV for Ground Operating Units</t>
  </si>
  <si>
    <t>Support for the repair of SPV for Functional Commands</t>
  </si>
  <si>
    <t>Support for the repair of SPV  for Specialty Enablers</t>
  </si>
  <si>
    <t>Support for the repair of SPV  for PAWSSUs</t>
  </si>
  <si>
    <t>5-02-13-060-04</t>
  </si>
  <si>
    <t xml:space="preserve">R&amp;M - Watercrafts </t>
  </si>
  <si>
    <t>Repair and Maintenance of Watercraft</t>
  </si>
  <si>
    <t>Repair of Assault Boat</t>
  </si>
  <si>
    <t>Repair of Patrol Boat</t>
  </si>
  <si>
    <t>Repair of Rescue Boat</t>
  </si>
  <si>
    <t>Repair of Air Boat</t>
  </si>
  <si>
    <t>Repair of Watercraft of GOUs</t>
  </si>
  <si>
    <t>5-02-13-050-08</t>
  </si>
  <si>
    <t>R&amp;M - Construction and Heavy Equipment</t>
  </si>
  <si>
    <t>Repair and Maintenance of Dozer</t>
  </si>
  <si>
    <t>Repair and Maintenance of Scoop Loader</t>
  </si>
  <si>
    <t>Repair and Maintenance of Road Roller</t>
  </si>
  <si>
    <t>Repair and Maintenance of Road Grader</t>
  </si>
  <si>
    <t>Repair and Maintenance of Dumptruck</t>
  </si>
  <si>
    <t>Repair and Maintenance of Back Hoe Excavator</t>
  </si>
  <si>
    <t>Repair and Maintenance of Back Hoe Loader</t>
  </si>
  <si>
    <t>Repair and Maintenance of Boom Truck</t>
  </si>
  <si>
    <t>Repair and Maintenance of Prime Mover</t>
  </si>
  <si>
    <t>Procurement of Assorted Tires for Military Vehicles</t>
  </si>
  <si>
    <t>36X12.5X16.5</t>
  </si>
  <si>
    <t>ea</t>
  </si>
  <si>
    <t>900X20 DIR</t>
  </si>
  <si>
    <t>900X20 LUG</t>
  </si>
  <si>
    <t>1000X20 DIR</t>
  </si>
  <si>
    <t>1100X20 LUG</t>
  </si>
  <si>
    <t>1400R20</t>
  </si>
  <si>
    <t>425X85 R21</t>
  </si>
  <si>
    <t>Procurement of 6TN Battery for Military Vehicles</t>
  </si>
  <si>
    <t>Battery, 6TN</t>
  </si>
  <si>
    <t>Procurement of Assorted Spare Parts for Military Vehicles</t>
  </si>
  <si>
    <t>KM250 Truck Spare Parts</t>
  </si>
  <si>
    <t>KM450 and KM451 Truck Spare Parts</t>
  </si>
  <si>
    <t>M35 Truck Spare Parts</t>
  </si>
  <si>
    <t>Spare parts for All-Terrain Vehicle (ATV)</t>
  </si>
  <si>
    <t xml:space="preserve">Fabrication of Water Dolly </t>
  </si>
  <si>
    <t>units</t>
  </si>
  <si>
    <t>PCHT (Local)</t>
  </si>
  <si>
    <t>Door to Door Delivery</t>
  </si>
  <si>
    <t xml:space="preserve">5-02-99-040-00 </t>
  </si>
  <si>
    <t>10 Wheeler Truck/ 20 Footer container Van (PA-Wide))</t>
  </si>
  <si>
    <t>Ten Wheeler Truck ( 2FSSU, Echague, Isabela)</t>
  </si>
  <si>
    <t>Ten Wheeler Truck (5FSSU, Legaspi City)</t>
  </si>
  <si>
    <t>20ft Container Van (6FSSU, Ilo-ilo City)</t>
  </si>
  <si>
    <t>20ft Container Van (7FSSU, Cebu City)</t>
  </si>
  <si>
    <t>Ten Wheeler Truck (8FSSU, Palo, Leyte)</t>
  </si>
  <si>
    <t>20ft Container Van (9FSSU, Zamboanga City)</t>
  </si>
  <si>
    <t>20ft Container Van  (10FSSU/4ID, Patag, CDO)</t>
  </si>
  <si>
    <t>20ft Container Van (11FSSU, Panacan, Davao City)</t>
  </si>
  <si>
    <t>20ft Container Van (12FSSU, Awang, Maguindanao)</t>
  </si>
  <si>
    <t>20ft Container Van (1ID, Pulacan Zamboanga del Sur)</t>
  </si>
  <si>
    <t>Rolling Cargoes</t>
  </si>
  <si>
    <t>Hauling Fund (Local Travel)</t>
  </si>
  <si>
    <t>Crating of Supplies</t>
  </si>
  <si>
    <t>Support to Cadaver</t>
  </si>
  <si>
    <t>Admin and Logistics</t>
  </si>
  <si>
    <t>5-02-02-010-00</t>
  </si>
  <si>
    <t>Support to APP Workshop</t>
  </si>
  <si>
    <t>Support to Training (PABAC, TWG)</t>
  </si>
  <si>
    <t>Support to Bidding Activities</t>
  </si>
  <si>
    <t>4</t>
  </si>
  <si>
    <t>Support to TWGs Activities</t>
  </si>
  <si>
    <t>Support to Contract Implementation Activities</t>
  </si>
  <si>
    <t>Support to Procurement Review &amp; Monitoring</t>
  </si>
  <si>
    <t>Office Supplies Expenses</t>
  </si>
  <si>
    <t>Negotiated 53.5</t>
  </si>
  <si>
    <t>Support to TWGs Activites</t>
  </si>
  <si>
    <t>Support to Post Qualification Activities</t>
  </si>
  <si>
    <t>Support to TIAC Activities</t>
  </si>
  <si>
    <t>Rent- Equipment</t>
  </si>
  <si>
    <t>5-02-03-210-02</t>
  </si>
  <si>
    <t>Semi-Expendable - Office Equipment</t>
  </si>
  <si>
    <t xml:space="preserve">5-02-05-030-00 </t>
  </si>
  <si>
    <t>Internet Subscription</t>
  </si>
  <si>
    <t>5-02-16-010-00</t>
  </si>
  <si>
    <t>Labor and Wages</t>
  </si>
  <si>
    <t>5-02-03-120-00</t>
  </si>
  <si>
    <t>Military, Police and Traffic Supplies Expenses</t>
  </si>
  <si>
    <t>Repair of Frame Type Tent</t>
  </si>
  <si>
    <t>rolls</t>
  </si>
  <si>
    <t>mtrs</t>
  </si>
  <si>
    <t>box</t>
  </si>
  <si>
    <t>Repair of Bed, Double Deck, Steel</t>
  </si>
  <si>
    <t>gals</t>
  </si>
  <si>
    <t xml:space="preserve"> 5-02-12-990-00 </t>
  </si>
  <si>
    <t>Other General Services</t>
  </si>
  <si>
    <t>Procurement of Quartermaster Supplies</t>
  </si>
  <si>
    <t>Procurement of Linen-AGH</t>
  </si>
  <si>
    <t>AGH</t>
  </si>
  <si>
    <t>Bath Towel with AGH markings</t>
  </si>
  <si>
    <t>Bed Cover white with AGH Logo (fitted)</t>
  </si>
  <si>
    <t>Bed sheet white with AGH Logo (flat)</t>
  </si>
  <si>
    <t>Crib Cover with AGH Logo</t>
  </si>
  <si>
    <t>Examination Table Cover AGH markings</t>
  </si>
  <si>
    <t>Eyesheet with OPD, AGH markings</t>
  </si>
  <si>
    <t>Eye sheet with CSR, AGH markings</t>
  </si>
  <si>
    <t>Support to Procurement of Linen for Station Hospitals</t>
  </si>
  <si>
    <t>Abdominal Sheet/ Laparotomy Drape with OR, AGH Markings</t>
  </si>
  <si>
    <t>Abdomino-Perineal Drape with OR, AGH Markings</t>
  </si>
  <si>
    <t>Bath Towel with OR, AGH markings</t>
  </si>
  <si>
    <t>Blanket with OR markings</t>
  </si>
  <si>
    <t>Bed Cover with OR, AGH Markings (fitted)</t>
  </si>
  <si>
    <t>Bed Sheet with OR, AGH Marking (flat)</t>
  </si>
  <si>
    <t>Body Strap with OR, AGH Markings</t>
  </si>
  <si>
    <t>Drawsheets with OR, AGH Markings (Autoclaveable)</t>
  </si>
  <si>
    <t>Drapes/Patients Cover with OR AGH marking (Autoclaveable)</t>
  </si>
  <si>
    <t>Eye Sheet with OR, AGH Markings</t>
  </si>
  <si>
    <t>Gown Pack Wrapper with OR, AGH Markings (Autoclaveable)</t>
  </si>
  <si>
    <t>Head Drape with OR, AGH Markings</t>
  </si>
  <si>
    <t>Instruments Wrapper with OR, AGH Markings (Autoclaveable)</t>
  </si>
  <si>
    <t>packs</t>
  </si>
  <si>
    <t>Laundry Bag with OR, AGH Markings</t>
  </si>
  <si>
    <t>Lithotomy Drape with OR, AGH Markings</t>
  </si>
  <si>
    <t>Mayo Table Cover with OR, AGH Markings (Autoclaveable)</t>
  </si>
  <si>
    <t>Oxygen Tank Cover with OR, AGH Markings</t>
  </si>
  <si>
    <t>Operating Room Gown Long Sleeves with stockinette on the wrist with OR, AGH Markings (Autoclaveable)</t>
  </si>
  <si>
    <t>Operating Room Towel with OR, AGH Markings (Autoclaveable)</t>
  </si>
  <si>
    <t>Ortho Drape with OR, AGH Markings</t>
  </si>
  <si>
    <t>Pillow Case White with OR, AGH Marking</t>
  </si>
  <si>
    <t>Thyroid Drape with OR, AGH Markings</t>
  </si>
  <si>
    <t>Vein Stripping Drape with OR, AGH Markings</t>
  </si>
  <si>
    <t>V neck Scrub top with pants with OR, AGH Markings (Green)</t>
  </si>
  <si>
    <t>Wrapper OB Autoclaveable</t>
  </si>
  <si>
    <t>Support to Procurement of Patient Gown</t>
  </si>
  <si>
    <t>Blanket with AGH markings</t>
  </si>
  <si>
    <t>Female Gown, with AGH markings on left breast, overlapped, short sleeves</t>
  </si>
  <si>
    <t>Oxygen Tank Cover with AGH markings</t>
  </si>
  <si>
    <t>Pajama (pants and camisa) for male patients with AGH Logo on breast pocket, strap lock at the back</t>
  </si>
  <si>
    <t>Pedia Gown with PEDIA, AGH markings</t>
  </si>
  <si>
    <t>Pillow Case with AGH marking round end</t>
  </si>
  <si>
    <t>Instruments Wrapper with AGH Markings (Autoclaveable)</t>
  </si>
  <si>
    <t>Baby Blanket with AGH Logo</t>
  </si>
  <si>
    <t>Baby Wrapper with AGH Logo</t>
  </si>
  <si>
    <t>Injection Tray Cover with AGH markings</t>
  </si>
  <si>
    <t>Stretcher cover with AGH markings</t>
  </si>
  <si>
    <t>Wrapper CSR Autoclaveable</t>
  </si>
  <si>
    <t>Wrapper OPD Autoclaveable</t>
  </si>
  <si>
    <t>Hand Towel with AGH Markings</t>
  </si>
  <si>
    <t>Procurement of Linen-Operating Room</t>
  </si>
  <si>
    <t>Support to Laundry Services</t>
  </si>
  <si>
    <t>-</t>
  </si>
  <si>
    <t>Laundry Services</t>
  </si>
  <si>
    <t>5-02-03-210-99</t>
  </si>
  <si>
    <t>Semi-Expendable -  Machinery and Equipment</t>
  </si>
  <si>
    <t>Procurement of Quartermaster Equipment</t>
  </si>
  <si>
    <t>Pallet Lifter</t>
  </si>
  <si>
    <t>Stacker</t>
  </si>
  <si>
    <t>Procurement of Meal Ready to Eat</t>
  </si>
  <si>
    <t>Meal Ready to Eat</t>
  </si>
  <si>
    <t>Multipurpose Building</t>
  </si>
  <si>
    <t>5-02-13-220-01</t>
  </si>
  <si>
    <t xml:space="preserve">Furnitures and Fixtures </t>
  </si>
  <si>
    <t>Long Tables</t>
  </si>
  <si>
    <t>Mono block Chairs</t>
  </si>
  <si>
    <t xml:space="preserve">Office Equipment </t>
  </si>
  <si>
    <t>Venetian Blinds (1.2m X 1.2m)</t>
  </si>
  <si>
    <t>Venetian Blinds (2.0m X 1.2m)</t>
  </si>
  <si>
    <t>Aircon Wall Mounted(2.0 HP split type)</t>
  </si>
  <si>
    <t>5-02-13-210-03</t>
  </si>
  <si>
    <t xml:space="preserve">ICT Equipment </t>
  </si>
  <si>
    <t>Public Address System</t>
  </si>
  <si>
    <t>Sub-total</t>
  </si>
  <si>
    <t>Administrative Building</t>
  </si>
  <si>
    <t xml:space="preserve">Office Table </t>
  </si>
  <si>
    <t xml:space="preserve">Filing Steel Cabinets </t>
  </si>
  <si>
    <t>Executive Chair</t>
  </si>
  <si>
    <t xml:space="preserve">Filing Cabinets </t>
  </si>
  <si>
    <t xml:space="preserve">Conference Tables  </t>
  </si>
  <si>
    <t>set</t>
  </si>
  <si>
    <t>Conference Chairs</t>
  </si>
  <si>
    <t>Venetian Blinds (1.2m x 1.2m</t>
  </si>
  <si>
    <t>Venetian Blinds (2.0m x 2.0m</t>
  </si>
  <si>
    <t>Furnitures and Fixtures</t>
  </si>
  <si>
    <t xml:space="preserve">Sofa set </t>
  </si>
  <si>
    <t>Dining Table (6-Seater)</t>
  </si>
  <si>
    <t>ACU</t>
  </si>
  <si>
    <t>Billeting/Barracks</t>
  </si>
  <si>
    <t>Office Equipment</t>
  </si>
  <si>
    <t xml:space="preserve"> ACU .75HP (Samsung widow type)</t>
  </si>
  <si>
    <t xml:space="preserve">Ceiling Fan </t>
  </si>
  <si>
    <t>Steel Cabinet</t>
  </si>
  <si>
    <t>Hot and Cold Water Dispenser</t>
  </si>
  <si>
    <t>Dining Tables with 8 seater</t>
  </si>
  <si>
    <t xml:space="preserve">Quarters </t>
  </si>
  <si>
    <t>Ceiling Fan</t>
  </si>
  <si>
    <t>Dining Tables with 8 setters</t>
  </si>
  <si>
    <t>Venetian Blinds (1.2m x 1.2m)</t>
  </si>
  <si>
    <t>Venetian Blinds (2.0m x 2.0m)</t>
  </si>
  <si>
    <t>Other Facilities</t>
  </si>
  <si>
    <t>Office tables</t>
  </si>
  <si>
    <t>Office Chairs</t>
  </si>
  <si>
    <t>Cabinet</t>
  </si>
  <si>
    <t>5HP ACU</t>
  </si>
  <si>
    <t>Sofa</t>
  </si>
  <si>
    <t>Disposal of Infectious Waste</t>
  </si>
  <si>
    <t>5-02-04-020-00</t>
  </si>
  <si>
    <t>Electricity Expenses</t>
  </si>
  <si>
    <t>Direct Contracting</t>
  </si>
  <si>
    <t>5-02-04-010-00</t>
  </si>
  <si>
    <t>Water Expenses</t>
  </si>
  <si>
    <t>Payment of Water</t>
  </si>
  <si>
    <t xml:space="preserve"> 1ID </t>
  </si>
  <si>
    <t xml:space="preserve"> 8ID </t>
  </si>
  <si>
    <t xml:space="preserve"> 10ID </t>
  </si>
  <si>
    <t xml:space="preserve"> 51EBDE </t>
  </si>
  <si>
    <t xml:space="preserve"> 52EBDE </t>
  </si>
  <si>
    <t xml:space="preserve"> 53EBDE </t>
  </si>
  <si>
    <t xml:space="preserve"> 55EBDE </t>
  </si>
  <si>
    <t xml:space="preserve"> ASCOM </t>
  </si>
  <si>
    <t xml:space="preserve"> 5-02-11-990-00 </t>
  </si>
  <si>
    <t xml:space="preserve">Other Professional Services </t>
  </si>
  <si>
    <t>Spt for CMDP</t>
  </si>
  <si>
    <t>Spt for DAED</t>
  </si>
  <si>
    <t xml:space="preserve">Survey/Titling  Military Reservation </t>
  </si>
  <si>
    <t>R&amp;M - Other Structures</t>
  </si>
  <si>
    <t>5-02-13-040-99</t>
  </si>
  <si>
    <t>R&amp;M of Selective Fencing (Perfection of Ownership - Fencing)</t>
  </si>
  <si>
    <t>R&amp;M - Operational Facilities</t>
  </si>
  <si>
    <t>5-02-13-040-01</t>
  </si>
  <si>
    <t>R&amp;M of Operational Facilities- Buildings</t>
  </si>
  <si>
    <t>R&amp;M of Operational Support Facilities- Other Structure</t>
  </si>
  <si>
    <t>5-02-13-020-99</t>
  </si>
  <si>
    <t>R&amp;M of Operational Support Facilities- Land Improvement</t>
  </si>
  <si>
    <t>5-02-13-030-04</t>
  </si>
  <si>
    <t>R&amp;M of Operational Support Facilities-Base utilities- Water System</t>
  </si>
  <si>
    <t>5-02-13-030-05</t>
  </si>
  <si>
    <t>R&amp;M of Operational Support Facilities-Base utilities- Electrical  System</t>
  </si>
  <si>
    <t>R&amp;M - PA Quarters</t>
  </si>
  <si>
    <t>Repair and Maintenance of Married Quarters (R&amp;M of PA-Wide Quarters)</t>
  </si>
  <si>
    <t>Janitorial Services</t>
  </si>
  <si>
    <t>5-02-12-020-00</t>
  </si>
  <si>
    <t>Support for Utility Workers of ASCOM</t>
  </si>
  <si>
    <t>ASCOM</t>
  </si>
  <si>
    <t>Support for Utility Workers of TRADOC</t>
  </si>
  <si>
    <t>TRADOC</t>
  </si>
  <si>
    <t>Support for Utility Workers of 9PED</t>
  </si>
  <si>
    <t>IMCOM</t>
  </si>
  <si>
    <t>Support for Utility Workers of SSC</t>
  </si>
  <si>
    <t>Support for Utility Workers of AHO</t>
  </si>
  <si>
    <t>HHSG</t>
  </si>
  <si>
    <t>Support for Utility Workers of HHSG (Boni Aides)</t>
  </si>
  <si>
    <t>Support for Utility Workers of HPA Complex</t>
  </si>
  <si>
    <t>Support to Janitorial Services of AGH</t>
  </si>
  <si>
    <t>SPF</t>
  </si>
  <si>
    <t>5-02-15-030-00</t>
  </si>
  <si>
    <t>Payment for Building Insurance (SPF)</t>
  </si>
  <si>
    <t>5-02-99-050-00</t>
  </si>
  <si>
    <t>Payment for Lot Rental (SPF)</t>
  </si>
  <si>
    <t>Payment for Lot Rental</t>
  </si>
  <si>
    <t>Support to Libingan Ng Mga Bayani (SPF)</t>
  </si>
  <si>
    <t xml:space="preserve"> 5-02-04-020-00 </t>
  </si>
  <si>
    <t xml:space="preserve">Electricity Expenses </t>
  </si>
  <si>
    <t xml:space="preserve"> 5-02-03-990-00 </t>
  </si>
  <si>
    <t xml:space="preserve">Enhancement of Tent/Canopy </t>
  </si>
  <si>
    <t xml:space="preserve">Additional Burrial Supplies </t>
  </si>
  <si>
    <t xml:space="preserve"> 5-02-99-030-00 </t>
  </si>
  <si>
    <t xml:space="preserve"> 5-02-13-040-99 </t>
  </si>
  <si>
    <t xml:space="preserve">Repair &amp; Maintenance of Other Structures </t>
  </si>
  <si>
    <t xml:space="preserve"> 5-02-13-040-01 </t>
  </si>
  <si>
    <t xml:space="preserve">Repair &amp; Maintenance of Buildings </t>
  </si>
  <si>
    <t xml:space="preserve"> 5-02-13-060-00 </t>
  </si>
  <si>
    <t xml:space="preserve">Repair &amp; Maintenance of Motor Vehicles </t>
  </si>
  <si>
    <t xml:space="preserve"> 5-02-03-010-00 </t>
  </si>
  <si>
    <t xml:space="preserve">Office &amp; Janitorial Expenses </t>
  </si>
  <si>
    <t xml:space="preserve"> 5-02-13-050-99 </t>
  </si>
  <si>
    <t xml:space="preserve">Repair &amp; Maintenance of Other Machineries &amp; Equipment </t>
  </si>
  <si>
    <t xml:space="preserve">Military, Police and Traffic Supplies Expenses </t>
  </si>
  <si>
    <t xml:space="preserve">Procurement of Various Ammunition </t>
  </si>
  <si>
    <t>Ctg, 7.62x39mm: Ball</t>
  </si>
  <si>
    <t>ASCOM/PAMUs</t>
  </si>
  <si>
    <t>rds</t>
  </si>
  <si>
    <t>Ctg, 7.62mm: Special, LR</t>
  </si>
  <si>
    <t>Ctg, Cal .50: Ball, Lnkd</t>
  </si>
  <si>
    <t>Ctg, 60mm: HE</t>
  </si>
  <si>
    <t>Ctg, 60mm: Illum</t>
  </si>
  <si>
    <t>Ctg, 81mm: HE</t>
  </si>
  <si>
    <t>Ctg, 81mm: Illum</t>
  </si>
  <si>
    <t>Ctg, 105mm: HE</t>
  </si>
  <si>
    <t>ASCOM/AAR</t>
  </si>
  <si>
    <t>Ctg, 105mm: Smoke</t>
  </si>
  <si>
    <t>Ctg, 155mm: HE/ERFBBT</t>
  </si>
  <si>
    <t>Ctg, 155mm: Smoke</t>
  </si>
  <si>
    <t>Ctg, Cal .40: Ball</t>
  </si>
  <si>
    <t>Ctg, 9mm: Marking Rounds</t>
  </si>
  <si>
    <t>Cap, Blasting, Elec</t>
  </si>
  <si>
    <t>Cap, Blasting, Non-Elec</t>
  </si>
  <si>
    <t>Grenade, Hand, Frag</t>
  </si>
  <si>
    <t>Grenade, Hand, Smoke</t>
  </si>
  <si>
    <t>Fuse, Grenade,  Hand Practice</t>
  </si>
  <si>
    <t>Procurement of Spare Parts/Accesories for Rifles</t>
  </si>
  <si>
    <t>M4 14.5" Heavy Barrel 5.56mm NATO Upper Receiver and Barrel Assy</t>
  </si>
  <si>
    <t>Negotiated 53.8</t>
  </si>
  <si>
    <t>MATECH BUIS Rear Sight</t>
  </si>
  <si>
    <t>Butt Stock Assembly
 Buffer Assy (H)
Plate Receiver End
Receiver Extension Knot
Action Spring
Extension Receiver
Sliding Butt Stock Assembly</t>
  </si>
  <si>
    <t>Procurement of Spare Parts for LMG</t>
  </si>
  <si>
    <t>Rod Assy, Operating</t>
  </si>
  <si>
    <t>Spring, Drive Per Dwg.</t>
  </si>
  <si>
    <t>Butt Stock Assembly, E6</t>
  </si>
  <si>
    <t>Latch, Trigger Housing</t>
  </si>
  <si>
    <t xml:space="preserve">Attachment, Bandolier </t>
  </si>
  <si>
    <t>Nut, Castellated (#4-40)</t>
  </si>
  <si>
    <t>E6 Pin Per Dwg. 29902</t>
  </si>
  <si>
    <t>Assembly, Forend, E6</t>
  </si>
  <si>
    <t>Bandolier Bracket, E6</t>
  </si>
  <si>
    <t>Grip Assy, Trigger</t>
  </si>
  <si>
    <t>Sling, Swivel Per Dwg.</t>
  </si>
  <si>
    <t>E6 Top Cover Assembly</t>
  </si>
  <si>
    <t>E6 Lightweight Bipod</t>
  </si>
  <si>
    <t>33068 Barrel Assembly</t>
  </si>
  <si>
    <t>BGV-MK46-BLK Tango</t>
  </si>
  <si>
    <t>M60 E6 Feed Tray</t>
  </si>
  <si>
    <t>Bolt Assembly Per Dwg.</t>
  </si>
  <si>
    <t>Guide, Drive Spring Per</t>
  </si>
  <si>
    <t>Charging Handle</t>
  </si>
  <si>
    <t>P* Lock, Barrel Per Dwg.</t>
  </si>
  <si>
    <t>Ring, Retaining Per Dwg.</t>
  </si>
  <si>
    <t>Screw, Machine</t>
  </si>
  <si>
    <t>Pin, Spring - Tubular</t>
  </si>
  <si>
    <t>Spring, Helical</t>
  </si>
  <si>
    <t>Pin, Hingen, Cover</t>
  </si>
  <si>
    <t>Latch, Hinge Pin Per Dwg.</t>
  </si>
  <si>
    <t>Spring, Helicalm Torsion Per</t>
  </si>
  <si>
    <t>DANUSH E6 Wrench</t>
  </si>
  <si>
    <t>Bridge, Receiver Per Dwg.</t>
  </si>
  <si>
    <t>Blank Firing Adapter</t>
  </si>
  <si>
    <t>Rivet, Countersunk Head</t>
  </si>
  <si>
    <t>33055 Box, Bandolier</t>
  </si>
  <si>
    <t>Procurement of Spare Parts for SAW K3</t>
  </si>
  <si>
    <t>Barrel Group</t>
  </si>
  <si>
    <t>Receiver Assembly</t>
  </si>
  <si>
    <t>Feed Cover &amp; Sight Assy</t>
  </si>
  <si>
    <t>Moving Parts Group</t>
  </si>
  <si>
    <t>Butt Stock Group</t>
  </si>
  <si>
    <t>Trigger Mechanism Group</t>
  </si>
  <si>
    <t>Bipod Group</t>
  </si>
  <si>
    <t>Procurement of Spare Parts for Howitzers</t>
  </si>
  <si>
    <t>Support Equalizing</t>
  </si>
  <si>
    <t>Axle Assy</t>
  </si>
  <si>
    <t>Crank Right</t>
  </si>
  <si>
    <t>Crank Left</t>
  </si>
  <si>
    <t>Plunger, Lock Knob</t>
  </si>
  <si>
    <t>Spring Compression</t>
  </si>
  <si>
    <t xml:space="preserve">Spindle, Lock Knob </t>
  </si>
  <si>
    <t>Sleeve, Lock Knob</t>
  </si>
  <si>
    <t>Nut. Plunger</t>
  </si>
  <si>
    <t>Shaft, Locking</t>
  </si>
  <si>
    <t>Plunger, Lever Knob</t>
  </si>
  <si>
    <t>Spring. Compression</t>
  </si>
  <si>
    <t>Spindle, Lever Knob</t>
  </si>
  <si>
    <t>Brake. Band Assy</t>
  </si>
  <si>
    <t>Spring Retracting</t>
  </si>
  <si>
    <t>Cam. Brake</t>
  </si>
  <si>
    <t>Shaft. Cam</t>
  </si>
  <si>
    <t>Plate. Bracking</t>
  </si>
  <si>
    <t>Cone and Roller</t>
  </si>
  <si>
    <t>Left and Right Hand Break Lever Group</t>
  </si>
  <si>
    <t>Shaft Handwheel Cross</t>
  </si>
  <si>
    <t>Shaft Cross</t>
  </si>
  <si>
    <t>Shaft, Elevating Handwheel</t>
  </si>
  <si>
    <t>Other  Supplies and Material Expenses</t>
  </si>
  <si>
    <t>Reloading of Ctg, 105mm: Blank</t>
  </si>
  <si>
    <t>Ctg, 105mm: Blank</t>
  </si>
  <si>
    <t>Repainting of 105mm Howitzers</t>
  </si>
  <si>
    <t>Olive drab green (AC)</t>
  </si>
  <si>
    <t>gal</t>
  </si>
  <si>
    <t>Thinner (AC)</t>
  </si>
  <si>
    <t>Top Coat</t>
  </si>
  <si>
    <t>qrt</t>
  </si>
  <si>
    <t>Sand Paper #120</t>
  </si>
  <si>
    <t>Sand Paper #220</t>
  </si>
  <si>
    <t>Rugs</t>
  </si>
  <si>
    <t>kls</t>
  </si>
  <si>
    <t>Laundry Soap (powder)</t>
  </si>
  <si>
    <t>Steel brush</t>
  </si>
  <si>
    <t xml:space="preserve">Epoxi Primer </t>
  </si>
  <si>
    <t>Spray Gun</t>
  </si>
  <si>
    <t>pc</t>
  </si>
  <si>
    <t>Conduct of Firearms Functional Test and Evaluation at Armaments Company, AABn, 1LSG, ASCOM, PA</t>
  </si>
  <si>
    <t>Petromate Penetrating Oil, 450ml</t>
  </si>
  <si>
    <t>WD-40 Multi-Use Oil / 412ml</t>
  </si>
  <si>
    <t>Detergent Soap, Bar/ Powder</t>
  </si>
  <si>
    <t xml:space="preserve">Gas Mask  </t>
  </si>
  <si>
    <t>Eye Protector</t>
  </si>
  <si>
    <t>Working Gloves, Disposable</t>
  </si>
  <si>
    <t>Rubber latex gloves heavy duty</t>
  </si>
  <si>
    <t>Plastic Apron, Multi Purpose</t>
  </si>
  <si>
    <t>Rugs Round</t>
  </si>
  <si>
    <t>Flannel Cloth</t>
  </si>
  <si>
    <t>Cotton Balls</t>
  </si>
  <si>
    <t xml:space="preserve">Steel Brush </t>
  </si>
  <si>
    <t>Brass Brush</t>
  </si>
  <si>
    <t>Plastic Brush</t>
  </si>
  <si>
    <t>Paint Brush 2"</t>
  </si>
  <si>
    <t xml:space="preserve">Stainless/Alluminium Bin </t>
  </si>
  <si>
    <t>Target paper</t>
  </si>
  <si>
    <t>Target board (Wood)</t>
  </si>
  <si>
    <t>Enhancement/Refurbishment of EOD MEE</t>
  </si>
  <si>
    <t>Refurbishment of HAL Kits</t>
  </si>
  <si>
    <t xml:space="preserve">Minor Repair of Bomb Suit </t>
  </si>
  <si>
    <t>Refurbishment of SSE/PBI Kits</t>
  </si>
  <si>
    <t xml:space="preserve">Procurement of DECON Kits and Decontaminants </t>
  </si>
  <si>
    <t>Glutaraldehyde &amp; Benzalkonium Chloride Liquid Disinfectant</t>
  </si>
  <si>
    <t>Portable Sprayer, 20L Cap</t>
  </si>
  <si>
    <t>unit</t>
  </si>
  <si>
    <t>Portable Fogging/Misting Machine</t>
  </si>
  <si>
    <t>Fabrication of Ammunition Trailer Storage</t>
  </si>
  <si>
    <t>sheet</t>
  </si>
  <si>
    <t xml:space="preserve">Fabrication of Collapsible Modular Ammunition Storage </t>
  </si>
  <si>
    <t>excavation</t>
  </si>
  <si>
    <t>cu m</t>
  </si>
  <si>
    <t>backfill</t>
  </si>
  <si>
    <t>compaction</t>
  </si>
  <si>
    <t>portland cement</t>
  </si>
  <si>
    <t>bags</t>
  </si>
  <si>
    <t>sand</t>
  </si>
  <si>
    <t>gravel</t>
  </si>
  <si>
    <t>12mmØ rsb</t>
  </si>
  <si>
    <t>10mmØ rsb</t>
  </si>
  <si>
    <t>#16 tie wire</t>
  </si>
  <si>
    <t>1/2 form plywood</t>
  </si>
  <si>
    <t>2x3x12 coco</t>
  </si>
  <si>
    <t>cw nail</t>
  </si>
  <si>
    <t>2mm thk plain GI sheet panel</t>
  </si>
  <si>
    <t>3mm thk angular GI corner post</t>
  </si>
  <si>
    <t>100mm x 50mm x 3mm thk c-channel bar</t>
  </si>
  <si>
    <t>75mm x 50mm x 1.2mm thk c-channel bar</t>
  </si>
  <si>
    <t>2"x4"x1.5mm thk tubular bar</t>
  </si>
  <si>
    <t>50mm x 50mm x 4.5mm thk angle bar</t>
  </si>
  <si>
    <t>12mmØ bolt w/ nut</t>
  </si>
  <si>
    <t>welding rod</t>
  </si>
  <si>
    <t>3/4"x4'x8' phenolic board</t>
  </si>
  <si>
    <t>metal screw</t>
  </si>
  <si>
    <t>0.80x2.10m steel door w/ jamb</t>
  </si>
  <si>
    <t>grilles &amp; hardware</t>
  </si>
  <si>
    <t>0.3x0.90m 1"x1"x0.90mm tubular bar louver window</t>
  </si>
  <si>
    <t>epoxy primer</t>
  </si>
  <si>
    <t>QDE</t>
  </si>
  <si>
    <t>latex flat</t>
  </si>
  <si>
    <t>tin tin color</t>
  </si>
  <si>
    <t>pints</t>
  </si>
  <si>
    <t>roller w/ tray</t>
  </si>
  <si>
    <t>paint thinner</t>
  </si>
  <si>
    <t>paint brush 3"</t>
  </si>
  <si>
    <t>rug</t>
  </si>
  <si>
    <t>5-02-03-010-02</t>
  </si>
  <si>
    <t xml:space="preserve">R&amp;M Communication Equipment                    </t>
  </si>
  <si>
    <t>R&amp;M of CBRN Response Communication Equipment</t>
  </si>
  <si>
    <t xml:space="preserve"> 5-02-13-050-07</t>
  </si>
  <si>
    <t>Replacement of Lithium-ion Batteries for Motorola Radio XTS 2500i</t>
  </si>
  <si>
    <t xml:space="preserve">R&amp;M Semi-Expendable Machinery and Equipment                    </t>
  </si>
  <si>
    <t>R&amp;M of One (1) Unit SCBA Refilling Station (BAUER)</t>
  </si>
  <si>
    <t>5-02-13-210-14</t>
  </si>
  <si>
    <t>Filling Hose with Gauge and Connectors (DIN 300)</t>
  </si>
  <si>
    <t>Filling Hose with Gauge and Connectors (CGA 347)</t>
  </si>
  <si>
    <t>Filling valve PN 300; Exch.f. 060482+012206 Bauer 2021</t>
  </si>
  <si>
    <t>safety valve Bauer 2021</t>
  </si>
  <si>
    <t>Bauer Filter System Assembly</t>
  </si>
  <si>
    <t xml:space="preserve">R&amp;M of Decontamination Equipment Sets </t>
  </si>
  <si>
    <t>Bottom U-base, pipe</t>
  </si>
  <si>
    <t>Bottom Extender, Pipe</t>
  </si>
  <si>
    <t>Top U-base, pipe</t>
  </si>
  <si>
    <t>Top Extender, pipe</t>
  </si>
  <si>
    <t>Shower hose w/ nozzle</t>
  </si>
  <si>
    <t>Valve Upright, Pole</t>
  </si>
  <si>
    <t>Standard Upright, Pole</t>
  </si>
  <si>
    <t>Manifold Unit</t>
  </si>
  <si>
    <t>Male/Female Adaptor, Brass</t>
  </si>
  <si>
    <t>Petpool</t>
  </si>
  <si>
    <t>Brush, Long</t>
  </si>
  <si>
    <t xml:space="preserve">Tarpaulin 31 ft x 31 ft </t>
  </si>
  <si>
    <t>High pressure Hose</t>
  </si>
  <si>
    <t>Maintenance of CBRN Personal Protective Equipment</t>
  </si>
  <si>
    <t xml:space="preserve">Gas Mask Canister Filter Replacement </t>
  </si>
  <si>
    <t>Nosecup Grey, Large for Scott AV-3000 Facepiece</t>
  </si>
  <si>
    <t>Nosecup Grey, Medium for Scott AV-3000 Facepiece</t>
  </si>
  <si>
    <t>Nosecup Grey, Small for Scott AV-3000 Facepiece</t>
  </si>
  <si>
    <t>Inhalation Check Valve Disk</t>
  </si>
  <si>
    <t>pairs</t>
  </si>
  <si>
    <t>Nosecup Retaining Ring</t>
  </si>
  <si>
    <t>Polyester Head Harness</t>
  </si>
  <si>
    <t>Polyester Neck Strap</t>
  </si>
  <si>
    <t>Polyester Temple Strap</t>
  </si>
  <si>
    <t>Support to Security Assistance Financial Management Review</t>
  </si>
  <si>
    <t>Token/Memento</t>
  </si>
  <si>
    <t>Support to Joint Committee Meeting</t>
  </si>
  <si>
    <t>Support to DAS Activities and Modernization Projects</t>
  </si>
  <si>
    <t>kl</t>
  </si>
  <si>
    <t>Face Mask</t>
  </si>
  <si>
    <t>Support to TIACs</t>
  </si>
  <si>
    <t>Support to DAS Workshop</t>
  </si>
  <si>
    <t>Representation Expenses</t>
  </si>
  <si>
    <t>5-02-05-030-00</t>
  </si>
  <si>
    <t>Cell Card</t>
  </si>
  <si>
    <t>Alcohol</t>
  </si>
  <si>
    <t>PCHT (Foreign)</t>
  </si>
  <si>
    <t>Support for PCHT Foreign</t>
  </si>
  <si>
    <t>Support to Activities of Commodity Managers</t>
  </si>
  <si>
    <t xml:space="preserve">Office Supplies Expenses </t>
  </si>
  <si>
    <t>Final Inspection and Demilitarization Proper of CCSR Firearms</t>
  </si>
  <si>
    <t xml:space="preserve">Other Supplies and Materials Expenses </t>
  </si>
  <si>
    <t>Support to other Commodity Managers</t>
  </si>
  <si>
    <t>Support to Engineering Activities</t>
  </si>
  <si>
    <t>5-02-99-070-04</t>
  </si>
  <si>
    <t>Library and Other Reading Materials Subscription Service</t>
  </si>
  <si>
    <t>Support for Crafting of Technical Specifications</t>
  </si>
  <si>
    <t>Payment for MVRI (SPF)</t>
  </si>
  <si>
    <t xml:space="preserve">5-02-15-010-00 </t>
  </si>
  <si>
    <t>Payment for Vehicle Registration and Smoke Emission</t>
  </si>
  <si>
    <t>Payment for Vehicle Insurance-Military (TPL)</t>
  </si>
  <si>
    <t>Payment for Vehicle Insurance-GPV (Comprehensive)</t>
  </si>
  <si>
    <t>Payment for Aircraft Insurance</t>
  </si>
  <si>
    <t>Payment for Armored Vehicle Insurance</t>
  </si>
  <si>
    <t>5-02-03-090-00</t>
  </si>
  <si>
    <t>Fuel, Oil and Lubricant Expenses</t>
  </si>
  <si>
    <t>Procurement of Additional Petroleum, Oil and Lubricants (POL)</t>
  </si>
  <si>
    <t>MANDATORIES</t>
  </si>
  <si>
    <t>Indicative Annual Procurement Plan (IAPP) CY 2023</t>
  </si>
  <si>
    <t>Is this an Early Procurement Activity? (Yes/No)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</si>
  <si>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</si>
  <si>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</si>
  <si>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</si>
  <si>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</si>
  <si>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</si>
  <si>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</si>
  <si>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</si>
  <si>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</si>
  <si>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MOOE</t>
  </si>
  <si>
    <t>CO</t>
  </si>
  <si>
    <t>(Brief Description of Program/Project)</t>
  </si>
  <si>
    <t>Yes</t>
  </si>
  <si>
    <t>GAA CY 2023</t>
  </si>
  <si>
    <t>Bidding will be conducted at DND level</t>
  </si>
  <si>
    <t>No</t>
  </si>
  <si>
    <t>N/A</t>
  </si>
  <si>
    <t>Payment of Electricity expenses CY 2023</t>
  </si>
  <si>
    <t xml:space="preserve">Water Expenses </t>
  </si>
  <si>
    <t>Payment of Water expenses CY 2023</t>
  </si>
  <si>
    <t>Procurement of supplies from 1st to 4th Quarter CY 2023</t>
  </si>
  <si>
    <t>5-02-03-010-01</t>
  </si>
  <si>
    <t>Procurement of supplies from 1st to 4th quarter CY 2023</t>
  </si>
  <si>
    <t>Semi-Expendable Machinery and Equipment - Office Equipment</t>
  </si>
  <si>
    <t>5-02-03-210-03</t>
  </si>
  <si>
    <t>Procurement of supplies for Early Activity Procurement for CY 2023</t>
  </si>
  <si>
    <t>5-02-07-010-00</t>
  </si>
  <si>
    <t>Survey Expenses</t>
  </si>
  <si>
    <t>Procurement of Other Professional Service for EPA CY 2023</t>
  </si>
  <si>
    <t>5-02-12-010-00</t>
  </si>
  <si>
    <t>Environment/Sanitary Services</t>
  </si>
  <si>
    <t xml:space="preserve">No </t>
  </si>
  <si>
    <t>Procurement of Other Professional Service from 1st to 4th quarter CY 2023</t>
  </si>
  <si>
    <t>Nego 53.9</t>
  </si>
  <si>
    <t>R&amp;M - Other Land Improvements</t>
  </si>
  <si>
    <t>Procurement of supplies  will be on a "need to procure" basis from 1st to 4th Quarter CY 2023</t>
  </si>
  <si>
    <t>R&amp;M of Operational Support Facilities - Base utilities - Water System</t>
  </si>
  <si>
    <t>R&amp;M of Operational Support Facilities - Base utilities - Electrical  System</t>
  </si>
  <si>
    <t>5-02-13-050-00</t>
  </si>
  <si>
    <t>R&amp;M - Machinery and Equipment</t>
  </si>
  <si>
    <t>R&amp;M - Machinery and Equipment - Communication Equipment</t>
  </si>
  <si>
    <t>R&amp;M - Machinery and Equipment - Construction and Heavy Equipment</t>
  </si>
  <si>
    <t xml:space="preserve">R&amp;M - Machinery and Equipment - Military, Police and Security Equipment </t>
  </si>
  <si>
    <t>R&amp;M - Aircrafts and Aircrafts Ground Equipment</t>
  </si>
  <si>
    <t>Procurement of the supplies  for Early Procurement Activity CY 2023</t>
  </si>
  <si>
    <t xml:space="preserve">R&amp;M - Semi-Expendable Machinery and Equipment - Other Machinery and Equipment                   </t>
  </si>
  <si>
    <t>Transportation and Delivery Expenses</t>
  </si>
  <si>
    <t>Rent/Lease Expenses - Rents - Equipment</t>
  </si>
  <si>
    <t>R&amp;M - Semi-Expendable - Furniture and Fixtures</t>
  </si>
  <si>
    <t>R&amp;M - Semi-Expendable Machinery and Equipment - ICT Equipment</t>
  </si>
  <si>
    <t>Semi-Expendable - Machinery and Equipment</t>
  </si>
  <si>
    <t>Insurance Expenses</t>
  </si>
  <si>
    <t>Rent/Lease Expenses</t>
  </si>
  <si>
    <t>R&amp;M - Buildings</t>
  </si>
  <si>
    <t>R&amp;M - Transportation Equipment</t>
  </si>
  <si>
    <t>Taxes, Duties and Licenses</t>
  </si>
  <si>
    <t>Vehicle registration and Smoke will be implemented on the 1st Qtr CY 2023</t>
  </si>
  <si>
    <t>Mandatories</t>
  </si>
  <si>
    <t>Grand Total</t>
  </si>
  <si>
    <t>Prepared By:</t>
  </si>
  <si>
    <t>Recommended By:</t>
  </si>
  <si>
    <t>Approved By:</t>
  </si>
  <si>
    <t>PRUDENCIO A IDDOBA</t>
  </si>
  <si>
    <t>ALVIN    V   FLORES</t>
  </si>
  <si>
    <t>ROMEO S BRAWNER JR</t>
  </si>
  <si>
    <t>Colonel   GSC  (OS)    PA</t>
  </si>
  <si>
    <t>Brigadier General  PA</t>
  </si>
  <si>
    <t>Lieutenant     General     PA</t>
  </si>
  <si>
    <t>AC of S for Logistics, G4</t>
  </si>
  <si>
    <t>Chairperson, PABAC 2</t>
  </si>
  <si>
    <t>Commanding General  PA</t>
  </si>
  <si>
    <t>bidding</t>
  </si>
  <si>
    <t>nego 53.8</t>
  </si>
  <si>
    <t>nego 53.9</t>
  </si>
  <si>
    <t>direct contracting</t>
  </si>
  <si>
    <t>Project Procurement Management Plan (PPMP) CY 2023</t>
  </si>
  <si>
    <t>5-02-03-990-00 bidding</t>
  </si>
  <si>
    <t>Concerned branch</t>
  </si>
  <si>
    <t>Regular POL</t>
  </si>
  <si>
    <t>Payment of Light and Water Bills</t>
  </si>
  <si>
    <t>TOSB</t>
  </si>
  <si>
    <t>FB</t>
  </si>
  <si>
    <t xml:space="preserve"> rds </t>
  </si>
  <si>
    <t xml:space="preserve"> ea </t>
  </si>
  <si>
    <t>OG4/PAMUs</t>
  </si>
  <si>
    <t>CAMB</t>
  </si>
  <si>
    <t>LSDB</t>
  </si>
  <si>
    <t>SAMB</t>
  </si>
  <si>
    <t>Support to Preparation of Bidding Documents Workshop</t>
  </si>
  <si>
    <t xml:space="preserve"> 5-02-03-010-02</t>
  </si>
  <si>
    <t>PPB/FB</t>
  </si>
  <si>
    <t>1FSSU</t>
  </si>
  <si>
    <t>4FSSU</t>
  </si>
  <si>
    <t>5FSSU</t>
  </si>
  <si>
    <t>6FSSU</t>
  </si>
  <si>
    <t>7FSSU</t>
  </si>
  <si>
    <t>8FSSU</t>
  </si>
  <si>
    <t>9FSSU</t>
  </si>
  <si>
    <t>10FSSU</t>
  </si>
  <si>
    <t>12FSSU</t>
  </si>
  <si>
    <t>15FSSU</t>
  </si>
  <si>
    <t>FPB</t>
  </si>
  <si>
    <t>boxes</t>
  </si>
  <si>
    <t>MOB</t>
  </si>
  <si>
    <t>packages</t>
  </si>
  <si>
    <t xml:space="preserve">     Trailer Chassis</t>
  </si>
  <si>
    <t>C,FB: Nego 53.9 to PB</t>
  </si>
  <si>
    <t xml:space="preserve">     Suspension</t>
  </si>
  <si>
    <t xml:space="preserve">     Wheel &amp; Axle</t>
  </si>
  <si>
    <t xml:space="preserve">     Landing Gear &amp; Leg Support</t>
  </si>
  <si>
    <t xml:space="preserve">     Galvanized steel </t>
  </si>
  <si>
    <t xml:space="preserve">     Steel angular bar </t>
  </si>
  <si>
    <t xml:space="preserve">     Paint </t>
  </si>
  <si>
    <t xml:space="preserve">     Hydraulic Lift Support Rod </t>
  </si>
  <si>
    <t xml:space="preserve">     Locke Key</t>
  </si>
  <si>
    <t xml:space="preserve">     Cargo Strap Belt </t>
  </si>
  <si>
    <t xml:space="preserve">     Hydraulic Brake Actuator Coupler</t>
  </si>
  <si>
    <t xml:space="preserve">     Tire &amp; Rim</t>
  </si>
  <si>
    <t xml:space="preserve">     Towing Mechanism</t>
  </si>
  <si>
    <t xml:space="preserve">     Reflective Device</t>
  </si>
  <si>
    <t xml:space="preserve">     Service Brake</t>
  </si>
  <si>
    <t xml:space="preserve">     Parking Brake</t>
  </si>
  <si>
    <t xml:space="preserve">     Electrical System </t>
  </si>
  <si>
    <t xml:space="preserve">     Insulation</t>
  </si>
  <si>
    <t>Support to Commodity Managers</t>
  </si>
  <si>
    <t>FB/PPB</t>
  </si>
  <si>
    <t>btls</t>
  </si>
  <si>
    <t>Tarpaulin</t>
  </si>
  <si>
    <t>Circular Saw</t>
  </si>
  <si>
    <t>Cutting Disc</t>
  </si>
  <si>
    <t>Clear Safety Faceshield and Visor</t>
  </si>
  <si>
    <t>Working Apron</t>
  </si>
  <si>
    <t>Gloves</t>
  </si>
  <si>
    <t>prs</t>
  </si>
  <si>
    <t>Cutting Disk</t>
  </si>
  <si>
    <t>Apron Dress</t>
  </si>
  <si>
    <t>Goggles</t>
  </si>
  <si>
    <t>Helmet</t>
  </si>
  <si>
    <t>Safety Gloves</t>
  </si>
  <si>
    <t>Eye Glass</t>
  </si>
  <si>
    <t>Apron</t>
  </si>
  <si>
    <t>Safety Helmet</t>
  </si>
  <si>
    <t>Extension Wire</t>
  </si>
  <si>
    <t>Box</t>
  </si>
  <si>
    <t>Acetylene/ Oxygen Refill</t>
  </si>
  <si>
    <t>Mask</t>
  </si>
  <si>
    <t>Lighter</t>
  </si>
  <si>
    <t>Empty Drums</t>
  </si>
  <si>
    <t>Police Line</t>
  </si>
  <si>
    <t>Towel</t>
  </si>
  <si>
    <t>btl</t>
  </si>
  <si>
    <t>Cutting Disc # 12</t>
  </si>
  <si>
    <t>Wood Charcoal</t>
  </si>
  <si>
    <t>sack</t>
  </si>
  <si>
    <t>Safety Glove, HD</t>
  </si>
  <si>
    <t>Safety Face Mask Visor</t>
  </si>
  <si>
    <t>Hand Towel</t>
  </si>
  <si>
    <t>Tissue</t>
  </si>
  <si>
    <t>Hand Sanitizer</t>
  </si>
  <si>
    <t>Circular Blade</t>
  </si>
  <si>
    <t>11FSSU</t>
  </si>
  <si>
    <t>Cutting Disc 14'</t>
  </si>
  <si>
    <t>Welding Apron</t>
  </si>
  <si>
    <t>Oxy-Acetylene Torch</t>
  </si>
  <si>
    <t>Oxy-Acetylene Tank</t>
  </si>
  <si>
    <t>Oxy-Acetylene Tank Refill</t>
  </si>
  <si>
    <t>PPB</t>
  </si>
  <si>
    <t>EB</t>
  </si>
  <si>
    <t>Payment of Electricity</t>
  </si>
  <si>
    <t>1ID</t>
  </si>
  <si>
    <t>2ID</t>
  </si>
  <si>
    <t>3ID</t>
  </si>
  <si>
    <t>4ID</t>
  </si>
  <si>
    <t>5ID</t>
  </si>
  <si>
    <t>6ID</t>
  </si>
  <si>
    <t>7ID</t>
  </si>
  <si>
    <t>8ID</t>
  </si>
  <si>
    <t>9ID</t>
  </si>
  <si>
    <t>10ID</t>
  </si>
  <si>
    <t>11ID</t>
  </si>
  <si>
    <t>51EBDE</t>
  </si>
  <si>
    <t>52EBDE</t>
  </si>
  <si>
    <t>53EBDE</t>
  </si>
  <si>
    <t>54EBDE</t>
  </si>
  <si>
    <t>55EBDE</t>
  </si>
  <si>
    <t>FCPA (FSFO)</t>
  </si>
  <si>
    <t>SFR(A)</t>
  </si>
  <si>
    <t>FSRR</t>
  </si>
  <si>
    <t>AD</t>
  </si>
  <si>
    <t>ARESCOM</t>
  </si>
  <si>
    <t>CMOR</t>
  </si>
  <si>
    <t>12</t>
  </si>
  <si>
    <t>Janitorial Services (CSP)</t>
  </si>
  <si>
    <t>R &amp; M- Operational Facilities</t>
  </si>
  <si>
    <t>R &amp; M- Operational Support Facilites</t>
  </si>
  <si>
    <t>R&amp;M of Operational Support Facilities- Buildings</t>
  </si>
  <si>
    <t>R&amp;M of Misssion Essential Engineering Equipment</t>
  </si>
  <si>
    <t>R&amp;M (Machinery &amp; Equipment) Guns and Firearms</t>
  </si>
  <si>
    <r>
      <rPr>
        <sz val="12"/>
        <color rgb="FF000000"/>
        <rFont val="Arial"/>
        <family val="2"/>
      </rPr>
      <t>Shaft</t>
    </r>
    <r>
      <rPr>
        <vertAlign val="subscript"/>
        <sz val="12"/>
        <color rgb="FF000000"/>
        <rFont val="Arial"/>
        <family val="2"/>
      </rPr>
      <t>:</t>
    </r>
    <r>
      <rPr>
        <sz val="12"/>
        <color rgb="FF000000"/>
        <rFont val="Arial"/>
        <family val="2"/>
      </rPr>
      <t xml:space="preserve"> Bevel Pinion</t>
    </r>
  </si>
  <si>
    <t xml:space="preserve"> </t>
  </si>
  <si>
    <t>Electrical System Repair Parts</t>
  </si>
  <si>
    <t>ASCOM/LRR</t>
  </si>
  <si>
    <t>Meals (lunch)</t>
  </si>
  <si>
    <t>pax</t>
  </si>
  <si>
    <t>Snacks (morning and afternoon)</t>
  </si>
  <si>
    <t>EB/PPB</t>
  </si>
  <si>
    <t>Procurement of Quartermaster Supplies (Amenities for newly-constructed facilities)</t>
  </si>
  <si>
    <t>Payment for Building Insurance of PA Property Facilities</t>
  </si>
  <si>
    <t>Amount</t>
  </si>
  <si>
    <t>ICT Office Supplies</t>
  </si>
  <si>
    <t>EB-SPF</t>
  </si>
  <si>
    <t>5-02-99-050-02</t>
  </si>
  <si>
    <t>Rents - Land</t>
  </si>
  <si>
    <t>Rents - Equipment</t>
  </si>
  <si>
    <t>Support to Libingan ng mga Bayani</t>
  </si>
  <si>
    <t xml:space="preserve">   Final Inspection and Demilitarization Proper of CCSR Firearms</t>
  </si>
  <si>
    <t>Butt Stock AssemblyBuffer Assy (H)
Plate Receiver End
Receiver Extension Knot
Action Spring
Extension Receiver
Sliding Butt Stock Assembly</t>
  </si>
  <si>
    <t xml:space="preserve"> 5-02-03-010-02 </t>
  </si>
  <si>
    <t>MOB-SPF</t>
  </si>
  <si>
    <t xml:space="preserve">    Final Inspection and Demilitarization Proper of CCSR Firearms</t>
  </si>
  <si>
    <t>TOSB-SPF</t>
  </si>
  <si>
    <t>Office Supplies Expenses - ICT</t>
  </si>
  <si>
    <r>
      <t>Shaft</t>
    </r>
    <r>
      <rPr>
        <vertAlign val="subscript"/>
        <sz val="12"/>
        <color rgb="FF000000"/>
        <rFont val="Arial"/>
        <family val="2"/>
      </rPr>
      <t>:</t>
    </r>
    <r>
      <rPr>
        <sz val="12"/>
        <color rgb="FF000000"/>
        <rFont val="Arial"/>
        <family val="2"/>
      </rPr>
      <t xml:space="preserve"> Bevel Pinion</t>
    </r>
  </si>
  <si>
    <t xml:space="preserve">Additional Burial Supplies </t>
  </si>
  <si>
    <t>R &amp; M- Building</t>
  </si>
  <si>
    <t>R &amp; M- Other Structures</t>
  </si>
  <si>
    <t>R&amp;M of Operational Support Facilities</t>
  </si>
  <si>
    <t>R&amp;M of Operational Facilities</t>
  </si>
  <si>
    <t>Support to R&amp;M of Buildings at Libingan ng mga Bayani</t>
  </si>
  <si>
    <t>Support to R&amp;M of Facilities at Libingan ng mga Bayani</t>
  </si>
  <si>
    <t>R&amp;M - Power Supply  Systems</t>
  </si>
  <si>
    <t>R&amp;M - Water Supply Systems</t>
  </si>
  <si>
    <t>Payment of Electricity Expenses for Libingan ng mga Bayani</t>
  </si>
  <si>
    <t xml:space="preserve">Payment Electricity Expenses </t>
  </si>
  <si>
    <t>R &amp; M - Other Land Improvements</t>
  </si>
  <si>
    <t>Support to R &amp; M of Equipment at Libingan ng mga Bayani</t>
  </si>
  <si>
    <t xml:space="preserve">R &amp; M-Other Machinery &amp; Equipment </t>
  </si>
  <si>
    <t>PAPs</t>
  </si>
  <si>
    <t>Combat Reflex Sight</t>
  </si>
  <si>
    <t>GRAND TOTAL</t>
  </si>
  <si>
    <t xml:space="preserve">R&amp;M - Aircraft and Aircraft Ground Equipment </t>
  </si>
  <si>
    <t>P H I L I P P I N E   A R M Y</t>
  </si>
  <si>
    <t>OFFICE OF THE ASSISTANT CHIEF OF STAFF FOR LOGISTICS, G4</t>
  </si>
  <si>
    <t>(CY 2023)</t>
  </si>
  <si>
    <t>Particulars</t>
  </si>
  <si>
    <t>Quantity</t>
  </si>
  <si>
    <t>UOM</t>
  </si>
  <si>
    <t>Total&gt;&gt;</t>
  </si>
  <si>
    <t>HE</t>
  </si>
  <si>
    <t>Illum</t>
  </si>
  <si>
    <t>Baseline</t>
  </si>
  <si>
    <t>Actual Price per Item</t>
  </si>
  <si>
    <t>Euro Price = 230</t>
  </si>
  <si>
    <t>Euro Price = 580</t>
  </si>
  <si>
    <t>FIREARMS (TYPE)</t>
  </si>
  <si>
    <t>ISSUED</t>
  </si>
  <si>
    <t>PA -STOCK</t>
  </si>
  <si>
    <t>ON-HAND</t>
  </si>
  <si>
    <t xml:space="preserve"> NR OF UNITS 
FOR 
BULK LOAD</t>
  </si>
  <si>
    <t>NOMENCLATURE (AMMUNITION)</t>
  </si>
  <si>
    <t>UNIT PRICE</t>
  </si>
  <si>
    <t>ON-HAND (30 March 22)</t>
  </si>
  <si>
    <t>% 
FILL-UP</t>
  </si>
  <si>
    <t>PROJECTED CONSUMPTION
 (APR - DEC)</t>
  </si>
  <si>
    <t>TOTAL 
DUE-INS</t>
  </si>
  <si>
    <t>PROJECTED 2023 YEAR-END STATUS</t>
  </si>
  <si>
    <t>YEAR END INVENTORY (PhP)</t>
  </si>
  <si>
    <t>2ABL</t>
  </si>
  <si>
    <t>3ABL</t>
  </si>
  <si>
    <t>BULK 
LOAD</t>
  </si>
  <si>
    <t>3ABL/BL (Rds)</t>
  </si>
  <si>
    <t>3ABL/BL (PhP)</t>
  </si>
  <si>
    <t>TRNG REQ'T 2023
(Rds)</t>
  </si>
  <si>
    <t>TRNG REQ'T 2023
(PhP)</t>
  </si>
  <si>
    <t>CBT/OPN'L REQ'T 2023
(Rds)</t>
  </si>
  <si>
    <t>CBT/OPN'L REQ'T 2023 
(PhP)</t>
  </si>
  <si>
    <t>VARIANCE</t>
  </si>
  <si>
    <t>ACTUAL RQMT</t>
  </si>
  <si>
    <t>TOTAL REQ'T 
(PhP)</t>
  </si>
  <si>
    <t>FOR 2023 PROGRAM (actual)</t>
  </si>
  <si>
    <t>3ABL/BULK LOAD FILL-UP</t>
  </si>
  <si>
    <t>NR OF YEARS TO BE CONSUMED</t>
  </si>
  <si>
    <t>JUSTIFICATION</t>
  </si>
  <si>
    <t>CURRENT ANNUAL TRAINING RQMT</t>
  </si>
  <si>
    <t>REQUIRED QTY TO BE CONSUMED FOR 10 YEARS UTILIZATION</t>
  </si>
  <si>
    <t>REMARKS</t>
  </si>
  <si>
    <t>FOR 2023 PROGRAM 
(PREVIOUS)</t>
  </si>
  <si>
    <t>SVCBLE</t>
  </si>
  <si>
    <t>UNSVCBLE</t>
  </si>
  <si>
    <t>DUE-INS</t>
  </si>
  <si>
    <t>PA-STOCK</t>
  </si>
  <si>
    <t>TRNG</t>
  </si>
  <si>
    <t>CBT/
OPN'L</t>
  </si>
  <si>
    <t>QTY</t>
  </si>
  <si>
    <t>PhP</t>
  </si>
  <si>
    <t>B</t>
  </si>
  <si>
    <t>C</t>
  </si>
  <si>
    <t>E</t>
  </si>
  <si>
    <t>G</t>
  </si>
  <si>
    <t>H</t>
  </si>
  <si>
    <t>I</t>
  </si>
  <si>
    <t>K</t>
  </si>
  <si>
    <t>L</t>
  </si>
  <si>
    <t>P</t>
  </si>
  <si>
    <t>Q</t>
  </si>
  <si>
    <t>R</t>
  </si>
  <si>
    <t>U</t>
  </si>
  <si>
    <t>V</t>
  </si>
  <si>
    <t>AB</t>
  </si>
  <si>
    <t>W</t>
  </si>
  <si>
    <t>X</t>
  </si>
  <si>
    <t>Y</t>
  </si>
  <si>
    <t>Z</t>
  </si>
  <si>
    <t>AA</t>
  </si>
  <si>
    <t>AC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</si>
  <si>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</si>
  <si>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</si>
  <si>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</si>
  <si>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</si>
  <si>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</si>
  <si>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</si>
  <si>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</si>
  <si>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</si>
  <si>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</si>
  <si>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</si>
  <si>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</si>
  <si>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</si>
  <si>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</si>
  <si>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</si>
  <si>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Pistol, 9mm</t>
  </si>
  <si>
    <t>Ctg, 9mm: Ball</t>
  </si>
  <si>
    <t>Pistol, Cal .45 (Single/Hi-Cap)</t>
  </si>
  <si>
    <t>Ctg, Cal .45: Ball</t>
  </si>
  <si>
    <t>Assault Rifle, 5.56mm: M16/M653</t>
  </si>
  <si>
    <t>Ctg, 5.56mm: Ball M193</t>
  </si>
  <si>
    <t>Assault Rifle, 5.56mm: M4/R4</t>
  </si>
  <si>
    <t>Ctg, 5.56mm: Ball M855</t>
  </si>
  <si>
    <t>the high req't is due to the anticipation of modernization program</t>
  </si>
  <si>
    <t>Mortar, 81mm</t>
  </si>
  <si>
    <t>Ctg, 81mm: Smoke</t>
  </si>
  <si>
    <t>Mortar, 120mm</t>
  </si>
  <si>
    <t>Ctg, 120mm: HE</t>
  </si>
  <si>
    <t>Ctg, 120mm: HC Smoke</t>
  </si>
  <si>
    <t>Ctg, 120mm: Illum</t>
  </si>
  <si>
    <t>PGM, 120mm</t>
  </si>
  <si>
    <t>Light Howitzer - Upgraded</t>
  </si>
  <si>
    <t>Ctg, 105mm: HE/ERBB</t>
  </si>
  <si>
    <t>Indirect Fire Support Weapons</t>
  </si>
  <si>
    <t>Demolition Materials</t>
  </si>
  <si>
    <t>Flare, Surface, Trip</t>
  </si>
  <si>
    <t>Grenades and Pyrotechnics</t>
  </si>
  <si>
    <t>2022 Program</t>
  </si>
  <si>
    <t>2023 Program</t>
  </si>
  <si>
    <t>Tier 1</t>
  </si>
  <si>
    <t>Tier 2</t>
  </si>
  <si>
    <t xml:space="preserve">FIREPOWER </t>
  </si>
  <si>
    <t>ORIGINAL PROGRAM OF EXPENDITURE (POE) FOR  PROCUREMENT TIER 1</t>
  </si>
  <si>
    <t>REVISED PROGRAM OF EXPENDITURE (POE) FOR  PROCUREMENT TIER 1</t>
  </si>
  <si>
    <t>Unit Cost (PhP)</t>
  </si>
  <si>
    <t>Amount (PhP)</t>
  </si>
  <si>
    <t>Individual Weapons Ammunition</t>
  </si>
  <si>
    <t>Crew-served Weapons Ammunition</t>
  </si>
  <si>
    <t xml:space="preserve"> Ctg, 155mm: Smoke</t>
  </si>
  <si>
    <t>Training/Practice/Other Ammunition</t>
  </si>
  <si>
    <t>Grenades</t>
  </si>
  <si>
    <t xml:space="preserve"> Ctg, 7.62mm: Special, LR</t>
  </si>
  <si>
    <t>Original</t>
  </si>
  <si>
    <t>Conversion Rate = 59.7105 of 17 Nov 22 / 1040H</t>
  </si>
  <si>
    <t>Adjusted to meet 3,000 rds of Ilum</t>
  </si>
  <si>
    <t>Total Needed to acquire 6,000 rds Illum</t>
  </si>
  <si>
    <t>Account Code</t>
  </si>
  <si>
    <t>Account Name</t>
  </si>
  <si>
    <t>Unit Price</t>
  </si>
  <si>
    <t>Servicing MFO</t>
  </si>
  <si>
    <t>Implementing Unit</t>
  </si>
  <si>
    <t>End-User</t>
  </si>
  <si>
    <t>OPERATIOLNALIZATION OF 11ID - PROCESSING AND TRAINING  (1 INF BN - 31 OFFICERS AND 528 EP)</t>
  </si>
  <si>
    <t>Procurement to be implemented CY 2023</t>
  </si>
  <si>
    <t>GAA CY '23</t>
  </si>
  <si>
    <t>Support for Janitorial Services of HPA Complex and Parade Ground</t>
  </si>
  <si>
    <t>L/I</t>
  </si>
  <si>
    <t>Amendatory Annual Procurement Plan (AAPP) CY 2023</t>
  </si>
  <si>
    <t>Colonel  GSC  (OS)   PA</t>
  </si>
  <si>
    <t>Lieutenant   General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</si>
</sst>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??_-;_-@"/>
    <numFmt numFmtId="166" formatCode="_(* #,##0.00_);_(* \(#,##0.00\);_(* &quot;-&quot;??_);_(@_)"/>
    <numFmt numFmtId="167" formatCode="_(* #,##0.00_);_(* \(#,##0.00\);_(* \-??_);_(@_)"/>
    <numFmt numFmtId="168" formatCode="_-* #,##0_-;\-* #,##0_-;_-* &quot;-&quot;??_-;_-@_-"/>
    <numFmt numFmtId="169" formatCode="_(* #,##0_);_(* \(#,##0\);_(* &quot;-&quot;_);_(@_)"/>
    <numFmt numFmtId="170" formatCode="&quot;₱&quot;#,##0.00"/>
    <numFmt numFmtId="171" formatCode="#,##0.00&quot; &quot;;&quot; (&quot;#,##0.00&quot;)&quot;;&quot; -&quot;#&quot; &quot;;@&quot; &quot;"/>
    <numFmt numFmtId="172" formatCode="_-* #,##0.0000_-;\-* #,##0.0000_-;_-* &quot;-&quot;??_-;_-@_-"/>
    <numFmt numFmtId="173" formatCode="_-* #,##0.00000_-;\-* #,##0.00000_-;_-* &quot;-&quot;??_-;_-@_-"/>
    <numFmt numFmtId="174" formatCode="_-* #,##0.000000000_-;\-* #,##0.000000000_-;_-* &quot;-&quot;??_-;_-@_-"/>
    <numFmt numFmtId="175" formatCode="_-* #,##0.000000_-;\-* #,##0.000000_-;_-* &quot;-&quot;??????_-;_-@_-"/>
    <numFmt numFmtId="176" formatCode="_-* #,##0.0000_-;\-* #,##0.0000_-;_-* &quot;-&quot;????_-;_-@_-"/>
    <numFmt numFmtId="177" formatCode="_-* #,##0.00_-;\-* #,##0.00_-;_-* &quot;-&quot;????_-;_-@_-"/>
    <numFmt numFmtId="178" formatCode="0.000000"/>
  </numFmts>
  <fonts count="6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FFFFFF"/>
      <name val="Arial"/>
      <family val="2"/>
    </font>
    <font>
      <sz val="11"/>
      <color theme="1"/>
      <name val="Calibri"/>
      <family val="2"/>
    </font>
    <font>
      <sz val="12"/>
      <color theme="9"/>
      <name val="Arial"/>
      <family val="2"/>
    </font>
    <font>
      <vertAlign val="subscript"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04"/>
    </font>
    <font>
      <u/>
      <sz val="11"/>
      <color theme="10"/>
      <name val="Calibri"/>
      <family val="2"/>
    </font>
    <font>
      <sz val="10"/>
      <color rgb="FF000000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981">
    <xf numFmtId="0" fontId="0" fillId="0" borderId="0"/>
    <xf numFmtId="43" fontId="25" fillId="0" borderId="0" applyFont="0" applyFill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3" fillId="12" borderId="21" applyNumberFormat="0" applyAlignment="0" applyProtection="0"/>
    <xf numFmtId="0" fontId="34" fillId="13" borderId="22" applyNumberFormat="0" applyAlignment="0" applyProtection="0"/>
    <xf numFmtId="0" fontId="35" fillId="13" borderId="21" applyNumberFormat="0" applyAlignment="0" applyProtection="0"/>
    <xf numFmtId="0" fontId="36" fillId="0" borderId="23" applyNumberFormat="0" applyFill="0" applyAlignment="0" applyProtection="0"/>
    <xf numFmtId="0" fontId="37" fillId="14" borderId="24" applyNumberFormat="0" applyAlignment="0" applyProtection="0"/>
    <xf numFmtId="0" fontId="40" fillId="0" borderId="26" applyNumberFormat="0" applyFill="0" applyAlignment="0" applyProtection="0"/>
    <xf numFmtId="0" fontId="12" fillId="0" borderId="4"/>
    <xf numFmtId="43" fontId="12" fillId="0" borderId="4" applyFont="0" applyFill="0" applyBorder="0" applyAlignment="0" applyProtection="0"/>
    <xf numFmtId="0" fontId="26" fillId="0" borderId="4" applyNumberFormat="0" applyFill="0" applyBorder="0" applyAlignment="0" applyProtection="0"/>
    <xf numFmtId="0" fontId="29" fillId="0" borderId="4" applyNumberFormat="0" applyFill="0" applyBorder="0" applyAlignment="0" applyProtection="0"/>
    <xf numFmtId="0" fontId="30" fillId="9" borderId="4" applyNumberFormat="0" applyBorder="0" applyAlignment="0" applyProtection="0"/>
    <xf numFmtId="0" fontId="31" fillId="10" borderId="4" applyNumberFormat="0" applyBorder="0" applyAlignment="0" applyProtection="0"/>
    <xf numFmtId="0" fontId="32" fillId="11" borderId="4" applyNumberFormat="0" applyBorder="0" applyAlignment="0" applyProtection="0"/>
    <xf numFmtId="43" fontId="12" fillId="0" borderId="4" applyFont="0" applyFill="0" applyBorder="0" applyAlignment="0" applyProtection="0"/>
    <xf numFmtId="0" fontId="38" fillId="0" borderId="4" applyNumberFormat="0" applyFill="0" applyBorder="0" applyAlignment="0" applyProtection="0"/>
    <xf numFmtId="0" fontId="12" fillId="15" borderId="25" applyNumberFormat="0" applyFont="0" applyAlignment="0" applyProtection="0"/>
    <xf numFmtId="0" fontId="39" fillId="0" borderId="4" applyNumberFormat="0" applyFill="0" applyBorder="0" applyAlignment="0" applyProtection="0"/>
    <xf numFmtId="0" fontId="41" fillId="16" borderId="4" applyNumberFormat="0" applyBorder="0" applyAlignment="0" applyProtection="0"/>
    <xf numFmtId="0" fontId="12" fillId="17" borderId="4" applyNumberFormat="0" applyBorder="0" applyAlignment="0" applyProtection="0"/>
    <xf numFmtId="0" fontId="12" fillId="18" borderId="4" applyNumberFormat="0" applyBorder="0" applyAlignment="0" applyProtection="0"/>
    <xf numFmtId="0" fontId="41" fillId="19" borderId="4" applyNumberFormat="0" applyBorder="0" applyAlignment="0" applyProtection="0"/>
    <xf numFmtId="0" fontId="41" fillId="20" borderId="4" applyNumberFormat="0" applyBorder="0" applyAlignment="0" applyProtection="0"/>
    <xf numFmtId="0" fontId="12" fillId="21" borderId="4" applyNumberFormat="0" applyBorder="0" applyAlignment="0" applyProtection="0"/>
    <xf numFmtId="0" fontId="12" fillId="22" borderId="4" applyNumberFormat="0" applyBorder="0" applyAlignment="0" applyProtection="0"/>
    <xf numFmtId="0" fontId="41" fillId="23" borderId="4" applyNumberFormat="0" applyBorder="0" applyAlignment="0" applyProtection="0"/>
    <xf numFmtId="0" fontId="41" fillId="24" borderId="4" applyNumberFormat="0" applyBorder="0" applyAlignment="0" applyProtection="0"/>
    <xf numFmtId="0" fontId="12" fillId="25" borderId="4" applyNumberFormat="0" applyBorder="0" applyAlignment="0" applyProtection="0"/>
    <xf numFmtId="0" fontId="12" fillId="26" borderId="4" applyNumberFormat="0" applyBorder="0" applyAlignment="0" applyProtection="0"/>
    <xf numFmtId="0" fontId="41" fillId="27" borderId="4" applyNumberFormat="0" applyBorder="0" applyAlignment="0" applyProtection="0"/>
    <xf numFmtId="0" fontId="41" fillId="28" borderId="4" applyNumberFormat="0" applyBorder="0" applyAlignment="0" applyProtection="0"/>
    <xf numFmtId="0" fontId="12" fillId="29" borderId="4" applyNumberFormat="0" applyBorder="0" applyAlignment="0" applyProtection="0"/>
    <xf numFmtId="0" fontId="12" fillId="30" borderId="4" applyNumberFormat="0" applyBorder="0" applyAlignment="0" applyProtection="0"/>
    <xf numFmtId="0" fontId="41" fillId="31" borderId="4" applyNumberFormat="0" applyBorder="0" applyAlignment="0" applyProtection="0"/>
    <xf numFmtId="0" fontId="41" fillId="32" borderId="4" applyNumberFormat="0" applyBorder="0" applyAlignment="0" applyProtection="0"/>
    <xf numFmtId="0" fontId="12" fillId="33" borderId="4" applyNumberFormat="0" applyBorder="0" applyAlignment="0" applyProtection="0"/>
    <xf numFmtId="0" fontId="12" fillId="34" borderId="4" applyNumberFormat="0" applyBorder="0" applyAlignment="0" applyProtection="0"/>
    <xf numFmtId="0" fontId="41" fillId="35" borderId="4" applyNumberFormat="0" applyBorder="0" applyAlignment="0" applyProtection="0"/>
    <xf numFmtId="0" fontId="41" fillId="36" borderId="4" applyNumberFormat="0" applyBorder="0" applyAlignment="0" applyProtection="0"/>
    <xf numFmtId="0" fontId="12" fillId="37" borderId="4" applyNumberFormat="0" applyBorder="0" applyAlignment="0" applyProtection="0"/>
    <xf numFmtId="0" fontId="12" fillId="38" borderId="4" applyNumberFormat="0" applyBorder="0" applyAlignment="0" applyProtection="0"/>
    <xf numFmtId="0" fontId="41" fillId="39" borderId="4" applyNumberFormat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0" fontId="44" fillId="0" borderId="4"/>
    <xf numFmtId="43" fontId="44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45" fillId="0" borderId="4"/>
    <xf numFmtId="0" fontId="45" fillId="0" borderId="4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45" fillId="0" borderId="4"/>
    <xf numFmtId="0" fontId="12" fillId="0" borderId="4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45" fillId="0" borderId="4" applyFont="0" applyFill="0" applyBorder="0" applyAlignment="0" applyProtection="0"/>
    <xf numFmtId="166" fontId="45" fillId="0" borderId="4" applyFont="0" applyFill="0" applyBorder="0" applyAlignment="0" applyProtection="0"/>
    <xf numFmtId="166" fontId="12" fillId="0" borderId="4" applyFont="0" applyFill="0" applyBorder="0" applyAlignment="0" applyProtection="0"/>
    <xf numFmtId="169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0" fontId="46" fillId="0" borderId="4"/>
    <xf numFmtId="9" fontId="45" fillId="0" borderId="4" applyFont="0" applyFill="0" applyBorder="0" applyAlignment="0" applyProtection="0"/>
    <xf numFmtId="0" fontId="47" fillId="0" borderId="4" applyNumberFormat="0" applyFill="0" applyBorder="0" applyAlignment="0" applyProtection="0">
      <alignment vertical="top"/>
      <protection locked="0"/>
    </xf>
    <xf numFmtId="0" fontId="12" fillId="0" borderId="4"/>
    <xf numFmtId="0" fontId="12" fillId="0" borderId="4"/>
    <xf numFmtId="0" fontId="12" fillId="0" borderId="4"/>
    <xf numFmtId="0" fontId="12" fillId="0" borderId="4"/>
    <xf numFmtId="0" fontId="48" fillId="0" borderId="4"/>
    <xf numFmtId="0" fontId="45" fillId="0" borderId="4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0" fontId="45" fillId="0" borderId="4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0" fontId="45" fillId="0" borderId="4"/>
    <xf numFmtId="166" fontId="12" fillId="0" borderId="4" applyFont="0" applyFill="0" applyBorder="0" applyAlignment="0" applyProtection="0"/>
    <xf numFmtId="0" fontId="12" fillId="0" borderId="4"/>
    <xf numFmtId="0" fontId="49" fillId="0" borderId="4"/>
    <xf numFmtId="0" fontId="46" fillId="0" borderId="4"/>
    <xf numFmtId="0" fontId="49" fillId="0" borderId="4"/>
    <xf numFmtId="0" fontId="12" fillId="0" borderId="4"/>
    <xf numFmtId="0" fontId="45" fillId="0" borderId="4"/>
    <xf numFmtId="166" fontId="45" fillId="0" borderId="4" applyFont="0" applyFill="0" applyBorder="0" applyAlignment="0" applyProtection="0"/>
    <xf numFmtId="170" fontId="12" fillId="0" borderId="4" applyFont="0" applyFill="0" applyBorder="0" applyAlignment="0" applyProtection="0"/>
    <xf numFmtId="0" fontId="46" fillId="0" borderId="4"/>
    <xf numFmtId="0" fontId="45" fillId="0" borderId="4"/>
    <xf numFmtId="0" fontId="12" fillId="0" borderId="4"/>
    <xf numFmtId="0" fontId="50" fillId="0" borderId="4" applyNumberFormat="0" applyFill="0" applyBorder="0" applyAlignment="0" applyProtection="0">
      <alignment vertical="top"/>
      <protection locked="0"/>
    </xf>
    <xf numFmtId="166" fontId="12" fillId="0" borderId="4" applyFont="0" applyFill="0" applyBorder="0" applyAlignment="0" applyProtection="0"/>
    <xf numFmtId="0" fontId="12" fillId="0" borderId="4"/>
    <xf numFmtId="0" fontId="12" fillId="0" borderId="4"/>
    <xf numFmtId="43" fontId="12" fillId="0" borderId="4" applyFont="0" applyFill="0" applyBorder="0" applyAlignment="0" applyProtection="0"/>
    <xf numFmtId="0" fontId="12" fillId="0" borderId="4"/>
    <xf numFmtId="0" fontId="12" fillId="0" borderId="4"/>
    <xf numFmtId="43" fontId="12" fillId="0" borderId="4" applyFont="0" applyFill="0" applyBorder="0" applyAlignment="0" applyProtection="0"/>
    <xf numFmtId="0" fontId="48" fillId="0" borderId="4"/>
    <xf numFmtId="168" fontId="12" fillId="0" borderId="4" applyFont="0" applyFill="0" applyBorder="0" applyAlignment="0" applyProtection="0"/>
    <xf numFmtId="9" fontId="45" fillId="0" borderId="4" applyFont="0" applyFill="0" applyBorder="0" applyAlignment="0" applyProtection="0"/>
    <xf numFmtId="171" fontId="48" fillId="0" borderId="4" applyFont="0" applyBorder="0" applyProtection="0"/>
    <xf numFmtId="166" fontId="45" fillId="0" borderId="4" applyFont="0" applyFill="0" applyBorder="0" applyAlignment="0" applyProtection="0"/>
    <xf numFmtId="171" fontId="48" fillId="0" borderId="4" applyFont="0" applyBorder="0" applyProtection="0"/>
    <xf numFmtId="171" fontId="48" fillId="0" borderId="4" applyFont="0" applyBorder="0" applyProtection="0"/>
    <xf numFmtId="0" fontId="51" fillId="0" borderId="4" applyNumberFormat="0" applyBorder="0" applyProtection="0"/>
    <xf numFmtId="171" fontId="48" fillId="0" borderId="4" applyFont="0" applyBorder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46" fillId="0" borderId="4" applyFont="0" applyFill="0" applyBorder="0" applyAlignment="0" applyProtection="0"/>
    <xf numFmtId="0" fontId="45" fillId="0" borderId="4"/>
    <xf numFmtId="43" fontId="45" fillId="0" borderId="4" applyFont="0" applyFill="0" applyBorder="0" applyAlignment="0" applyProtection="0"/>
    <xf numFmtId="43" fontId="12" fillId="0" borderId="4" applyFont="0" applyFill="0" applyBorder="0" applyAlignment="0" applyProtection="0"/>
    <xf numFmtId="0" fontId="12" fillId="0" borderId="4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43" fontId="12" fillId="0" borderId="4" applyFont="0" applyFill="0" applyBorder="0" applyAlignment="0" applyProtection="0"/>
    <xf numFmtId="0" fontId="26" fillId="0" borderId="4" applyNumberFormat="0" applyFill="0" applyBorder="0" applyAlignment="0" applyProtection="0"/>
    <xf numFmtId="0" fontId="29" fillId="0" borderId="20" applyNumberFormat="0" applyFill="0" applyAlignment="0" applyProtection="0"/>
    <xf numFmtId="0" fontId="30" fillId="9" borderId="4" applyNumberFormat="0" applyBorder="0" applyAlignment="0" applyProtection="0"/>
    <xf numFmtId="0" fontId="31" fillId="10" borderId="4" applyNumberFormat="0" applyBorder="0" applyAlignment="0" applyProtection="0"/>
    <xf numFmtId="0" fontId="32" fillId="11" borderId="4" applyNumberFormat="0" applyBorder="0" applyAlignment="0" applyProtection="0"/>
    <xf numFmtId="0" fontId="33" fillId="12" borderId="21" applyNumberFormat="0" applyAlignment="0" applyProtection="0"/>
    <xf numFmtId="0" fontId="34" fillId="13" borderId="22" applyNumberFormat="0" applyAlignment="0" applyProtection="0"/>
    <xf numFmtId="0" fontId="35" fillId="13" borderId="21" applyNumberFormat="0" applyAlignment="0" applyProtection="0"/>
    <xf numFmtId="0" fontId="37" fillId="14" borderId="24" applyNumberFormat="0" applyAlignment="0" applyProtection="0"/>
    <xf numFmtId="0" fontId="12" fillId="15" borderId="25" applyNumberFormat="0" applyFont="0" applyAlignment="0" applyProtection="0"/>
    <xf numFmtId="43" fontId="12" fillId="0" borderId="4" applyFont="0" applyFill="0" applyBorder="0" applyAlignment="0" applyProtection="0"/>
    <xf numFmtId="0" fontId="41" fillId="16" borderId="4" applyNumberFormat="0" applyBorder="0" applyAlignment="0" applyProtection="0"/>
    <xf numFmtId="0" fontId="12" fillId="17" borderId="4" applyNumberFormat="0" applyBorder="0" applyAlignment="0" applyProtection="0"/>
    <xf numFmtId="0" fontId="12" fillId="18" borderId="4" applyNumberFormat="0" applyBorder="0" applyAlignment="0" applyProtection="0"/>
    <xf numFmtId="0" fontId="41" fillId="19" borderId="4" applyNumberFormat="0" applyBorder="0" applyAlignment="0" applyProtection="0"/>
    <xf numFmtId="0" fontId="41" fillId="20" borderId="4" applyNumberFormat="0" applyBorder="0" applyAlignment="0" applyProtection="0"/>
    <xf numFmtId="0" fontId="12" fillId="21" borderId="4" applyNumberFormat="0" applyBorder="0" applyAlignment="0" applyProtection="0"/>
    <xf numFmtId="0" fontId="12" fillId="22" borderId="4" applyNumberFormat="0" applyBorder="0" applyAlignment="0" applyProtection="0"/>
    <xf numFmtId="0" fontId="41" fillId="23" borderId="4" applyNumberFormat="0" applyBorder="0" applyAlignment="0" applyProtection="0"/>
    <xf numFmtId="0" fontId="41" fillId="24" borderId="4" applyNumberFormat="0" applyBorder="0" applyAlignment="0" applyProtection="0"/>
    <xf numFmtId="0" fontId="12" fillId="25" borderId="4" applyNumberFormat="0" applyBorder="0" applyAlignment="0" applyProtection="0"/>
    <xf numFmtId="0" fontId="12" fillId="26" borderId="4" applyNumberFormat="0" applyBorder="0" applyAlignment="0" applyProtection="0"/>
    <xf numFmtId="0" fontId="41" fillId="27" borderId="4" applyNumberFormat="0" applyBorder="0" applyAlignment="0" applyProtection="0"/>
    <xf numFmtId="0" fontId="41" fillId="28" borderId="4" applyNumberFormat="0" applyBorder="0" applyAlignment="0" applyProtection="0"/>
    <xf numFmtId="0" fontId="12" fillId="29" borderId="4" applyNumberFormat="0" applyBorder="0" applyAlignment="0" applyProtection="0"/>
    <xf numFmtId="0" fontId="12" fillId="30" borderId="4" applyNumberFormat="0" applyBorder="0" applyAlignment="0" applyProtection="0"/>
    <xf numFmtId="0" fontId="41" fillId="31" borderId="4" applyNumberFormat="0" applyBorder="0" applyAlignment="0" applyProtection="0"/>
    <xf numFmtId="0" fontId="41" fillId="32" borderId="4" applyNumberFormat="0" applyBorder="0" applyAlignment="0" applyProtection="0"/>
    <xf numFmtId="0" fontId="12" fillId="33" borderId="4" applyNumberFormat="0" applyBorder="0" applyAlignment="0" applyProtection="0"/>
    <xf numFmtId="0" fontId="12" fillId="34" borderId="4" applyNumberFormat="0" applyBorder="0" applyAlignment="0" applyProtection="0"/>
    <xf numFmtId="0" fontId="41" fillId="35" borderId="4" applyNumberFormat="0" applyBorder="0" applyAlignment="0" applyProtection="0"/>
    <xf numFmtId="0" fontId="41" fillId="36" borderId="4" applyNumberFormat="0" applyBorder="0" applyAlignment="0" applyProtection="0"/>
    <xf numFmtId="0" fontId="12" fillId="37" borderId="4" applyNumberFormat="0" applyBorder="0" applyAlignment="0" applyProtection="0"/>
    <xf numFmtId="0" fontId="12" fillId="38" borderId="4" applyNumberFormat="0" applyBorder="0" applyAlignment="0" applyProtection="0"/>
    <xf numFmtId="0" fontId="41" fillId="39" borderId="4" applyNumberFormat="0" applyBorder="0" applyAlignment="0" applyProtection="0"/>
    <xf numFmtId="0" fontId="46" fillId="0" borderId="4"/>
    <xf numFmtId="166" fontId="12" fillId="0" borderId="4" applyFont="0" applyFill="0" applyBorder="0" applyAlignment="0" applyProtection="0"/>
    <xf numFmtId="0" fontId="12" fillId="0" borderId="4"/>
    <xf numFmtId="0" fontId="12" fillId="0" borderId="4"/>
    <xf numFmtId="0" fontId="12" fillId="0" borderId="4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43" fontId="12" fillId="0" borderId="4" applyFont="0" applyFill="0" applyBorder="0" applyAlignment="0" applyProtection="0"/>
    <xf numFmtId="9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0" fontId="26" fillId="0" borderId="4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4" applyNumberFormat="0" applyFill="0" applyBorder="0" applyAlignment="0" applyProtection="0"/>
    <xf numFmtId="0" fontId="30" fillId="9" borderId="4" applyNumberFormat="0" applyBorder="0" applyAlignment="0" applyProtection="0"/>
    <xf numFmtId="0" fontId="31" fillId="10" borderId="4" applyNumberFormat="0" applyBorder="0" applyAlignment="0" applyProtection="0"/>
    <xf numFmtId="0" fontId="32" fillId="11" borderId="4" applyNumberFormat="0" applyBorder="0" applyAlignment="0" applyProtection="0"/>
    <xf numFmtId="0" fontId="33" fillId="12" borderId="21" applyNumberFormat="0" applyAlignment="0" applyProtection="0"/>
    <xf numFmtId="0" fontId="34" fillId="13" borderId="22" applyNumberFormat="0" applyAlignment="0" applyProtection="0"/>
    <xf numFmtId="0" fontId="35" fillId="13" borderId="21" applyNumberFormat="0" applyAlignment="0" applyProtection="0"/>
    <xf numFmtId="0" fontId="36" fillId="0" borderId="23" applyNumberFormat="0" applyFill="0" applyAlignment="0" applyProtection="0"/>
    <xf numFmtId="0" fontId="37" fillId="14" borderId="24" applyNumberFormat="0" applyAlignment="0" applyProtection="0"/>
    <xf numFmtId="0" fontId="38" fillId="0" borderId="4" applyNumberFormat="0" applyFill="0" applyBorder="0" applyAlignment="0" applyProtection="0"/>
    <xf numFmtId="0" fontId="12" fillId="15" borderId="25" applyNumberFormat="0" applyFont="0" applyAlignment="0" applyProtection="0"/>
    <xf numFmtId="0" fontId="39" fillId="0" borderId="4" applyNumberFormat="0" applyFill="0" applyBorder="0" applyAlignment="0" applyProtection="0"/>
    <xf numFmtId="0" fontId="40" fillId="0" borderId="26" applyNumberFormat="0" applyFill="0" applyAlignment="0" applyProtection="0"/>
    <xf numFmtId="0" fontId="41" fillId="16" borderId="4" applyNumberFormat="0" applyBorder="0" applyAlignment="0" applyProtection="0"/>
    <xf numFmtId="0" fontId="12" fillId="17" borderId="4" applyNumberFormat="0" applyBorder="0" applyAlignment="0" applyProtection="0"/>
    <xf numFmtId="0" fontId="12" fillId="18" borderId="4" applyNumberFormat="0" applyBorder="0" applyAlignment="0" applyProtection="0"/>
    <xf numFmtId="0" fontId="41" fillId="19" borderId="4" applyNumberFormat="0" applyBorder="0" applyAlignment="0" applyProtection="0"/>
    <xf numFmtId="0" fontId="41" fillId="20" borderId="4" applyNumberFormat="0" applyBorder="0" applyAlignment="0" applyProtection="0"/>
    <xf numFmtId="0" fontId="12" fillId="21" borderId="4" applyNumberFormat="0" applyBorder="0" applyAlignment="0" applyProtection="0"/>
    <xf numFmtId="0" fontId="12" fillId="22" borderId="4" applyNumberFormat="0" applyBorder="0" applyAlignment="0" applyProtection="0"/>
    <xf numFmtId="0" fontId="41" fillId="23" borderId="4" applyNumberFormat="0" applyBorder="0" applyAlignment="0" applyProtection="0"/>
    <xf numFmtId="0" fontId="41" fillId="24" borderId="4" applyNumberFormat="0" applyBorder="0" applyAlignment="0" applyProtection="0"/>
    <xf numFmtId="0" fontId="12" fillId="25" borderId="4" applyNumberFormat="0" applyBorder="0" applyAlignment="0" applyProtection="0"/>
    <xf numFmtId="0" fontId="12" fillId="26" borderId="4" applyNumberFormat="0" applyBorder="0" applyAlignment="0" applyProtection="0"/>
    <xf numFmtId="0" fontId="41" fillId="27" borderId="4" applyNumberFormat="0" applyBorder="0" applyAlignment="0" applyProtection="0"/>
    <xf numFmtId="0" fontId="41" fillId="28" borderId="4" applyNumberFormat="0" applyBorder="0" applyAlignment="0" applyProtection="0"/>
    <xf numFmtId="0" fontId="12" fillId="29" borderId="4" applyNumberFormat="0" applyBorder="0" applyAlignment="0" applyProtection="0"/>
    <xf numFmtId="0" fontId="12" fillId="30" borderId="4" applyNumberFormat="0" applyBorder="0" applyAlignment="0" applyProtection="0"/>
    <xf numFmtId="0" fontId="41" fillId="31" borderId="4" applyNumberFormat="0" applyBorder="0" applyAlignment="0" applyProtection="0"/>
    <xf numFmtId="0" fontId="41" fillId="32" borderId="4" applyNumberFormat="0" applyBorder="0" applyAlignment="0" applyProtection="0"/>
    <xf numFmtId="0" fontId="12" fillId="33" borderId="4" applyNumberFormat="0" applyBorder="0" applyAlignment="0" applyProtection="0"/>
    <xf numFmtId="0" fontId="12" fillId="34" borderId="4" applyNumberFormat="0" applyBorder="0" applyAlignment="0" applyProtection="0"/>
    <xf numFmtId="0" fontId="41" fillId="35" borderId="4" applyNumberFormat="0" applyBorder="0" applyAlignment="0" applyProtection="0"/>
    <xf numFmtId="0" fontId="41" fillId="36" borderId="4" applyNumberFormat="0" applyBorder="0" applyAlignment="0" applyProtection="0"/>
    <xf numFmtId="0" fontId="12" fillId="37" borderId="4" applyNumberFormat="0" applyBorder="0" applyAlignment="0" applyProtection="0"/>
    <xf numFmtId="0" fontId="12" fillId="38" borderId="4" applyNumberFormat="0" applyBorder="0" applyAlignment="0" applyProtection="0"/>
    <xf numFmtId="0" fontId="41" fillId="39" borderId="4" applyNumberFormat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44" fillId="0" borderId="4"/>
    <xf numFmtId="43" fontId="44" fillId="0" borderId="4" applyFont="0" applyFill="0" applyBorder="0" applyAlignment="0" applyProtection="0"/>
    <xf numFmtId="43" fontId="44" fillId="0" borderId="4" applyFont="0" applyFill="0" applyBorder="0" applyAlignment="0" applyProtection="0"/>
    <xf numFmtId="43" fontId="44" fillId="0" borderId="4" applyFont="0" applyFill="0" applyBorder="0" applyAlignment="0" applyProtection="0"/>
    <xf numFmtId="0" fontId="12" fillId="0" borderId="4"/>
    <xf numFmtId="43" fontId="12" fillId="0" borderId="4" applyFont="0" applyFill="0" applyBorder="0" applyAlignment="0" applyProtection="0"/>
    <xf numFmtId="0" fontId="12" fillId="15" borderId="25" applyNumberFormat="0" applyFont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9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0" fontId="44" fillId="0" borderId="4"/>
    <xf numFmtId="43" fontId="44" fillId="0" borderId="4" applyFont="0" applyFill="0" applyBorder="0" applyAlignment="0" applyProtection="0"/>
    <xf numFmtId="166" fontId="45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21" borderId="4" applyNumberFormat="0" applyBorder="0" applyAlignment="0" applyProtection="0"/>
    <xf numFmtId="0" fontId="12" fillId="30" borderId="4" applyNumberFormat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15" borderId="25" applyNumberFormat="0" applyFont="0" applyAlignment="0" applyProtection="0"/>
    <xf numFmtId="43" fontId="44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17" borderId="4" applyNumberFormat="0" applyBorder="0" applyAlignment="0" applyProtection="0"/>
    <xf numFmtId="0" fontId="12" fillId="0" borderId="4"/>
    <xf numFmtId="0" fontId="12" fillId="37" borderId="4" applyNumberFormat="0" applyBorder="0" applyAlignment="0" applyProtection="0"/>
    <xf numFmtId="43" fontId="12" fillId="0" borderId="4" applyFont="0" applyFill="0" applyBorder="0" applyAlignment="0" applyProtection="0"/>
    <xf numFmtId="0" fontId="12" fillId="25" borderId="4" applyNumberFormat="0" applyBorder="0" applyAlignment="0" applyProtection="0"/>
    <xf numFmtId="0" fontId="12" fillId="33" borderId="4" applyNumberFormat="0" applyBorder="0" applyAlignment="0" applyProtection="0"/>
    <xf numFmtId="166" fontId="45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26" borderId="4" applyNumberFormat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18" borderId="4" applyNumberFormat="0" applyBorder="0" applyAlignment="0" applyProtection="0"/>
    <xf numFmtId="0" fontId="12" fillId="34" borderId="4" applyNumberFormat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38" borderId="4" applyNumberFormat="0" applyBorder="0" applyAlignment="0" applyProtection="0"/>
    <xf numFmtId="0" fontId="44" fillId="0" borderId="4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166" fontId="12" fillId="0" borderId="4" applyFont="0" applyFill="0" applyBorder="0" applyAlignment="0" applyProtection="0"/>
    <xf numFmtId="0" fontId="12" fillId="0" borderId="4"/>
    <xf numFmtId="0" fontId="12" fillId="29" borderId="4" applyNumberFormat="0" applyBorder="0" applyAlignment="0" applyProtection="0"/>
    <xf numFmtId="166" fontId="12" fillId="0" borderId="4" applyFont="0" applyFill="0" applyBorder="0" applyAlignment="0" applyProtection="0"/>
    <xf numFmtId="169" fontId="12" fillId="0" borderId="4" applyFont="0" applyFill="0" applyBorder="0" applyAlignment="0" applyProtection="0"/>
    <xf numFmtId="0" fontId="12" fillId="22" borderId="4" applyNumberFormat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0" fontId="12" fillId="0" borderId="4"/>
    <xf numFmtId="0" fontId="12" fillId="0" borderId="4"/>
    <xf numFmtId="0" fontId="12" fillId="0" borderId="4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166" fontId="12" fillId="0" borderId="4" applyFont="0" applyFill="0" applyBorder="0" applyAlignment="0" applyProtection="0"/>
    <xf numFmtId="0" fontId="12" fillId="0" borderId="4"/>
    <xf numFmtId="0" fontId="12" fillId="0" borderId="4"/>
    <xf numFmtId="0" fontId="12" fillId="0" borderId="4"/>
    <xf numFmtId="166" fontId="12" fillId="0" borderId="4" applyFont="0" applyFill="0" applyBorder="0" applyAlignment="0" applyProtection="0"/>
    <xf numFmtId="0" fontId="12" fillId="0" borderId="4"/>
    <xf numFmtId="0" fontId="12" fillId="0" borderId="4"/>
    <xf numFmtId="43" fontId="12" fillId="0" borderId="4" applyFont="0" applyFill="0" applyBorder="0" applyAlignment="0" applyProtection="0"/>
    <xf numFmtId="0" fontId="12" fillId="0" borderId="4"/>
    <xf numFmtId="0" fontId="12" fillId="0" borderId="4"/>
    <xf numFmtId="43" fontId="12" fillId="0" borderId="4" applyFont="0" applyFill="0" applyBorder="0" applyAlignment="0" applyProtection="0"/>
    <xf numFmtId="168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0" fontId="12" fillId="0" borderId="4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43" fontId="12" fillId="0" borderId="4" applyFont="0" applyFill="0" applyBorder="0" applyAlignment="0" applyProtection="0"/>
    <xf numFmtId="0" fontId="12" fillId="15" borderId="25" applyNumberFormat="0" applyFont="0" applyAlignment="0" applyProtection="0"/>
    <xf numFmtId="43" fontId="12" fillId="0" borderId="4" applyFont="0" applyFill="0" applyBorder="0" applyAlignment="0" applyProtection="0"/>
    <xf numFmtId="0" fontId="12" fillId="17" borderId="4" applyNumberFormat="0" applyBorder="0" applyAlignment="0" applyProtection="0"/>
    <xf numFmtId="0" fontId="12" fillId="18" borderId="4" applyNumberFormat="0" applyBorder="0" applyAlignment="0" applyProtection="0"/>
    <xf numFmtId="0" fontId="12" fillId="21" borderId="4" applyNumberFormat="0" applyBorder="0" applyAlignment="0" applyProtection="0"/>
    <xf numFmtId="0" fontId="12" fillId="22" borderId="4" applyNumberFormat="0" applyBorder="0" applyAlignment="0" applyProtection="0"/>
    <xf numFmtId="0" fontId="12" fillId="25" borderId="4" applyNumberFormat="0" applyBorder="0" applyAlignment="0" applyProtection="0"/>
    <xf numFmtId="0" fontId="12" fillId="26" borderId="4" applyNumberFormat="0" applyBorder="0" applyAlignment="0" applyProtection="0"/>
    <xf numFmtId="0" fontId="12" fillId="29" borderId="4" applyNumberFormat="0" applyBorder="0" applyAlignment="0" applyProtection="0"/>
    <xf numFmtId="0" fontId="12" fillId="30" borderId="4" applyNumberFormat="0" applyBorder="0" applyAlignment="0" applyProtection="0"/>
    <xf numFmtId="0" fontId="12" fillId="33" borderId="4" applyNumberFormat="0" applyBorder="0" applyAlignment="0" applyProtection="0"/>
    <xf numFmtId="0" fontId="12" fillId="34" borderId="4" applyNumberFormat="0" applyBorder="0" applyAlignment="0" applyProtection="0"/>
    <xf numFmtId="0" fontId="12" fillId="37" borderId="4" applyNumberFormat="0" applyBorder="0" applyAlignment="0" applyProtection="0"/>
    <xf numFmtId="0" fontId="12" fillId="38" borderId="4" applyNumberFormat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0" fontId="12" fillId="0" borderId="4"/>
    <xf numFmtId="0" fontId="12" fillId="0" borderId="4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43" fontId="12" fillId="0" borderId="4" applyFont="0" applyFill="0" applyBorder="0" applyAlignment="0" applyProtection="0"/>
    <xf numFmtId="9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0" fontId="12" fillId="15" borderId="25" applyNumberFormat="0" applyFont="0" applyAlignment="0" applyProtection="0"/>
    <xf numFmtId="0" fontId="12" fillId="17" borderId="4" applyNumberFormat="0" applyBorder="0" applyAlignment="0" applyProtection="0"/>
    <xf numFmtId="0" fontId="12" fillId="18" borderId="4" applyNumberFormat="0" applyBorder="0" applyAlignment="0" applyProtection="0"/>
    <xf numFmtId="0" fontId="12" fillId="21" borderId="4" applyNumberFormat="0" applyBorder="0" applyAlignment="0" applyProtection="0"/>
    <xf numFmtId="0" fontId="12" fillId="22" borderId="4" applyNumberFormat="0" applyBorder="0" applyAlignment="0" applyProtection="0"/>
    <xf numFmtId="0" fontId="12" fillId="25" borderId="4" applyNumberFormat="0" applyBorder="0" applyAlignment="0" applyProtection="0"/>
    <xf numFmtId="0" fontId="12" fillId="26" borderId="4" applyNumberFormat="0" applyBorder="0" applyAlignment="0" applyProtection="0"/>
    <xf numFmtId="0" fontId="12" fillId="29" borderId="4" applyNumberFormat="0" applyBorder="0" applyAlignment="0" applyProtection="0"/>
    <xf numFmtId="0" fontId="12" fillId="30" borderId="4" applyNumberFormat="0" applyBorder="0" applyAlignment="0" applyProtection="0"/>
    <xf numFmtId="0" fontId="12" fillId="33" borderId="4" applyNumberFormat="0" applyBorder="0" applyAlignment="0" applyProtection="0"/>
    <xf numFmtId="0" fontId="12" fillId="34" borderId="4" applyNumberFormat="0" applyBorder="0" applyAlignment="0" applyProtection="0"/>
    <xf numFmtId="0" fontId="12" fillId="37" borderId="4" applyNumberFormat="0" applyBorder="0" applyAlignment="0" applyProtection="0"/>
    <xf numFmtId="0" fontId="12" fillId="38" borderId="4" applyNumberFormat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0" fontId="12" fillId="0" borderId="4"/>
    <xf numFmtId="43" fontId="12" fillId="0" borderId="4" applyFont="0" applyFill="0" applyBorder="0" applyAlignment="0" applyProtection="0"/>
    <xf numFmtId="0" fontId="12" fillId="15" borderId="25" applyNumberFormat="0" applyFont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9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166" fontId="12" fillId="0" borderId="4" applyFont="0" applyFill="0" applyBorder="0" applyAlignment="0" applyProtection="0"/>
    <xf numFmtId="43" fontId="12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0" fontId="11" fillId="15" borderId="25" applyNumberFormat="0" applyFont="0" applyAlignment="0" applyProtection="0"/>
    <xf numFmtId="0" fontId="11" fillId="17" borderId="4" applyNumberFormat="0" applyBorder="0" applyAlignment="0" applyProtection="0"/>
    <xf numFmtId="0" fontId="11" fillId="18" borderId="4" applyNumberFormat="0" applyBorder="0" applyAlignment="0" applyProtection="0"/>
    <xf numFmtId="0" fontId="11" fillId="21" borderId="4" applyNumberFormat="0" applyBorder="0" applyAlignment="0" applyProtection="0"/>
    <xf numFmtId="0" fontId="11" fillId="22" borderId="4" applyNumberFormat="0" applyBorder="0" applyAlignment="0" applyProtection="0"/>
    <xf numFmtId="0" fontId="11" fillId="25" borderId="4" applyNumberFormat="0" applyBorder="0" applyAlignment="0" applyProtection="0"/>
    <xf numFmtId="0" fontId="11" fillId="26" borderId="4" applyNumberFormat="0" applyBorder="0" applyAlignment="0" applyProtection="0"/>
    <xf numFmtId="0" fontId="11" fillId="29" borderId="4" applyNumberFormat="0" applyBorder="0" applyAlignment="0" applyProtection="0"/>
    <xf numFmtId="0" fontId="11" fillId="30" borderId="4" applyNumberFormat="0" applyBorder="0" applyAlignment="0" applyProtection="0"/>
    <xf numFmtId="0" fontId="11" fillId="33" borderId="4" applyNumberFormat="0" applyBorder="0" applyAlignment="0" applyProtection="0"/>
    <xf numFmtId="0" fontId="11" fillId="34" borderId="4" applyNumberFormat="0" applyBorder="0" applyAlignment="0" applyProtection="0"/>
    <xf numFmtId="0" fontId="11" fillId="37" borderId="4" applyNumberFormat="0" applyBorder="0" applyAlignment="0" applyProtection="0"/>
    <xf numFmtId="0" fontId="11" fillId="38" borderId="4" applyNumberFormat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9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11" fillId="0" borderId="4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166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0" fontId="11" fillId="0" borderId="4"/>
    <xf numFmtId="170" fontId="11" fillId="0" borderId="4" applyFont="0" applyFill="0" applyBorder="0" applyAlignment="0" applyProtection="0"/>
    <xf numFmtId="0" fontId="11" fillId="0" borderId="4"/>
    <xf numFmtId="166" fontId="11" fillId="0" borderId="4" applyFont="0" applyFill="0" applyBorder="0" applyAlignment="0" applyProtection="0"/>
    <xf numFmtId="0" fontId="11" fillId="0" borderId="4"/>
    <xf numFmtId="0" fontId="11" fillId="0" borderId="4"/>
    <xf numFmtId="43" fontId="11" fillId="0" borderId="4" applyFont="0" applyFill="0" applyBorder="0" applyAlignment="0" applyProtection="0"/>
    <xf numFmtId="0" fontId="11" fillId="0" borderId="4"/>
    <xf numFmtId="0" fontId="11" fillId="0" borderId="4"/>
    <xf numFmtId="43" fontId="11" fillId="0" borderId="4" applyFont="0" applyFill="0" applyBorder="0" applyAlignment="0" applyProtection="0"/>
    <xf numFmtId="168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0" fontId="11" fillId="15" borderId="25" applyNumberFormat="0" applyFont="0" applyAlignment="0" applyProtection="0"/>
    <xf numFmtId="43" fontId="11" fillId="0" borderId="4" applyFont="0" applyFill="0" applyBorder="0" applyAlignment="0" applyProtection="0"/>
    <xf numFmtId="0" fontId="11" fillId="17" borderId="4" applyNumberFormat="0" applyBorder="0" applyAlignment="0" applyProtection="0"/>
    <xf numFmtId="0" fontId="11" fillId="18" borderId="4" applyNumberFormat="0" applyBorder="0" applyAlignment="0" applyProtection="0"/>
    <xf numFmtId="0" fontId="11" fillId="21" borderId="4" applyNumberFormat="0" applyBorder="0" applyAlignment="0" applyProtection="0"/>
    <xf numFmtId="0" fontId="11" fillId="22" borderId="4" applyNumberFormat="0" applyBorder="0" applyAlignment="0" applyProtection="0"/>
    <xf numFmtId="43" fontId="11" fillId="0" borderId="4" applyFont="0" applyFill="0" applyBorder="0" applyAlignment="0" applyProtection="0"/>
    <xf numFmtId="0" fontId="11" fillId="25" borderId="4" applyNumberFormat="0" applyBorder="0" applyAlignment="0" applyProtection="0"/>
    <xf numFmtId="0" fontId="11" fillId="26" borderId="4" applyNumberFormat="0" applyBorder="0" applyAlignment="0" applyProtection="0"/>
    <xf numFmtId="0" fontId="11" fillId="29" borderId="4" applyNumberFormat="0" applyBorder="0" applyAlignment="0" applyProtection="0"/>
    <xf numFmtId="0" fontId="11" fillId="30" borderId="4" applyNumberFormat="0" applyBorder="0" applyAlignment="0" applyProtection="0"/>
    <xf numFmtId="0" fontId="11" fillId="33" borderId="4" applyNumberFormat="0" applyBorder="0" applyAlignment="0" applyProtection="0"/>
    <xf numFmtId="0" fontId="11" fillId="34" borderId="4" applyNumberFormat="0" applyBorder="0" applyAlignment="0" applyProtection="0"/>
    <xf numFmtId="0" fontId="11" fillId="37" borderId="4" applyNumberFormat="0" applyBorder="0" applyAlignment="0" applyProtection="0"/>
    <xf numFmtId="0" fontId="11" fillId="38" borderId="4" applyNumberFormat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0" fontId="11" fillId="0" borderId="4"/>
    <xf numFmtId="0" fontId="11" fillId="0" borderId="4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9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0" fontId="11" fillId="15" borderId="25" applyNumberFormat="0" applyFont="0" applyAlignment="0" applyProtection="0"/>
    <xf numFmtId="0" fontId="11" fillId="17" borderId="4" applyNumberFormat="0" applyBorder="0" applyAlignment="0" applyProtection="0"/>
    <xf numFmtId="0" fontId="11" fillId="18" borderId="4" applyNumberFormat="0" applyBorder="0" applyAlignment="0" applyProtection="0"/>
    <xf numFmtId="0" fontId="11" fillId="21" borderId="4" applyNumberFormat="0" applyBorder="0" applyAlignment="0" applyProtection="0"/>
    <xf numFmtId="0" fontId="11" fillId="22" borderId="4" applyNumberFormat="0" applyBorder="0" applyAlignment="0" applyProtection="0"/>
    <xf numFmtId="0" fontId="11" fillId="25" borderId="4" applyNumberFormat="0" applyBorder="0" applyAlignment="0" applyProtection="0"/>
    <xf numFmtId="0" fontId="11" fillId="26" borderId="4" applyNumberFormat="0" applyBorder="0" applyAlignment="0" applyProtection="0"/>
    <xf numFmtId="0" fontId="11" fillId="29" borderId="4" applyNumberFormat="0" applyBorder="0" applyAlignment="0" applyProtection="0"/>
    <xf numFmtId="0" fontId="11" fillId="30" borderId="4" applyNumberFormat="0" applyBorder="0" applyAlignment="0" applyProtection="0"/>
    <xf numFmtId="0" fontId="11" fillId="33" borderId="4" applyNumberFormat="0" applyBorder="0" applyAlignment="0" applyProtection="0"/>
    <xf numFmtId="0" fontId="11" fillId="34" borderId="4" applyNumberFormat="0" applyBorder="0" applyAlignment="0" applyProtection="0"/>
    <xf numFmtId="0" fontId="11" fillId="37" borderId="4" applyNumberFormat="0" applyBorder="0" applyAlignment="0" applyProtection="0"/>
    <xf numFmtId="0" fontId="11" fillId="38" borderId="4" applyNumberFormat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0" fontId="11" fillId="15" borderId="25" applyNumberFormat="0" applyFont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9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21" borderId="4" applyNumberFormat="0" applyBorder="0" applyAlignment="0" applyProtection="0"/>
    <xf numFmtId="0" fontId="11" fillId="30" borderId="4" applyNumberFormat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15" borderId="25" applyNumberFormat="0" applyFont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17" borderId="4" applyNumberFormat="0" applyBorder="0" applyAlignment="0" applyProtection="0"/>
    <xf numFmtId="0" fontId="11" fillId="0" borderId="4"/>
    <xf numFmtId="0" fontId="11" fillId="37" borderId="4" applyNumberFormat="0" applyBorder="0" applyAlignment="0" applyProtection="0"/>
    <xf numFmtId="43" fontId="11" fillId="0" borderId="4" applyFont="0" applyFill="0" applyBorder="0" applyAlignment="0" applyProtection="0"/>
    <xf numFmtId="0" fontId="11" fillId="25" borderId="4" applyNumberFormat="0" applyBorder="0" applyAlignment="0" applyProtection="0"/>
    <xf numFmtId="0" fontId="11" fillId="33" borderId="4" applyNumberFormat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26" borderId="4" applyNumberFormat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18" borderId="4" applyNumberFormat="0" applyBorder="0" applyAlignment="0" applyProtection="0"/>
    <xf numFmtId="0" fontId="11" fillId="34" borderId="4" applyNumberFormat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38" borderId="4" applyNumberFormat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166" fontId="11" fillId="0" borderId="4" applyFont="0" applyFill="0" applyBorder="0" applyAlignment="0" applyProtection="0"/>
    <xf numFmtId="0" fontId="11" fillId="0" borderId="4"/>
    <xf numFmtId="0" fontId="11" fillId="29" borderId="4" applyNumberFormat="0" applyBorder="0" applyAlignment="0" applyProtection="0"/>
    <xf numFmtId="166" fontId="11" fillId="0" borderId="4" applyFont="0" applyFill="0" applyBorder="0" applyAlignment="0" applyProtection="0"/>
    <xf numFmtId="169" fontId="11" fillId="0" borderId="4" applyFont="0" applyFill="0" applyBorder="0" applyAlignment="0" applyProtection="0"/>
    <xf numFmtId="0" fontId="11" fillId="22" borderId="4" applyNumberFormat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0" fontId="11" fillId="0" borderId="4"/>
    <xf numFmtId="0" fontId="11" fillId="0" borderId="4"/>
    <xf numFmtId="0" fontId="11" fillId="0" borderId="4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166" fontId="11" fillId="0" borderId="4" applyFont="0" applyFill="0" applyBorder="0" applyAlignment="0" applyProtection="0"/>
    <xf numFmtId="0" fontId="11" fillId="0" borderId="4"/>
    <xf numFmtId="0" fontId="11" fillId="0" borderId="4"/>
    <xf numFmtId="0" fontId="11" fillId="0" borderId="4"/>
    <xf numFmtId="166" fontId="11" fillId="0" borderId="4" applyFont="0" applyFill="0" applyBorder="0" applyAlignment="0" applyProtection="0"/>
    <xf numFmtId="0" fontId="11" fillId="0" borderId="4"/>
    <xf numFmtId="0" fontId="11" fillId="0" borderId="4"/>
    <xf numFmtId="43" fontId="11" fillId="0" borderId="4" applyFont="0" applyFill="0" applyBorder="0" applyAlignment="0" applyProtection="0"/>
    <xf numFmtId="0" fontId="11" fillId="0" borderId="4"/>
    <xf numFmtId="0" fontId="11" fillId="0" borderId="4"/>
    <xf numFmtId="43" fontId="11" fillId="0" borderId="4" applyFont="0" applyFill="0" applyBorder="0" applyAlignment="0" applyProtection="0"/>
    <xf numFmtId="168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0" fontId="11" fillId="0" borderId="4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0" fontId="11" fillId="15" borderId="25" applyNumberFormat="0" applyFont="0" applyAlignment="0" applyProtection="0"/>
    <xf numFmtId="43" fontId="11" fillId="0" borderId="4" applyFont="0" applyFill="0" applyBorder="0" applyAlignment="0" applyProtection="0"/>
    <xf numFmtId="0" fontId="11" fillId="17" borderId="4" applyNumberFormat="0" applyBorder="0" applyAlignment="0" applyProtection="0"/>
    <xf numFmtId="0" fontId="11" fillId="18" borderId="4" applyNumberFormat="0" applyBorder="0" applyAlignment="0" applyProtection="0"/>
    <xf numFmtId="0" fontId="11" fillId="21" borderId="4" applyNumberFormat="0" applyBorder="0" applyAlignment="0" applyProtection="0"/>
    <xf numFmtId="0" fontId="11" fillId="22" borderId="4" applyNumberFormat="0" applyBorder="0" applyAlignment="0" applyProtection="0"/>
    <xf numFmtId="0" fontId="11" fillId="25" borderId="4" applyNumberFormat="0" applyBorder="0" applyAlignment="0" applyProtection="0"/>
    <xf numFmtId="0" fontId="11" fillId="26" borderId="4" applyNumberFormat="0" applyBorder="0" applyAlignment="0" applyProtection="0"/>
    <xf numFmtId="0" fontId="11" fillId="29" borderId="4" applyNumberFormat="0" applyBorder="0" applyAlignment="0" applyProtection="0"/>
    <xf numFmtId="0" fontId="11" fillId="30" borderId="4" applyNumberFormat="0" applyBorder="0" applyAlignment="0" applyProtection="0"/>
    <xf numFmtId="0" fontId="11" fillId="33" borderId="4" applyNumberFormat="0" applyBorder="0" applyAlignment="0" applyProtection="0"/>
    <xf numFmtId="0" fontId="11" fillId="34" borderId="4" applyNumberFormat="0" applyBorder="0" applyAlignment="0" applyProtection="0"/>
    <xf numFmtId="0" fontId="11" fillId="37" borderId="4" applyNumberFormat="0" applyBorder="0" applyAlignment="0" applyProtection="0"/>
    <xf numFmtId="0" fontId="11" fillId="38" borderId="4" applyNumberFormat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0" fontId="11" fillId="0" borderId="4"/>
    <xf numFmtId="0" fontId="11" fillId="0" borderId="4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9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0" fontId="11" fillId="15" borderId="25" applyNumberFormat="0" applyFont="0" applyAlignment="0" applyProtection="0"/>
    <xf numFmtId="0" fontId="11" fillId="17" borderId="4" applyNumberFormat="0" applyBorder="0" applyAlignment="0" applyProtection="0"/>
    <xf numFmtId="0" fontId="11" fillId="18" borderId="4" applyNumberFormat="0" applyBorder="0" applyAlignment="0" applyProtection="0"/>
    <xf numFmtId="0" fontId="11" fillId="21" borderId="4" applyNumberFormat="0" applyBorder="0" applyAlignment="0" applyProtection="0"/>
    <xf numFmtId="0" fontId="11" fillId="22" borderId="4" applyNumberFormat="0" applyBorder="0" applyAlignment="0" applyProtection="0"/>
    <xf numFmtId="0" fontId="11" fillId="25" borderId="4" applyNumberFormat="0" applyBorder="0" applyAlignment="0" applyProtection="0"/>
    <xf numFmtId="0" fontId="11" fillId="26" borderId="4" applyNumberFormat="0" applyBorder="0" applyAlignment="0" applyProtection="0"/>
    <xf numFmtId="0" fontId="11" fillId="29" borderId="4" applyNumberFormat="0" applyBorder="0" applyAlignment="0" applyProtection="0"/>
    <xf numFmtId="0" fontId="11" fillId="30" borderId="4" applyNumberFormat="0" applyBorder="0" applyAlignment="0" applyProtection="0"/>
    <xf numFmtId="0" fontId="11" fillId="33" borderId="4" applyNumberFormat="0" applyBorder="0" applyAlignment="0" applyProtection="0"/>
    <xf numFmtId="0" fontId="11" fillId="34" borderId="4" applyNumberFormat="0" applyBorder="0" applyAlignment="0" applyProtection="0"/>
    <xf numFmtId="0" fontId="11" fillId="37" borderId="4" applyNumberFormat="0" applyBorder="0" applyAlignment="0" applyProtection="0"/>
    <xf numFmtId="0" fontId="11" fillId="38" borderId="4" applyNumberFormat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0" fontId="11" fillId="15" borderId="25" applyNumberFormat="0" applyFont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9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166" fontId="11" fillId="0" borderId="4" applyFont="0" applyFill="0" applyBorder="0" applyAlignment="0" applyProtection="0"/>
    <xf numFmtId="0" fontId="11" fillId="0" borderId="4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0" fontId="11" fillId="15" borderId="25" applyNumberFormat="0" applyFont="0" applyAlignment="0" applyProtection="0"/>
    <xf numFmtId="0" fontId="11" fillId="17" borderId="4" applyNumberFormat="0" applyBorder="0" applyAlignment="0" applyProtection="0"/>
    <xf numFmtId="0" fontId="11" fillId="18" borderId="4" applyNumberFormat="0" applyBorder="0" applyAlignment="0" applyProtection="0"/>
    <xf numFmtId="0" fontId="11" fillId="21" borderId="4" applyNumberFormat="0" applyBorder="0" applyAlignment="0" applyProtection="0"/>
    <xf numFmtId="0" fontId="11" fillId="22" borderId="4" applyNumberFormat="0" applyBorder="0" applyAlignment="0" applyProtection="0"/>
    <xf numFmtId="0" fontId="11" fillId="25" borderId="4" applyNumberFormat="0" applyBorder="0" applyAlignment="0" applyProtection="0"/>
    <xf numFmtId="0" fontId="11" fillId="26" borderId="4" applyNumberFormat="0" applyBorder="0" applyAlignment="0" applyProtection="0"/>
    <xf numFmtId="0" fontId="11" fillId="29" borderId="4" applyNumberFormat="0" applyBorder="0" applyAlignment="0" applyProtection="0"/>
    <xf numFmtId="0" fontId="11" fillId="30" borderId="4" applyNumberFormat="0" applyBorder="0" applyAlignment="0" applyProtection="0"/>
    <xf numFmtId="0" fontId="11" fillId="33" borderId="4" applyNumberFormat="0" applyBorder="0" applyAlignment="0" applyProtection="0"/>
    <xf numFmtId="0" fontId="11" fillId="34" borderId="4" applyNumberFormat="0" applyBorder="0" applyAlignment="0" applyProtection="0"/>
    <xf numFmtId="0" fontId="11" fillId="37" borderId="4" applyNumberFormat="0" applyBorder="0" applyAlignment="0" applyProtection="0"/>
    <xf numFmtId="0" fontId="11" fillId="38" borderId="4" applyNumberFormat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43" fontId="11" fillId="0" borderId="4" applyFont="0" applyFill="0" applyBorder="0" applyAlignment="0" applyProtection="0"/>
    <xf numFmtId="0" fontId="52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43" fontId="10" fillId="0" borderId="4" applyFont="0" applyFill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170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168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43" fontId="10" fillId="0" borderId="4" applyFont="0" applyFill="0" applyBorder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15" borderId="25" applyNumberFormat="0" applyFont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43" fontId="10" fillId="0" borderId="4" applyFont="0" applyFill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21" borderId="4" applyNumberFormat="0" applyBorder="0" applyAlignment="0" applyProtection="0"/>
    <xf numFmtId="0" fontId="10" fillId="30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5" borderId="25" applyNumberFormat="0" applyFont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7" borderId="4" applyNumberFormat="0" applyBorder="0" applyAlignment="0" applyProtection="0"/>
    <xf numFmtId="0" fontId="10" fillId="0" borderId="4"/>
    <xf numFmtId="0" fontId="10" fillId="37" borderId="4" applyNumberFormat="0" applyBorder="0" applyAlignment="0" applyProtection="0"/>
    <xf numFmtId="43" fontId="10" fillId="0" borderId="4" applyFont="0" applyFill="0" applyBorder="0" applyAlignment="0" applyProtection="0"/>
    <xf numFmtId="0" fontId="10" fillId="25" borderId="4" applyNumberFormat="0" applyBorder="0" applyAlignment="0" applyProtection="0"/>
    <xf numFmtId="0" fontId="10" fillId="33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26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8" borderId="4" applyNumberFormat="0" applyBorder="0" applyAlignment="0" applyProtection="0"/>
    <xf numFmtId="0" fontId="10" fillId="34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29" borderId="4" applyNumberFormat="0" applyBorder="0" applyAlignment="0" applyProtection="0"/>
    <xf numFmtId="166" fontId="10" fillId="0" borderId="4" applyFont="0" applyFill="0" applyBorder="0" applyAlignment="0" applyProtection="0"/>
    <xf numFmtId="169" fontId="10" fillId="0" borderId="4" applyFont="0" applyFill="0" applyBorder="0" applyAlignment="0" applyProtection="0"/>
    <xf numFmtId="0" fontId="10" fillId="22" borderId="4" applyNumberFormat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168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43" fontId="10" fillId="0" borderId="4" applyFont="0" applyFill="0" applyBorder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15" borderId="25" applyNumberFormat="0" applyFont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0" borderId="4"/>
    <xf numFmtId="170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168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43" fontId="10" fillId="0" borderId="4" applyFont="0" applyFill="0" applyBorder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43" fontId="10" fillId="0" borderId="4" applyFont="0" applyFill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15" borderId="25" applyNumberFormat="0" applyFont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21" borderId="4" applyNumberFormat="0" applyBorder="0" applyAlignment="0" applyProtection="0"/>
    <xf numFmtId="0" fontId="10" fillId="30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5" borderId="25" applyNumberFormat="0" applyFont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7" borderId="4" applyNumberFormat="0" applyBorder="0" applyAlignment="0" applyProtection="0"/>
    <xf numFmtId="0" fontId="10" fillId="0" borderId="4"/>
    <xf numFmtId="0" fontId="10" fillId="37" borderId="4" applyNumberFormat="0" applyBorder="0" applyAlignment="0" applyProtection="0"/>
    <xf numFmtId="43" fontId="10" fillId="0" borderId="4" applyFont="0" applyFill="0" applyBorder="0" applyAlignment="0" applyProtection="0"/>
    <xf numFmtId="0" fontId="10" fillId="25" borderId="4" applyNumberFormat="0" applyBorder="0" applyAlignment="0" applyProtection="0"/>
    <xf numFmtId="0" fontId="10" fillId="33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26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18" borderId="4" applyNumberFormat="0" applyBorder="0" applyAlignment="0" applyProtection="0"/>
    <xf numFmtId="0" fontId="10" fillId="34" borderId="4" applyNumberFormat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29" borderId="4" applyNumberFormat="0" applyBorder="0" applyAlignment="0" applyProtection="0"/>
    <xf numFmtId="166" fontId="10" fillId="0" borderId="4" applyFont="0" applyFill="0" applyBorder="0" applyAlignment="0" applyProtection="0"/>
    <xf numFmtId="169" fontId="10" fillId="0" borderId="4" applyFont="0" applyFill="0" applyBorder="0" applyAlignment="0" applyProtection="0"/>
    <xf numFmtId="0" fontId="10" fillId="22" borderId="4" applyNumberFormat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0" fontId="10" fillId="0" borderId="4"/>
    <xf numFmtId="0" fontId="10" fillId="0" borderId="4"/>
    <xf numFmtId="43" fontId="10" fillId="0" borderId="4" applyFont="0" applyFill="0" applyBorder="0" applyAlignment="0" applyProtection="0"/>
    <xf numFmtId="168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0" borderId="4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43" fontId="10" fillId="0" borderId="4" applyFont="0" applyFill="0" applyBorder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0" borderId="4"/>
    <xf numFmtId="0" fontId="10" fillId="0" borderId="4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0" fontId="10" fillId="15" borderId="25" applyNumberFormat="0" applyFont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9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166" fontId="10" fillId="0" borderId="4" applyFont="0" applyFill="0" applyBorder="0" applyAlignment="0" applyProtection="0"/>
    <xf numFmtId="0" fontId="10" fillId="0" borderId="4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10" fillId="15" borderId="25" applyNumberFormat="0" applyFont="0" applyAlignment="0" applyProtection="0"/>
    <xf numFmtId="0" fontId="10" fillId="17" borderId="4" applyNumberFormat="0" applyBorder="0" applyAlignment="0" applyProtection="0"/>
    <xf numFmtId="0" fontId="10" fillId="18" borderId="4" applyNumberFormat="0" applyBorder="0" applyAlignment="0" applyProtection="0"/>
    <xf numFmtId="0" fontId="10" fillId="21" borderId="4" applyNumberFormat="0" applyBorder="0" applyAlignment="0" applyProtection="0"/>
    <xf numFmtId="0" fontId="10" fillId="22" borderId="4" applyNumberFormat="0" applyBorder="0" applyAlignment="0" applyProtection="0"/>
    <xf numFmtId="0" fontId="10" fillId="25" borderId="4" applyNumberFormat="0" applyBorder="0" applyAlignment="0" applyProtection="0"/>
    <xf numFmtId="0" fontId="10" fillId="26" borderId="4" applyNumberFormat="0" applyBorder="0" applyAlignment="0" applyProtection="0"/>
    <xf numFmtId="0" fontId="10" fillId="29" borderId="4" applyNumberFormat="0" applyBorder="0" applyAlignment="0" applyProtection="0"/>
    <xf numFmtId="0" fontId="10" fillId="30" borderId="4" applyNumberFormat="0" applyBorder="0" applyAlignment="0" applyProtection="0"/>
    <xf numFmtId="0" fontId="10" fillId="33" borderId="4" applyNumberFormat="0" applyBorder="0" applyAlignment="0" applyProtection="0"/>
    <xf numFmtId="0" fontId="10" fillId="34" borderId="4" applyNumberFormat="0" applyBorder="0" applyAlignment="0" applyProtection="0"/>
    <xf numFmtId="0" fontId="10" fillId="37" borderId="4" applyNumberFormat="0" applyBorder="0" applyAlignment="0" applyProtection="0"/>
    <xf numFmtId="0" fontId="10" fillId="38" borderId="4" applyNumberFormat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43" fontId="10" fillId="0" borderId="4" applyFont="0" applyFill="0" applyBorder="0" applyAlignment="0" applyProtection="0"/>
    <xf numFmtId="0" fontId="53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53" fillId="0" borderId="4"/>
    <xf numFmtId="43" fontId="9" fillId="0" borderId="4" applyFont="0" applyFill="0" applyBorder="0" applyAlignment="0" applyProtection="0"/>
    <xf numFmtId="0" fontId="9" fillId="0" borderId="4"/>
    <xf numFmtId="170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1" borderId="4" applyNumberFormat="0" applyBorder="0" applyAlignment="0" applyProtection="0"/>
    <xf numFmtId="0" fontId="9" fillId="30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0" borderId="4"/>
    <xf numFmtId="0" fontId="9" fillId="37" borderId="4" applyNumberFormat="0" applyBorder="0" applyAlignment="0" applyProtection="0"/>
    <xf numFmtId="43" fontId="9" fillId="0" borderId="4" applyFont="0" applyFill="0" applyBorder="0" applyAlignment="0" applyProtection="0"/>
    <xf numFmtId="0" fontId="9" fillId="25" borderId="4" applyNumberFormat="0" applyBorder="0" applyAlignment="0" applyProtection="0"/>
    <xf numFmtId="0" fontId="9" fillId="33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6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8" borderId="4" applyNumberFormat="0" applyBorder="0" applyAlignment="0" applyProtection="0"/>
    <xf numFmtId="0" fontId="9" fillId="34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29" borderId="4" applyNumberFormat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0" fontId="9" fillId="22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170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43" fontId="9" fillId="0" borderId="4" applyFont="0" applyFill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1" borderId="4" applyNumberFormat="0" applyBorder="0" applyAlignment="0" applyProtection="0"/>
    <xf numFmtId="0" fontId="9" fillId="30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5" borderId="25" applyNumberFormat="0" applyFont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0" borderId="4"/>
    <xf numFmtId="0" fontId="9" fillId="37" borderId="4" applyNumberFormat="0" applyBorder="0" applyAlignment="0" applyProtection="0"/>
    <xf numFmtId="43" fontId="9" fillId="0" borderId="4" applyFont="0" applyFill="0" applyBorder="0" applyAlignment="0" applyProtection="0"/>
    <xf numFmtId="0" fontId="9" fillId="25" borderId="4" applyNumberFormat="0" applyBorder="0" applyAlignment="0" applyProtection="0"/>
    <xf numFmtId="0" fontId="9" fillId="33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6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8" borderId="4" applyNumberFormat="0" applyBorder="0" applyAlignment="0" applyProtection="0"/>
    <xf numFmtId="0" fontId="9" fillId="34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29" borderId="4" applyNumberFormat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0" fontId="9" fillId="22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43" fontId="9" fillId="0" borderId="4" applyFont="0" applyFill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170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43" fontId="9" fillId="0" borderId="4" applyFont="0" applyFill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1" borderId="4" applyNumberFormat="0" applyBorder="0" applyAlignment="0" applyProtection="0"/>
    <xf numFmtId="0" fontId="9" fillId="30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5" borderId="25" applyNumberFormat="0" applyFont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0" borderId="4"/>
    <xf numFmtId="0" fontId="9" fillId="37" borderId="4" applyNumberFormat="0" applyBorder="0" applyAlignment="0" applyProtection="0"/>
    <xf numFmtId="43" fontId="9" fillId="0" borderId="4" applyFont="0" applyFill="0" applyBorder="0" applyAlignment="0" applyProtection="0"/>
    <xf numFmtId="0" fontId="9" fillId="25" borderId="4" applyNumberFormat="0" applyBorder="0" applyAlignment="0" applyProtection="0"/>
    <xf numFmtId="0" fontId="9" fillId="33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6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8" borderId="4" applyNumberFormat="0" applyBorder="0" applyAlignment="0" applyProtection="0"/>
    <xf numFmtId="0" fontId="9" fillId="34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29" borderId="4" applyNumberFormat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0" fontId="9" fillId="22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170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43" fontId="9" fillId="0" borderId="4" applyFont="0" applyFill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1" borderId="4" applyNumberFormat="0" applyBorder="0" applyAlignment="0" applyProtection="0"/>
    <xf numFmtId="0" fontId="9" fillId="30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5" borderId="25" applyNumberFormat="0" applyFont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0" borderId="4"/>
    <xf numFmtId="0" fontId="9" fillId="37" borderId="4" applyNumberFormat="0" applyBorder="0" applyAlignment="0" applyProtection="0"/>
    <xf numFmtId="43" fontId="9" fillId="0" borderId="4" applyFont="0" applyFill="0" applyBorder="0" applyAlignment="0" applyProtection="0"/>
    <xf numFmtId="0" fontId="9" fillId="25" borderId="4" applyNumberFormat="0" applyBorder="0" applyAlignment="0" applyProtection="0"/>
    <xf numFmtId="0" fontId="9" fillId="33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26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18" borderId="4" applyNumberFormat="0" applyBorder="0" applyAlignment="0" applyProtection="0"/>
    <xf numFmtId="0" fontId="9" fillId="34" borderId="4" applyNumberFormat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29" borderId="4" applyNumberFormat="0" applyBorder="0" applyAlignment="0" applyProtection="0"/>
    <xf numFmtId="166" fontId="9" fillId="0" borderId="4" applyFont="0" applyFill="0" applyBorder="0" applyAlignment="0" applyProtection="0"/>
    <xf numFmtId="169" fontId="9" fillId="0" borderId="4" applyFont="0" applyFill="0" applyBorder="0" applyAlignment="0" applyProtection="0"/>
    <xf numFmtId="0" fontId="9" fillId="22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0" fontId="9" fillId="0" borderId="4"/>
    <xf numFmtId="0" fontId="9" fillId="0" borderId="4"/>
    <xf numFmtId="43" fontId="9" fillId="0" borderId="4" applyFont="0" applyFill="0" applyBorder="0" applyAlignment="0" applyProtection="0"/>
    <xf numFmtId="168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0" borderId="4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0" borderId="4"/>
    <xf numFmtId="0" fontId="9" fillId="0" borderId="4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9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166" fontId="9" fillId="0" borderId="4" applyFont="0" applyFill="0" applyBorder="0" applyAlignment="0" applyProtection="0"/>
    <xf numFmtId="0" fontId="9" fillId="0" borderId="4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9" fillId="15" borderId="25" applyNumberFormat="0" applyFont="0" applyAlignment="0" applyProtection="0"/>
    <xf numFmtId="0" fontId="9" fillId="17" borderId="4" applyNumberFormat="0" applyBorder="0" applyAlignment="0" applyProtection="0"/>
    <xf numFmtId="0" fontId="9" fillId="18" borderId="4" applyNumberFormat="0" applyBorder="0" applyAlignment="0" applyProtection="0"/>
    <xf numFmtId="0" fontId="9" fillId="21" borderId="4" applyNumberFormat="0" applyBorder="0" applyAlignment="0" applyProtection="0"/>
    <xf numFmtId="0" fontId="9" fillId="22" borderId="4" applyNumberFormat="0" applyBorder="0" applyAlignment="0" applyProtection="0"/>
    <xf numFmtId="0" fontId="9" fillId="25" borderId="4" applyNumberFormat="0" applyBorder="0" applyAlignment="0" applyProtection="0"/>
    <xf numFmtId="0" fontId="9" fillId="26" borderId="4" applyNumberFormat="0" applyBorder="0" applyAlignment="0" applyProtection="0"/>
    <xf numFmtId="0" fontId="9" fillId="29" borderId="4" applyNumberFormat="0" applyBorder="0" applyAlignment="0" applyProtection="0"/>
    <xf numFmtId="0" fontId="9" fillId="30" borderId="4" applyNumberFormat="0" applyBorder="0" applyAlignment="0" applyProtection="0"/>
    <xf numFmtId="0" fontId="9" fillId="33" borderId="4" applyNumberFormat="0" applyBorder="0" applyAlignment="0" applyProtection="0"/>
    <xf numFmtId="0" fontId="9" fillId="34" borderId="4" applyNumberFormat="0" applyBorder="0" applyAlignment="0" applyProtection="0"/>
    <xf numFmtId="0" fontId="9" fillId="37" borderId="4" applyNumberFormat="0" applyBorder="0" applyAlignment="0" applyProtection="0"/>
    <xf numFmtId="0" fontId="9" fillId="38" borderId="4" applyNumberFormat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43" fontId="9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16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70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38" borderId="4" applyNumberFormat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70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7" borderId="4" applyNumberFormat="0" applyBorder="0" applyAlignment="0" applyProtection="0"/>
    <xf numFmtId="0" fontId="8" fillId="34" borderId="4" applyNumberFormat="0" applyBorder="0" applyAlignment="0" applyProtection="0"/>
    <xf numFmtId="0" fontId="8" fillId="33" borderId="4" applyNumberFormat="0" applyBorder="0" applyAlignment="0" applyProtection="0"/>
    <xf numFmtId="0" fontId="8" fillId="30" borderId="4" applyNumberFormat="0" applyBorder="0" applyAlignment="0" applyProtection="0"/>
    <xf numFmtId="0" fontId="8" fillId="29" borderId="4" applyNumberFormat="0" applyBorder="0" applyAlignment="0" applyProtection="0"/>
    <xf numFmtId="0" fontId="8" fillId="26" borderId="4" applyNumberFormat="0" applyBorder="0" applyAlignment="0" applyProtection="0"/>
    <xf numFmtId="0" fontId="8" fillId="25" borderId="4" applyNumberFormat="0" applyBorder="0" applyAlignment="0" applyProtection="0"/>
    <xf numFmtId="0" fontId="8" fillId="22" borderId="4" applyNumberFormat="0" applyBorder="0" applyAlignment="0" applyProtection="0"/>
    <xf numFmtId="0" fontId="8" fillId="21" borderId="4" applyNumberFormat="0" applyBorder="0" applyAlignment="0" applyProtection="0"/>
    <xf numFmtId="0" fontId="8" fillId="18" borderId="4" applyNumberFormat="0" applyBorder="0" applyAlignment="0" applyProtection="0"/>
    <xf numFmtId="0" fontId="8" fillId="17" borderId="4" applyNumberFormat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1" borderId="4" applyNumberFormat="0" applyBorder="0" applyAlignment="0" applyProtection="0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5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0" borderId="4"/>
    <xf numFmtId="0" fontId="8" fillId="37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33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6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29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2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1" borderId="4" applyNumberFormat="0" applyBorder="0" applyAlignment="0" applyProtection="0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5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0" borderId="4"/>
    <xf numFmtId="0" fontId="8" fillId="37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33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6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29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2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43" fontId="8" fillId="0" borderId="4" applyFont="0" applyFill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43" fontId="8" fillId="0" borderId="4" applyFont="0" applyFill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1" borderId="4" applyNumberFormat="0" applyBorder="0" applyAlignment="0" applyProtection="0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5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0" borderId="4"/>
    <xf numFmtId="0" fontId="8" fillId="37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33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6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29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2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1" borderId="4" applyNumberFormat="0" applyBorder="0" applyAlignment="0" applyProtection="0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5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0" borderId="4"/>
    <xf numFmtId="0" fontId="8" fillId="37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33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6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29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2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1" borderId="4" applyNumberFormat="0" applyBorder="0" applyAlignment="0" applyProtection="0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0" borderId="4"/>
    <xf numFmtId="0" fontId="8" fillId="37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33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6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29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2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1" borderId="4" applyNumberFormat="0" applyBorder="0" applyAlignment="0" applyProtection="0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5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0" borderId="4"/>
    <xf numFmtId="0" fontId="8" fillId="37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33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6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29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2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43" fontId="8" fillId="0" borderId="4" applyFont="0" applyFill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43" fontId="8" fillId="0" borderId="4" applyFont="0" applyFill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1" borderId="4" applyNumberFormat="0" applyBorder="0" applyAlignment="0" applyProtection="0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5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0" borderId="4"/>
    <xf numFmtId="0" fontId="8" fillId="37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33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6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29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2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170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1" borderId="4" applyNumberFormat="0" applyBorder="0" applyAlignment="0" applyProtection="0"/>
    <xf numFmtId="0" fontId="8" fillId="30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5" borderId="25" applyNumberFormat="0" applyFont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0" borderId="4"/>
    <xf numFmtId="0" fontId="8" fillId="37" borderId="4" applyNumberFormat="0" applyBorder="0" applyAlignment="0" applyProtection="0"/>
    <xf numFmtId="43" fontId="8" fillId="0" borderId="4" applyFont="0" applyFill="0" applyBorder="0" applyAlignment="0" applyProtection="0"/>
    <xf numFmtId="0" fontId="8" fillId="25" borderId="4" applyNumberFormat="0" applyBorder="0" applyAlignment="0" applyProtection="0"/>
    <xf numFmtId="0" fontId="8" fillId="33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26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18" borderId="4" applyNumberFormat="0" applyBorder="0" applyAlignment="0" applyProtection="0"/>
    <xf numFmtId="0" fontId="8" fillId="34" borderId="4" applyNumberFormat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29" borderId="4" applyNumberFormat="0" applyBorder="0" applyAlignment="0" applyProtection="0"/>
    <xf numFmtId="166" fontId="8" fillId="0" borderId="4" applyFont="0" applyFill="0" applyBorder="0" applyAlignment="0" applyProtection="0"/>
    <xf numFmtId="169" fontId="8" fillId="0" borderId="4" applyFont="0" applyFill="0" applyBorder="0" applyAlignment="0" applyProtection="0"/>
    <xf numFmtId="0" fontId="8" fillId="22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43" fontId="8" fillId="0" borderId="4" applyFont="0" applyFill="0" applyBorder="0" applyAlignment="0" applyProtection="0"/>
    <xf numFmtId="168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0" borderId="4"/>
    <xf numFmtId="0" fontId="8" fillId="0" borderId="4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9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166" fontId="8" fillId="0" borderId="4" applyFont="0" applyFill="0" applyBorder="0" applyAlignment="0" applyProtection="0"/>
    <xf numFmtId="0" fontId="8" fillId="0" borderId="4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15" borderId="25" applyNumberFormat="0" applyFont="0" applyAlignment="0" applyProtection="0"/>
    <xf numFmtId="0" fontId="8" fillId="17" borderId="4" applyNumberFormat="0" applyBorder="0" applyAlignment="0" applyProtection="0"/>
    <xf numFmtId="0" fontId="8" fillId="18" borderId="4" applyNumberFormat="0" applyBorder="0" applyAlignment="0" applyProtection="0"/>
    <xf numFmtId="0" fontId="8" fillId="21" borderId="4" applyNumberFormat="0" applyBorder="0" applyAlignment="0" applyProtection="0"/>
    <xf numFmtId="0" fontId="8" fillId="22" borderId="4" applyNumberFormat="0" applyBorder="0" applyAlignment="0" applyProtection="0"/>
    <xf numFmtId="0" fontId="8" fillId="25" borderId="4" applyNumberFormat="0" applyBorder="0" applyAlignment="0" applyProtection="0"/>
    <xf numFmtId="0" fontId="8" fillId="26" borderId="4" applyNumberFormat="0" applyBorder="0" applyAlignment="0" applyProtection="0"/>
    <xf numFmtId="0" fontId="8" fillId="29" borderId="4" applyNumberFormat="0" applyBorder="0" applyAlignment="0" applyProtection="0"/>
    <xf numFmtId="0" fontId="8" fillId="30" borderId="4" applyNumberFormat="0" applyBorder="0" applyAlignment="0" applyProtection="0"/>
    <xf numFmtId="0" fontId="8" fillId="33" borderId="4" applyNumberFormat="0" applyBorder="0" applyAlignment="0" applyProtection="0"/>
    <xf numFmtId="0" fontId="8" fillId="34" borderId="4" applyNumberFormat="0" applyBorder="0" applyAlignment="0" applyProtection="0"/>
    <xf numFmtId="0" fontId="8" fillId="37" borderId="4" applyNumberFormat="0" applyBorder="0" applyAlignment="0" applyProtection="0"/>
    <xf numFmtId="0" fontId="8" fillId="38" borderId="4" applyNumberFormat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43" fontId="8" fillId="0" borderId="4" applyFont="0" applyFill="0" applyBorder="0" applyAlignment="0" applyProtection="0"/>
    <xf numFmtId="0" fontId="8" fillId="0" borderId="4"/>
    <xf numFmtId="0" fontId="8" fillId="0" borderId="4"/>
    <xf numFmtId="0" fontId="7" fillId="0" borderId="4"/>
    <xf numFmtId="43" fontId="7" fillId="0" borderId="4" applyFont="0" applyFill="0" applyBorder="0" applyAlignment="0" applyProtection="0"/>
    <xf numFmtId="0" fontId="57" fillId="0" borderId="4"/>
    <xf numFmtId="0" fontId="57" fillId="0" borderId="4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43" fontId="6" fillId="0" borderId="4" applyFont="0" applyFill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43" fontId="6" fillId="0" borderId="4" applyFont="0" applyFill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43" fontId="6" fillId="0" borderId="4" applyFont="0" applyFill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43" fontId="6" fillId="0" borderId="4" applyFont="0" applyFill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16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38" borderId="4" applyNumberFormat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7" borderId="4" applyNumberFormat="0" applyBorder="0" applyAlignment="0" applyProtection="0"/>
    <xf numFmtId="0" fontId="6" fillId="34" borderId="4" applyNumberFormat="0" applyBorder="0" applyAlignment="0" applyProtection="0"/>
    <xf numFmtId="0" fontId="6" fillId="33" borderId="4" applyNumberFormat="0" applyBorder="0" applyAlignment="0" applyProtection="0"/>
    <xf numFmtId="0" fontId="6" fillId="30" borderId="4" applyNumberFormat="0" applyBorder="0" applyAlignment="0" applyProtection="0"/>
    <xf numFmtId="0" fontId="6" fillId="29" borderId="4" applyNumberFormat="0" applyBorder="0" applyAlignment="0" applyProtection="0"/>
    <xf numFmtId="0" fontId="6" fillId="26" borderId="4" applyNumberFormat="0" applyBorder="0" applyAlignment="0" applyProtection="0"/>
    <xf numFmtId="0" fontId="6" fillId="25" borderId="4" applyNumberFormat="0" applyBorder="0" applyAlignment="0" applyProtection="0"/>
    <xf numFmtId="0" fontId="6" fillId="22" borderId="4" applyNumberFormat="0" applyBorder="0" applyAlignment="0" applyProtection="0"/>
    <xf numFmtId="0" fontId="6" fillId="21" borderId="4" applyNumberFormat="0" applyBorder="0" applyAlignment="0" applyProtection="0"/>
    <xf numFmtId="0" fontId="6" fillId="18" borderId="4" applyNumberFormat="0" applyBorder="0" applyAlignment="0" applyProtection="0"/>
    <xf numFmtId="0" fontId="6" fillId="17" borderId="4" applyNumberFormat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43" fontId="6" fillId="0" borderId="4" applyFont="0" applyFill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43" fontId="6" fillId="0" borderId="4" applyFont="0" applyFill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43" fontId="6" fillId="0" borderId="4" applyFont="0" applyFill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43" fontId="6" fillId="0" borderId="4" applyFont="0" applyFill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170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1" borderId="4" applyNumberFormat="0" applyBorder="0" applyAlignment="0" applyProtection="0"/>
    <xf numFmtId="0" fontId="6" fillId="30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5" borderId="25" applyNumberFormat="0" applyFont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0" borderId="4"/>
    <xf numFmtId="0" fontId="6" fillId="37" borderId="4" applyNumberFormat="0" applyBorder="0" applyAlignment="0" applyProtection="0"/>
    <xf numFmtId="43" fontId="6" fillId="0" borderId="4" applyFont="0" applyFill="0" applyBorder="0" applyAlignment="0" applyProtection="0"/>
    <xf numFmtId="0" fontId="6" fillId="25" borderId="4" applyNumberFormat="0" applyBorder="0" applyAlignment="0" applyProtection="0"/>
    <xf numFmtId="0" fontId="6" fillId="33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26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18" borderId="4" applyNumberFormat="0" applyBorder="0" applyAlignment="0" applyProtection="0"/>
    <xf numFmtId="0" fontId="6" fillId="34" borderId="4" applyNumberFormat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29" borderId="4" applyNumberFormat="0" applyBorder="0" applyAlignment="0" applyProtection="0"/>
    <xf numFmtId="166" fontId="6" fillId="0" borderId="4" applyFont="0" applyFill="0" applyBorder="0" applyAlignment="0" applyProtection="0"/>
    <xf numFmtId="169" fontId="6" fillId="0" borderId="4" applyFont="0" applyFill="0" applyBorder="0" applyAlignment="0" applyProtection="0"/>
    <xf numFmtId="0" fontId="6" fillId="22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168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9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166" fontId="6" fillId="0" borderId="4" applyFont="0" applyFill="0" applyBorder="0" applyAlignment="0" applyProtection="0"/>
    <xf numFmtId="0" fontId="6" fillId="0" borderId="4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15" borderId="25" applyNumberFormat="0" applyFont="0" applyAlignment="0" applyProtection="0"/>
    <xf numFmtId="0" fontId="6" fillId="17" borderId="4" applyNumberFormat="0" applyBorder="0" applyAlignment="0" applyProtection="0"/>
    <xf numFmtId="0" fontId="6" fillId="18" borderId="4" applyNumberFormat="0" applyBorder="0" applyAlignment="0" applyProtection="0"/>
    <xf numFmtId="0" fontId="6" fillId="21" borderId="4" applyNumberFormat="0" applyBorder="0" applyAlignment="0" applyProtection="0"/>
    <xf numFmtId="0" fontId="6" fillId="22" borderId="4" applyNumberFormat="0" applyBorder="0" applyAlignment="0" applyProtection="0"/>
    <xf numFmtId="0" fontId="6" fillId="25" borderId="4" applyNumberFormat="0" applyBorder="0" applyAlignment="0" applyProtection="0"/>
    <xf numFmtId="0" fontId="6" fillId="26" borderId="4" applyNumberFormat="0" applyBorder="0" applyAlignment="0" applyProtection="0"/>
    <xf numFmtId="0" fontId="6" fillId="29" borderId="4" applyNumberFormat="0" applyBorder="0" applyAlignment="0" applyProtection="0"/>
    <xf numFmtId="0" fontId="6" fillId="30" borderId="4" applyNumberFormat="0" applyBorder="0" applyAlignment="0" applyProtection="0"/>
    <xf numFmtId="0" fontId="6" fillId="33" borderId="4" applyNumberFormat="0" applyBorder="0" applyAlignment="0" applyProtection="0"/>
    <xf numFmtId="0" fontId="6" fillId="34" borderId="4" applyNumberFormat="0" applyBorder="0" applyAlignment="0" applyProtection="0"/>
    <xf numFmtId="0" fontId="6" fillId="37" borderId="4" applyNumberFormat="0" applyBorder="0" applyAlignment="0" applyProtection="0"/>
    <xf numFmtId="0" fontId="6" fillId="38" borderId="4" applyNumberFormat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43" fontId="6" fillId="0" borderId="4" applyFont="0" applyFill="0" applyBorder="0" applyAlignment="0" applyProtection="0"/>
    <xf numFmtId="0" fontId="6" fillId="0" borderId="4"/>
    <xf numFmtId="0" fontId="6" fillId="0" borderId="4"/>
    <xf numFmtId="0" fontId="6" fillId="0" borderId="4"/>
    <xf numFmtId="43" fontId="6" fillId="0" borderId="4" applyFont="0" applyFill="0" applyBorder="0" applyAlignment="0" applyProtection="0"/>
    <xf numFmtId="0" fontId="6" fillId="0" borderId="4"/>
    <xf numFmtId="0" fontId="57" fillId="0" borderId="4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43" fontId="5" fillId="0" borderId="4" applyFont="0" applyFill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43" fontId="5" fillId="0" borderId="4" applyFont="0" applyFill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43" fontId="5" fillId="0" borderId="4" applyFont="0" applyFill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43" fontId="5" fillId="0" borderId="4" applyFont="0" applyFill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16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38" borderId="4" applyNumberFormat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7" borderId="4" applyNumberFormat="0" applyBorder="0" applyAlignment="0" applyProtection="0"/>
    <xf numFmtId="0" fontId="5" fillId="34" borderId="4" applyNumberFormat="0" applyBorder="0" applyAlignment="0" applyProtection="0"/>
    <xf numFmtId="0" fontId="5" fillId="33" borderId="4" applyNumberFormat="0" applyBorder="0" applyAlignment="0" applyProtection="0"/>
    <xf numFmtId="0" fontId="5" fillId="30" borderId="4" applyNumberFormat="0" applyBorder="0" applyAlignment="0" applyProtection="0"/>
    <xf numFmtId="0" fontId="5" fillId="29" borderId="4" applyNumberFormat="0" applyBorder="0" applyAlignment="0" applyProtection="0"/>
    <xf numFmtId="0" fontId="5" fillId="26" borderId="4" applyNumberFormat="0" applyBorder="0" applyAlignment="0" applyProtection="0"/>
    <xf numFmtId="0" fontId="5" fillId="25" borderId="4" applyNumberFormat="0" applyBorder="0" applyAlignment="0" applyProtection="0"/>
    <xf numFmtId="0" fontId="5" fillId="22" borderId="4" applyNumberFormat="0" applyBorder="0" applyAlignment="0" applyProtection="0"/>
    <xf numFmtId="0" fontId="5" fillId="21" borderId="4" applyNumberFormat="0" applyBorder="0" applyAlignment="0" applyProtection="0"/>
    <xf numFmtId="0" fontId="5" fillId="18" borderId="4" applyNumberFormat="0" applyBorder="0" applyAlignment="0" applyProtection="0"/>
    <xf numFmtId="0" fontId="5" fillId="17" borderId="4" applyNumberFormat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43" fontId="5" fillId="0" borderId="4" applyFont="0" applyFill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43" fontId="5" fillId="0" borderId="4" applyFont="0" applyFill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43" fontId="5" fillId="0" borderId="4" applyFont="0" applyFill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43" fontId="5" fillId="0" borderId="4" applyFont="0" applyFill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170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1" borderId="4" applyNumberFormat="0" applyBorder="0" applyAlignment="0" applyProtection="0"/>
    <xf numFmtId="0" fontId="5" fillId="30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5" borderId="25" applyNumberFormat="0" applyFont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0" borderId="4"/>
    <xf numFmtId="0" fontId="5" fillId="37" borderId="4" applyNumberFormat="0" applyBorder="0" applyAlignment="0" applyProtection="0"/>
    <xf numFmtId="43" fontId="5" fillId="0" borderId="4" applyFont="0" applyFill="0" applyBorder="0" applyAlignment="0" applyProtection="0"/>
    <xf numFmtId="0" fontId="5" fillId="25" borderId="4" applyNumberFormat="0" applyBorder="0" applyAlignment="0" applyProtection="0"/>
    <xf numFmtId="0" fontId="5" fillId="33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26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18" borderId="4" applyNumberFormat="0" applyBorder="0" applyAlignment="0" applyProtection="0"/>
    <xf numFmtId="0" fontId="5" fillId="34" borderId="4" applyNumberFormat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29" borderId="4" applyNumberFormat="0" applyBorder="0" applyAlignment="0" applyProtection="0"/>
    <xf numFmtId="166" fontId="5" fillId="0" borderId="4" applyFont="0" applyFill="0" applyBorder="0" applyAlignment="0" applyProtection="0"/>
    <xf numFmtId="169" fontId="5" fillId="0" borderId="4" applyFont="0" applyFill="0" applyBorder="0" applyAlignment="0" applyProtection="0"/>
    <xf numFmtId="0" fontId="5" fillId="22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168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9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166" fontId="5" fillId="0" borderId="4" applyFont="0" applyFill="0" applyBorder="0" applyAlignment="0" applyProtection="0"/>
    <xf numFmtId="0" fontId="5" fillId="0" borderId="4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15" borderId="25" applyNumberFormat="0" applyFont="0" applyAlignment="0" applyProtection="0"/>
    <xf numFmtId="0" fontId="5" fillId="17" borderId="4" applyNumberFormat="0" applyBorder="0" applyAlignment="0" applyProtection="0"/>
    <xf numFmtId="0" fontId="5" fillId="18" borderId="4" applyNumberFormat="0" applyBorder="0" applyAlignment="0" applyProtection="0"/>
    <xf numFmtId="0" fontId="5" fillId="21" borderId="4" applyNumberFormat="0" applyBorder="0" applyAlignment="0" applyProtection="0"/>
    <xf numFmtId="0" fontId="5" fillId="22" borderId="4" applyNumberFormat="0" applyBorder="0" applyAlignment="0" applyProtection="0"/>
    <xf numFmtId="0" fontId="5" fillId="25" borderId="4" applyNumberFormat="0" applyBorder="0" applyAlignment="0" applyProtection="0"/>
    <xf numFmtId="0" fontId="5" fillId="26" borderId="4" applyNumberFormat="0" applyBorder="0" applyAlignment="0" applyProtection="0"/>
    <xf numFmtId="0" fontId="5" fillId="29" borderId="4" applyNumberFormat="0" applyBorder="0" applyAlignment="0" applyProtection="0"/>
    <xf numFmtId="0" fontId="5" fillId="30" borderId="4" applyNumberFormat="0" applyBorder="0" applyAlignment="0" applyProtection="0"/>
    <xf numFmtId="0" fontId="5" fillId="33" borderId="4" applyNumberFormat="0" applyBorder="0" applyAlignment="0" applyProtection="0"/>
    <xf numFmtId="0" fontId="5" fillId="34" borderId="4" applyNumberFormat="0" applyBorder="0" applyAlignment="0" applyProtection="0"/>
    <xf numFmtId="0" fontId="5" fillId="37" borderId="4" applyNumberFormat="0" applyBorder="0" applyAlignment="0" applyProtection="0"/>
    <xf numFmtId="0" fontId="5" fillId="38" borderId="4" applyNumberFormat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43" fontId="5" fillId="0" borderId="4" applyFont="0" applyFill="0" applyBorder="0" applyAlignment="0" applyProtection="0"/>
    <xf numFmtId="0" fontId="5" fillId="0" borderId="4"/>
    <xf numFmtId="0" fontId="5" fillId="0" borderId="4"/>
    <xf numFmtId="0" fontId="5" fillId="0" borderId="4"/>
    <xf numFmtId="43" fontId="5" fillId="0" borderId="4" applyFont="0" applyFill="0" applyBorder="0" applyAlignment="0" applyProtection="0"/>
    <xf numFmtId="0" fontId="5" fillId="0" borderId="4"/>
    <xf numFmtId="0" fontId="4" fillId="0" borderId="4"/>
    <xf numFmtId="43" fontId="4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0" fontId="3" fillId="0" borderId="4"/>
    <xf numFmtId="43" fontId="3" fillId="0" borderId="4" applyFont="0" applyFill="0" applyBorder="0" applyAlignment="0" applyProtection="0"/>
    <xf numFmtId="0" fontId="2" fillId="0" borderId="4"/>
    <xf numFmtId="43" fontId="2" fillId="0" borderId="4" applyFont="0" applyFill="0" applyBorder="0" applyAlignment="0" applyProtection="0"/>
    <xf numFmtId="0" fontId="2" fillId="0" borderId="4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168" fontId="2" fillId="0" borderId="4" applyFont="0" applyFill="0" applyBorder="0" applyAlignment="0" applyProtection="0"/>
    <xf numFmtId="43" fontId="45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46" fillId="0" borderId="4" applyFont="0" applyFill="0" applyBorder="0" applyAlignment="0" applyProtection="0"/>
    <xf numFmtId="9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0" fontId="45" fillId="0" borderId="4">
      <alignment vertical="center"/>
    </xf>
    <xf numFmtId="0" fontId="45" fillId="0" borderId="4">
      <alignment vertical="center"/>
    </xf>
    <xf numFmtId="0" fontId="1" fillId="0" borderId="4"/>
    <xf numFmtId="43" fontId="1" fillId="0" borderId="4" applyFont="0" applyFill="0" applyBorder="0" applyAlignment="0" applyProtection="0"/>
  </cellStyleXfs>
  <cellXfs count="813">
    <xf numFmtId="0" fontId="0" fillId="0" borderId="0" xfId="0"/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/>
    </xf>
    <xf numFmtId="166" fontId="15" fillId="3" borderId="5" xfId="0" applyNumberFormat="1" applyFont="1" applyFill="1" applyBorder="1" applyAlignment="1">
      <alignment horizontal="left" vertical="center"/>
    </xf>
    <xf numFmtId="166" fontId="15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/>
    </xf>
    <xf numFmtId="166" fontId="13" fillId="3" borderId="5" xfId="0" applyNumberFormat="1" applyFont="1" applyFill="1" applyBorder="1" applyAlignment="1">
      <alignment horizontal="center" vertical="center"/>
    </xf>
    <xf numFmtId="166" fontId="13" fillId="3" borderId="5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vertical="center" wrapText="1"/>
    </xf>
    <xf numFmtId="166" fontId="15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wrapText="1"/>
    </xf>
    <xf numFmtId="166" fontId="13" fillId="3" borderId="5" xfId="0" applyNumberFormat="1" applyFont="1" applyFill="1" applyBorder="1" applyAlignment="1">
      <alignment horizontal="left" vertical="center"/>
    </xf>
    <xf numFmtId="0" fontId="15" fillId="0" borderId="5" xfId="0" applyFont="1" applyBorder="1" applyAlignment="1">
      <alignment horizontal="right" vertical="center" wrapText="1"/>
    </xf>
    <xf numFmtId="166" fontId="15" fillId="2" borderId="5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166" fontId="13" fillId="2" borderId="5" xfId="0" applyNumberFormat="1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166" fontId="13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166" fontId="15" fillId="0" borderId="5" xfId="0" applyNumberFormat="1" applyFont="1" applyBorder="1" applyAlignment="1">
      <alignment vertical="center"/>
    </xf>
    <xf numFmtId="166" fontId="13" fillId="0" borderId="5" xfId="0" applyNumberFormat="1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166" fontId="13" fillId="0" borderId="5" xfId="0" applyNumberFormat="1" applyFont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 wrapText="1"/>
    </xf>
    <xf numFmtId="166" fontId="13" fillId="2" borderId="12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vertical="center" wrapText="1"/>
    </xf>
    <xf numFmtId="166" fontId="16" fillId="0" borderId="5" xfId="0" applyNumberFormat="1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66" fontId="16" fillId="0" borderId="5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166" fontId="16" fillId="0" borderId="5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64" fontId="13" fillId="0" borderId="5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right" vertical="center"/>
    </xf>
    <xf numFmtId="165" fontId="15" fillId="0" borderId="5" xfId="0" applyNumberFormat="1" applyFont="1" applyBorder="1" applyAlignment="1">
      <alignment horizontal="right" vertical="center"/>
    </xf>
    <xf numFmtId="164" fontId="13" fillId="0" borderId="5" xfId="0" quotePrefix="1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3" fillId="0" borderId="13" xfId="0" quotePrefix="1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right" vertical="center"/>
    </xf>
    <xf numFmtId="165" fontId="18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/>
    <xf numFmtId="4" fontId="13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165" fontId="15" fillId="0" borderId="0" xfId="0" applyNumberFormat="1" applyFont="1"/>
    <xf numFmtId="165" fontId="16" fillId="0" borderId="5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/>
    <xf numFmtId="4" fontId="16" fillId="0" borderId="5" xfId="0" applyNumberFormat="1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3" fontId="16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right" vertical="center" wrapText="1"/>
    </xf>
    <xf numFmtId="165" fontId="13" fillId="0" borderId="5" xfId="0" applyNumberFormat="1" applyFont="1" applyBorder="1" applyAlignment="1">
      <alignment vertical="center" wrapText="1"/>
    </xf>
    <xf numFmtId="0" fontId="13" fillId="2" borderId="5" xfId="0" applyFont="1" applyFill="1" applyBorder="1" applyAlignment="1">
      <alignment horizontal="center" wrapText="1"/>
    </xf>
    <xf numFmtId="4" fontId="13" fillId="0" borderId="5" xfId="0" applyNumberFormat="1" applyFont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left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165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Border="1" applyAlignment="1">
      <alignment horizontal="right" vertical="center" wrapText="1"/>
    </xf>
    <xf numFmtId="165" fontId="15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0" fontId="15" fillId="0" borderId="5" xfId="0" applyFont="1" applyBorder="1"/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horizontal="right" vertical="center" wrapText="1"/>
    </xf>
    <xf numFmtId="165" fontId="16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horizontal="left" vertical="center" wrapText="1"/>
    </xf>
    <xf numFmtId="165" fontId="13" fillId="0" borderId="5" xfId="0" applyNumberFormat="1" applyFont="1" applyBorder="1" applyAlignment="1">
      <alignment horizontal="left" wrapText="1"/>
    </xf>
    <xf numFmtId="165" fontId="13" fillId="0" borderId="5" xfId="0" applyNumberFormat="1" applyFont="1" applyBorder="1" applyAlignment="1">
      <alignment horizontal="center" wrapText="1"/>
    </xf>
    <xf numFmtId="4" fontId="13" fillId="0" borderId="5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wrapText="1"/>
    </xf>
    <xf numFmtId="0" fontId="15" fillId="0" borderId="5" xfId="0" applyFont="1" applyBorder="1" applyAlignment="1">
      <alignment horizontal="center"/>
    </xf>
    <xf numFmtId="166" fontId="13" fillId="0" borderId="5" xfId="0" applyNumberFormat="1" applyFont="1" applyBorder="1" applyAlignment="1">
      <alignment horizontal="right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167" fontId="13" fillId="0" borderId="5" xfId="0" applyNumberFormat="1" applyFont="1" applyBorder="1"/>
    <xf numFmtId="167" fontId="13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4" fontId="15" fillId="0" borderId="5" xfId="0" applyNumberFormat="1" applyFont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vertical="center"/>
    </xf>
    <xf numFmtId="165" fontId="13" fillId="0" borderId="5" xfId="0" applyNumberFormat="1" applyFont="1" applyBorder="1"/>
    <xf numFmtId="4" fontId="13" fillId="0" borderId="5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right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165" fontId="15" fillId="4" borderId="5" xfId="0" applyNumberFormat="1" applyFont="1" applyFill="1" applyBorder="1" applyAlignment="1">
      <alignment horizontal="right" vertical="center" wrapText="1"/>
    </xf>
    <xf numFmtId="165" fontId="15" fillId="4" borderId="5" xfId="0" applyNumberFormat="1" applyFont="1" applyFill="1" applyBorder="1" applyAlignment="1">
      <alignment horizontal="center" vertical="center" wrapText="1"/>
    </xf>
    <xf numFmtId="17" fontId="13" fillId="0" borderId="5" xfId="0" applyNumberFormat="1" applyFont="1" applyBorder="1" applyAlignment="1">
      <alignment horizontal="center" vertical="center" wrapText="1"/>
    </xf>
    <xf numFmtId="17" fontId="13" fillId="2" borderId="5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right" vertical="center" wrapText="1"/>
    </xf>
    <xf numFmtId="165" fontId="13" fillId="2" borderId="5" xfId="0" applyNumberFormat="1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center" vertical="center"/>
    </xf>
    <xf numFmtId="165" fontId="15" fillId="4" borderId="5" xfId="0" applyNumberFormat="1" applyFont="1" applyFill="1" applyBorder="1" applyAlignment="1">
      <alignment horizontal="right" vertical="center"/>
    </xf>
    <xf numFmtId="165" fontId="15" fillId="4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3" fontId="13" fillId="0" borderId="5" xfId="0" quotePrefix="1" applyNumberFormat="1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17" fontId="13" fillId="5" borderId="5" xfId="0" applyNumberFormat="1" applyFont="1" applyFill="1" applyBorder="1" applyAlignment="1">
      <alignment horizontal="center" vertical="center" wrapText="1"/>
    </xf>
    <xf numFmtId="165" fontId="13" fillId="5" borderId="5" xfId="0" applyNumberFormat="1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/>
    </xf>
    <xf numFmtId="4" fontId="13" fillId="5" borderId="5" xfId="0" applyNumberFormat="1" applyFont="1" applyFill="1" applyBorder="1" applyAlignment="1">
      <alignment horizontal="center" vertical="center" wrapText="1"/>
    </xf>
    <xf numFmtId="17" fontId="13" fillId="5" borderId="5" xfId="0" applyNumberFormat="1" applyFont="1" applyFill="1" applyBorder="1" applyAlignment="1">
      <alignment horizontal="center" vertical="center"/>
    </xf>
    <xf numFmtId="165" fontId="13" fillId="5" borderId="5" xfId="0" applyNumberFormat="1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horizontal="left" vertical="center" wrapText="1"/>
    </xf>
    <xf numFmtId="166" fontId="13" fillId="2" borderId="5" xfId="0" applyNumberFormat="1" applyFont="1" applyFill="1" applyBorder="1" applyAlignment="1">
      <alignment horizontal="right" vertical="center" wrapText="1"/>
    </xf>
    <xf numFmtId="17" fontId="13" fillId="2" borderId="5" xfId="0" applyNumberFormat="1" applyFont="1" applyFill="1" applyBorder="1" applyAlignment="1">
      <alignment horizontal="center" vertical="center" wrapText="1"/>
    </xf>
    <xf numFmtId="165" fontId="13" fillId="5" borderId="5" xfId="0" applyNumberFormat="1" applyFont="1" applyFill="1" applyBorder="1" applyAlignment="1">
      <alignment horizontal="center" vertical="center" wrapText="1"/>
    </xf>
    <xf numFmtId="165" fontId="13" fillId="5" borderId="5" xfId="0" applyNumberFormat="1" applyFont="1" applyFill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66" fontId="13" fillId="0" borderId="0" xfId="0" applyNumberFormat="1" applyFon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165" fontId="19" fillId="4" borderId="5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right" vertical="center" wrapText="1"/>
    </xf>
    <xf numFmtId="165" fontId="13" fillId="2" borderId="5" xfId="0" applyNumberFormat="1" applyFont="1" applyFill="1" applyBorder="1" applyAlignment="1">
      <alignment horizontal="right" vertical="center" wrapText="1"/>
    </xf>
    <xf numFmtId="164" fontId="15" fillId="4" borderId="5" xfId="0" applyNumberFormat="1" applyFont="1" applyFill="1" applyBorder="1" applyAlignment="1">
      <alignment horizontal="center" vertical="center"/>
    </xf>
    <xf numFmtId="165" fontId="15" fillId="4" borderId="10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/>
    <xf numFmtId="0" fontId="13" fillId="0" borderId="6" xfId="0" applyFont="1" applyBorder="1" applyAlignment="1">
      <alignment vertical="center"/>
    </xf>
    <xf numFmtId="165" fontId="15" fillId="4" borderId="5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vertical="center"/>
    </xf>
    <xf numFmtId="164" fontId="15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right" vertical="center"/>
    </xf>
    <xf numFmtId="164" fontId="13" fillId="2" borderId="5" xfId="0" quotePrefix="1" applyNumberFormat="1" applyFont="1" applyFill="1" applyBorder="1" applyAlignment="1">
      <alignment horizontal="center" vertical="center"/>
    </xf>
    <xf numFmtId="0" fontId="13" fillId="2" borderId="5" xfId="0" quotePrefix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4" fontId="15" fillId="4" borderId="5" xfId="0" applyNumberFormat="1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4" fontId="20" fillId="0" borderId="6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165" fontId="13" fillId="2" borderId="11" xfId="0" applyNumberFormat="1" applyFont="1" applyFill="1" applyBorder="1" applyAlignment="1">
      <alignment horizontal="right" vertical="center"/>
    </xf>
    <xf numFmtId="165" fontId="15" fillId="4" borderId="5" xfId="0" applyNumberFormat="1" applyFont="1" applyFill="1" applyBorder="1" applyAlignment="1">
      <alignment vertical="center" wrapText="1"/>
    </xf>
    <xf numFmtId="165" fontId="15" fillId="4" borderId="5" xfId="0" applyNumberFormat="1" applyFont="1" applyFill="1" applyBorder="1"/>
    <xf numFmtId="1" fontId="13" fillId="0" borderId="5" xfId="0" applyNumberFormat="1" applyFont="1" applyBorder="1" applyAlignment="1">
      <alignment horizontal="center" vertical="center"/>
    </xf>
    <xf numFmtId="3" fontId="15" fillId="2" borderId="5" xfId="0" applyNumberFormat="1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13" fillId="2" borderId="5" xfId="0" applyNumberFormat="1" applyFont="1" applyFill="1" applyBorder="1" applyAlignment="1">
      <alignment vertical="center"/>
    </xf>
    <xf numFmtId="4" fontId="15" fillId="2" borderId="5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4" fontId="15" fillId="2" borderId="4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3" fillId="2" borderId="5" xfId="0" applyFont="1" applyFill="1" applyBorder="1"/>
    <xf numFmtId="165" fontId="13" fillId="2" borderId="5" xfId="0" applyNumberFormat="1" applyFont="1" applyFill="1" applyBorder="1"/>
    <xf numFmtId="0" fontId="13" fillId="2" borderId="5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165" fontId="15" fillId="4" borderId="4" xfId="0" applyNumberFormat="1" applyFont="1" applyFill="1" applyBorder="1"/>
    <xf numFmtId="0" fontId="13" fillId="6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165" fontId="16" fillId="2" borderId="1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right" vertical="center"/>
    </xf>
    <xf numFmtId="4" fontId="16" fillId="2" borderId="5" xfId="0" applyNumberFormat="1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166" fontId="15" fillId="4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/>
    </xf>
    <xf numFmtId="166" fontId="13" fillId="0" borderId="5" xfId="0" applyNumberFormat="1" applyFont="1" applyBorder="1" applyAlignment="1">
      <alignment horizontal="right"/>
    </xf>
    <xf numFmtId="166" fontId="15" fillId="0" borderId="5" xfId="0" applyNumberFormat="1" applyFont="1" applyBorder="1" applyAlignment="1">
      <alignment horizontal="left" vertical="center"/>
    </xf>
    <xf numFmtId="166" fontId="15" fillId="0" borderId="5" xfId="0" applyNumberFormat="1" applyFont="1" applyBorder="1" applyAlignment="1">
      <alignment horizontal="center" vertical="center"/>
    </xf>
    <xf numFmtId="166" fontId="13" fillId="0" borderId="14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166" fontId="13" fillId="0" borderId="5" xfId="0" applyNumberFormat="1" applyFont="1" applyBorder="1"/>
    <xf numFmtId="0" fontId="22" fillId="0" borderId="0" xfId="0" applyFont="1"/>
    <xf numFmtId="0" fontId="13" fillId="0" borderId="0" xfId="0" applyFont="1" applyAlignment="1">
      <alignment vertical="center" wrapText="1"/>
    </xf>
    <xf numFmtId="165" fontId="15" fillId="8" borderId="5" xfId="0" applyNumberFormat="1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166" fontId="13" fillId="8" borderId="5" xfId="0" applyNumberFormat="1" applyFont="1" applyFill="1" applyBorder="1" applyAlignment="1">
      <alignment vertical="center"/>
    </xf>
    <xf numFmtId="0" fontId="20" fillId="8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165" fontId="13" fillId="7" borderId="5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165" fontId="15" fillId="40" borderId="5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2" borderId="16" xfId="0" applyFont="1" applyFill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165" fontId="13" fillId="2" borderId="16" xfId="0" applyNumberFormat="1" applyFont="1" applyFill="1" applyBorder="1" applyAlignment="1">
      <alignment horizontal="right" vertical="center"/>
    </xf>
    <xf numFmtId="4" fontId="19" fillId="0" borderId="6" xfId="0" applyNumberFormat="1" applyFont="1" applyBorder="1" applyAlignment="1">
      <alignment horizontal="center" vertical="center"/>
    </xf>
    <xf numFmtId="43" fontId="15" fillId="0" borderId="5" xfId="1" applyFont="1" applyBorder="1" applyAlignment="1">
      <alignment vertical="center" wrapText="1"/>
    </xf>
    <xf numFmtId="0" fontId="13" fillId="0" borderId="27" xfId="11" applyFont="1" applyBorder="1" applyAlignment="1">
      <alignment horizontal="center" vertical="center"/>
    </xf>
    <xf numFmtId="165" fontId="42" fillId="4" borderId="5" xfId="0" applyNumberFormat="1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43" fontId="13" fillId="0" borderId="0" xfId="1" applyFont="1" applyAlignment="1">
      <alignment vertical="center"/>
    </xf>
    <xf numFmtId="4" fontId="18" fillId="0" borderId="5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0" borderId="29" xfId="1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5" fontId="13" fillId="8" borderId="5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right" vertical="center"/>
    </xf>
    <xf numFmtId="166" fontId="42" fillId="4" borderId="5" xfId="0" applyNumberFormat="1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" fontId="15" fillId="41" borderId="5" xfId="0" applyNumberFormat="1" applyFont="1" applyFill="1" applyBorder="1" applyAlignment="1">
      <alignment vertical="center" wrapText="1"/>
    </xf>
    <xf numFmtId="0" fontId="43" fillId="0" borderId="29" xfId="48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5" fontId="42" fillId="4" borderId="12" xfId="0" applyNumberFormat="1" applyFont="1" applyFill="1" applyBorder="1" applyAlignment="1">
      <alignment horizontal="center" vertical="center"/>
    </xf>
    <xf numFmtId="165" fontId="42" fillId="40" borderId="16" xfId="0" applyNumberFormat="1" applyFont="1" applyFill="1" applyBorder="1" applyAlignment="1">
      <alignment horizontal="right" vertical="center"/>
    </xf>
    <xf numFmtId="165" fontId="42" fillId="40" borderId="27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165" fontId="15" fillId="41" borderId="5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165" fontId="15" fillId="41" borderId="5" xfId="0" applyNumberFormat="1" applyFont="1" applyFill="1" applyBorder="1"/>
    <xf numFmtId="165" fontId="13" fillId="2" borderId="27" xfId="0" applyNumberFormat="1" applyFont="1" applyFill="1" applyBorder="1" applyAlignment="1">
      <alignment horizontal="right" vertical="center"/>
    </xf>
    <xf numFmtId="165" fontId="15" fillId="41" borderId="5" xfId="0" applyNumberFormat="1" applyFont="1" applyFill="1" applyBorder="1" applyAlignment="1">
      <alignment vertical="center"/>
    </xf>
    <xf numFmtId="4" fontId="15" fillId="41" borderId="5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165" fontId="15" fillId="41" borderId="10" xfId="0" applyNumberFormat="1" applyFont="1" applyFill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65" fontId="42" fillId="40" borderId="5" xfId="0" applyNumberFormat="1" applyFont="1" applyFill="1" applyBorder="1" applyAlignment="1">
      <alignment horizontal="right" vertical="center"/>
    </xf>
    <xf numFmtId="0" fontId="13" fillId="2" borderId="27" xfId="0" quotePrefix="1" applyFont="1" applyFill="1" applyBorder="1" applyAlignment="1">
      <alignment horizontal="center" vertical="center"/>
    </xf>
    <xf numFmtId="4" fontId="42" fillId="4" borderId="12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3" fillId="2" borderId="16" xfId="0" quotePrefix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/>
    </xf>
    <xf numFmtId="43" fontId="13" fillId="0" borderId="0" xfId="0" applyNumberFormat="1" applyFont="1" applyAlignment="1">
      <alignment vertical="center"/>
    </xf>
    <xf numFmtId="165" fontId="13" fillId="2" borderId="15" xfId="0" applyNumberFormat="1" applyFont="1" applyFill="1" applyBorder="1" applyAlignment="1">
      <alignment horizontal="right" vertical="center"/>
    </xf>
    <xf numFmtId="165" fontId="15" fillId="4" borderId="31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3" fillId="0" borderId="29" xfId="179" applyFont="1" applyBorder="1" applyAlignment="1">
      <alignment horizontal="center" vertical="center"/>
    </xf>
    <xf numFmtId="0" fontId="43" fillId="0" borderId="27" xfId="48" applyFont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4" fontId="13" fillId="0" borderId="27" xfId="0" applyNumberFormat="1" applyFont="1" applyBorder="1" applyAlignment="1">
      <alignment vertical="center"/>
    </xf>
    <xf numFmtId="0" fontId="13" fillId="0" borderId="27" xfId="179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3" fillId="2" borderId="13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3" fontId="13" fillId="2" borderId="5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wrapText="1"/>
    </xf>
    <xf numFmtId="166" fontId="15" fillId="0" borderId="5" xfId="1838" applyNumberFormat="1" applyFont="1" applyBorder="1" applyAlignment="1">
      <alignment horizontal="left" vertical="center"/>
    </xf>
    <xf numFmtId="165" fontId="16" fillId="0" borderId="10" xfId="0" applyNumberFormat="1" applyFont="1" applyBorder="1" applyAlignment="1">
      <alignment horizontal="right" vertical="center"/>
    </xf>
    <xf numFmtId="166" fontId="43" fillId="0" borderId="27" xfId="1753" applyFont="1" applyFill="1" applyBorder="1" applyAlignment="1">
      <alignment vertical="center"/>
    </xf>
    <xf numFmtId="166" fontId="13" fillId="0" borderId="10" xfId="1838" applyNumberFormat="1" applyFont="1" applyBorder="1" applyAlignment="1">
      <alignment vertical="center"/>
    </xf>
    <xf numFmtId="166" fontId="13" fillId="0" borderId="5" xfId="1035" applyNumberFormat="1" applyFont="1" applyBorder="1" applyAlignment="1">
      <alignment horizontal="center" vertical="center"/>
    </xf>
    <xf numFmtId="166" fontId="13" fillId="0" borderId="5" xfId="1838" applyNumberFormat="1" applyFont="1" applyBorder="1" applyAlignment="1">
      <alignment vertical="center"/>
    </xf>
    <xf numFmtId="0" fontId="43" fillId="43" borderId="0" xfId="0" applyFont="1" applyFill="1" applyAlignment="1">
      <alignment vertical="center"/>
    </xf>
    <xf numFmtId="165" fontId="43" fillId="43" borderId="0" xfId="0" applyNumberFormat="1" applyFont="1" applyFill="1" applyAlignment="1">
      <alignment vertical="center"/>
    </xf>
    <xf numFmtId="0" fontId="43" fillId="43" borderId="0" xfId="0" applyFont="1" applyFill="1"/>
    <xf numFmtId="0" fontId="13" fillId="43" borderId="0" xfId="0" applyFont="1" applyFill="1" applyAlignment="1">
      <alignment vertical="center"/>
    </xf>
    <xf numFmtId="165" fontId="13" fillId="43" borderId="0" xfId="0" applyNumberFormat="1" applyFont="1" applyFill="1" applyAlignment="1">
      <alignment vertical="center"/>
    </xf>
    <xf numFmtId="0" fontId="13" fillId="43" borderId="0" xfId="0" applyFont="1" applyFill="1"/>
    <xf numFmtId="165" fontId="15" fillId="0" borderId="0" xfId="0" applyNumberFormat="1" applyFont="1" applyAlignment="1">
      <alignment vertical="center"/>
    </xf>
    <xf numFmtId="0" fontId="15" fillId="0" borderId="0" xfId="0" applyFont="1"/>
    <xf numFmtId="0" fontId="13" fillId="42" borderId="5" xfId="0" applyFont="1" applyFill="1" applyBorder="1" applyAlignment="1">
      <alignment horizontal="center" vertical="center" wrapText="1"/>
    </xf>
    <xf numFmtId="0" fontId="13" fillId="42" borderId="5" xfId="0" applyFont="1" applyFill="1" applyBorder="1" applyAlignment="1">
      <alignment horizontal="center" vertical="center"/>
    </xf>
    <xf numFmtId="0" fontId="15" fillId="42" borderId="5" xfId="0" applyFont="1" applyFill="1" applyBorder="1" applyAlignment="1">
      <alignment horizontal="center" vertical="center" wrapText="1"/>
    </xf>
    <xf numFmtId="0" fontId="16" fillId="42" borderId="5" xfId="0" applyFont="1" applyFill="1" applyBorder="1" applyAlignment="1">
      <alignment horizontal="center" vertical="center"/>
    </xf>
    <xf numFmtId="0" fontId="15" fillId="42" borderId="5" xfId="0" applyFont="1" applyFill="1" applyBorder="1" applyAlignment="1">
      <alignment horizontal="center" vertical="center"/>
    </xf>
    <xf numFmtId="165" fontId="15" fillId="42" borderId="5" xfId="0" applyNumberFormat="1" applyFont="1" applyFill="1" applyBorder="1" applyAlignment="1">
      <alignment horizontal="center" vertical="center"/>
    </xf>
    <xf numFmtId="0" fontId="13" fillId="42" borderId="6" xfId="0" applyFont="1" applyFill="1" applyBorder="1" applyAlignment="1">
      <alignment horizontal="center" vertical="center"/>
    </xf>
    <xf numFmtId="0" fontId="13" fillId="42" borderId="0" xfId="0" applyFont="1" applyFill="1" applyAlignment="1">
      <alignment vertical="center"/>
    </xf>
    <xf numFmtId="165" fontId="13" fillId="42" borderId="0" xfId="0" applyNumberFormat="1" applyFont="1" applyFill="1" applyAlignment="1">
      <alignment vertical="center"/>
    </xf>
    <xf numFmtId="0" fontId="13" fillId="42" borderId="0" xfId="0" applyFont="1" applyFill="1"/>
    <xf numFmtId="0" fontId="13" fillId="42" borderId="5" xfId="0" applyFont="1" applyFill="1" applyBorder="1" applyAlignment="1">
      <alignment horizontal="left" vertical="center" wrapText="1"/>
    </xf>
    <xf numFmtId="165" fontId="13" fillId="42" borderId="5" xfId="0" applyNumberFormat="1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5" fillId="42" borderId="5" xfId="0" applyFont="1" applyFill="1" applyBorder="1" applyAlignment="1">
      <alignment horizontal="left" vertical="center" wrapText="1"/>
    </xf>
    <xf numFmtId="0" fontId="13" fillId="44" borderId="0" xfId="0" applyFont="1" applyFill="1" applyAlignment="1">
      <alignment vertical="center"/>
    </xf>
    <xf numFmtId="165" fontId="13" fillId="44" borderId="0" xfId="0" applyNumberFormat="1" applyFont="1" applyFill="1" applyAlignment="1">
      <alignment vertical="center"/>
    </xf>
    <xf numFmtId="0" fontId="13" fillId="44" borderId="0" xfId="0" applyFont="1" applyFill="1"/>
    <xf numFmtId="166" fontId="15" fillId="40" borderId="5" xfId="0" applyNumberFormat="1" applyFont="1" applyFill="1" applyBorder="1" applyAlignment="1">
      <alignment vertical="center"/>
    </xf>
    <xf numFmtId="165" fontId="15" fillId="41" borderId="0" xfId="0" applyNumberFormat="1" applyFont="1" applyFill="1"/>
    <xf numFmtId="165" fontId="13" fillId="42" borderId="5" xfId="0" applyNumberFormat="1" applyFont="1" applyFill="1" applyBorder="1" applyAlignment="1">
      <alignment vertical="center" wrapText="1"/>
    </xf>
    <xf numFmtId="0" fontId="43" fillId="42" borderId="5" xfId="0" applyFont="1" applyFill="1" applyBorder="1" applyAlignment="1">
      <alignment horizontal="center" vertical="center" wrapText="1"/>
    </xf>
    <xf numFmtId="0" fontId="43" fillId="42" borderId="5" xfId="0" applyFont="1" applyFill="1" applyBorder="1" applyAlignment="1">
      <alignment horizontal="center" vertical="center"/>
    </xf>
    <xf numFmtId="0" fontId="43" fillId="42" borderId="5" xfId="0" applyFont="1" applyFill="1" applyBorder="1" applyAlignment="1">
      <alignment horizontal="left" vertical="center" wrapText="1"/>
    </xf>
    <xf numFmtId="165" fontId="43" fillId="42" borderId="5" xfId="0" applyNumberFormat="1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166" fontId="13" fillId="42" borderId="5" xfId="0" applyNumberFormat="1" applyFont="1" applyFill="1" applyBorder="1" applyAlignment="1">
      <alignment horizontal="center" vertical="center"/>
    </xf>
    <xf numFmtId="165" fontId="13" fillId="42" borderId="16" xfId="0" applyNumberFormat="1" applyFont="1" applyFill="1" applyBorder="1" applyAlignment="1">
      <alignment vertical="center" wrapText="1"/>
    </xf>
    <xf numFmtId="0" fontId="13" fillId="42" borderId="16" xfId="0" applyFont="1" applyFill="1" applyBorder="1" applyAlignment="1">
      <alignment horizontal="center" vertical="center" wrapText="1"/>
    </xf>
    <xf numFmtId="0" fontId="16" fillId="42" borderId="16" xfId="0" applyFont="1" applyFill="1" applyBorder="1" applyAlignment="1">
      <alignment horizontal="center" vertical="center"/>
    </xf>
    <xf numFmtId="0" fontId="13" fillId="42" borderId="16" xfId="0" applyFont="1" applyFill="1" applyBorder="1" applyAlignment="1">
      <alignment horizontal="center" vertical="center"/>
    </xf>
    <xf numFmtId="165" fontId="13" fillId="42" borderId="16" xfId="0" applyNumberFormat="1" applyFont="1" applyFill="1" applyBorder="1" applyAlignment="1">
      <alignment horizontal="center" vertical="center"/>
    </xf>
    <xf numFmtId="165" fontId="13" fillId="42" borderId="13" xfId="0" applyNumberFormat="1" applyFont="1" applyFill="1" applyBorder="1" applyAlignment="1">
      <alignment horizontal="center" vertical="center"/>
    </xf>
    <xf numFmtId="0" fontId="15" fillId="42" borderId="6" xfId="0" applyFont="1" applyFill="1" applyBorder="1" applyAlignment="1">
      <alignment horizontal="center" vertical="center"/>
    </xf>
    <xf numFmtId="165" fontId="15" fillId="45" borderId="5" xfId="0" applyNumberFormat="1" applyFont="1" applyFill="1" applyBorder="1" applyAlignment="1">
      <alignment horizontal="center" vertical="center"/>
    </xf>
    <xf numFmtId="4" fontId="13" fillId="42" borderId="5" xfId="0" applyNumberFormat="1" applyFont="1" applyFill="1" applyBorder="1" applyAlignment="1">
      <alignment vertical="center" wrapText="1"/>
    </xf>
    <xf numFmtId="165" fontId="13" fillId="42" borderId="5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4" fillId="0" borderId="27" xfId="0" applyFont="1" applyBorder="1" applyAlignment="1">
      <alignment vertical="center"/>
    </xf>
    <xf numFmtId="165" fontId="54" fillId="2" borderId="5" xfId="0" applyNumberFormat="1" applyFont="1" applyFill="1" applyBorder="1" applyAlignment="1">
      <alignment horizontal="center" vertical="center" wrapText="1"/>
    </xf>
    <xf numFmtId="4" fontId="55" fillId="2" borderId="5" xfId="0" applyNumberFormat="1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2" borderId="5" xfId="0" applyFont="1" applyFill="1" applyBorder="1" applyAlignment="1">
      <alignment horizontal="center" vertical="center"/>
    </xf>
    <xf numFmtId="0" fontId="9" fillId="0" borderId="27" xfId="0" applyFont="1" applyBorder="1"/>
    <xf numFmtId="0" fontId="55" fillId="0" borderId="0" xfId="0" applyFont="1" applyAlignment="1">
      <alignment vertical="center"/>
    </xf>
    <xf numFmtId="0" fontId="9" fillId="0" borderId="0" xfId="0" applyFont="1"/>
    <xf numFmtId="0" fontId="54" fillId="2" borderId="27" xfId="3691" applyFont="1" applyFill="1" applyBorder="1" applyAlignment="1">
      <alignment horizontal="left" vertical="center"/>
    </xf>
    <xf numFmtId="0" fontId="54" fillId="2" borderId="5" xfId="0" applyFont="1" applyFill="1" applyBorder="1" applyAlignment="1">
      <alignment horizontal="center" vertical="center" wrapText="1"/>
    </xf>
    <xf numFmtId="165" fontId="55" fillId="0" borderId="5" xfId="0" applyNumberFormat="1" applyFont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27" xfId="0" applyFont="1" applyBorder="1" applyAlignment="1">
      <alignment vertical="center"/>
    </xf>
    <xf numFmtId="17" fontId="55" fillId="0" borderId="5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55" fillId="2" borderId="10" xfId="0" applyFont="1" applyFill="1" applyBorder="1" applyAlignment="1">
      <alignment horizontal="center" vertical="center" wrapText="1"/>
    </xf>
    <xf numFmtId="0" fontId="40" fillId="0" borderId="0" xfId="0" applyFont="1"/>
    <xf numFmtId="0" fontId="55" fillId="2" borderId="4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165" fontId="55" fillId="2" borderId="4" xfId="0" applyNumberFormat="1" applyFont="1" applyFill="1" applyBorder="1" applyAlignment="1">
      <alignment horizontal="right" vertical="center"/>
    </xf>
    <xf numFmtId="0" fontId="55" fillId="0" borderId="5" xfId="0" applyFont="1" applyBorder="1" applyAlignment="1">
      <alignment horizontal="center" vertical="center" wrapText="1"/>
    </xf>
    <xf numFmtId="0" fontId="54" fillId="0" borderId="27" xfId="3691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43" fontId="43" fillId="43" borderId="0" xfId="0" applyNumberFormat="1" applyFont="1" applyFill="1" applyAlignment="1">
      <alignment vertical="center"/>
    </xf>
    <xf numFmtId="43" fontId="13" fillId="2" borderId="4" xfId="0" applyNumberFormat="1" applyFont="1" applyFill="1" applyBorder="1" applyAlignment="1">
      <alignment vertical="center"/>
    </xf>
    <xf numFmtId="43" fontId="13" fillId="43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43" borderId="0" xfId="0" applyFont="1" applyFill="1" applyAlignment="1">
      <alignment vertical="center"/>
    </xf>
    <xf numFmtId="0" fontId="18" fillId="44" borderId="0" xfId="0" applyFont="1" applyFill="1" applyAlignment="1">
      <alignment vertical="center"/>
    </xf>
    <xf numFmtId="43" fontId="18" fillId="43" borderId="0" xfId="0" applyNumberFormat="1" applyFont="1" applyFill="1" applyAlignment="1">
      <alignment vertical="center"/>
    </xf>
    <xf numFmtId="0" fontId="18" fillId="42" borderId="0" xfId="0" applyFont="1" applyFill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43" fontId="18" fillId="2" borderId="4" xfId="0" applyNumberFormat="1" applyFont="1" applyFill="1" applyBorder="1" applyAlignment="1">
      <alignment vertical="center"/>
    </xf>
    <xf numFmtId="43" fontId="13" fillId="43" borderId="0" xfId="1" applyFont="1" applyFill="1" applyAlignment="1">
      <alignment vertical="center"/>
    </xf>
    <xf numFmtId="4" fontId="13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0" fontId="13" fillId="0" borderId="29" xfId="179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12" xfId="0" applyFont="1" applyFill="1" applyBorder="1" applyAlignment="1">
      <alignment horizontal="center" vertical="center"/>
    </xf>
    <xf numFmtId="0" fontId="13" fillId="0" borderId="5" xfId="0" applyFont="1" applyFill="1" applyBorder="1"/>
    <xf numFmtId="0" fontId="16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7" xfId="179" applyFont="1" applyFill="1" applyBorder="1" applyAlignment="1">
      <alignment horizontal="center" vertical="center"/>
    </xf>
    <xf numFmtId="0" fontId="15" fillId="0" borderId="0" xfId="0" applyFont="1" applyFill="1"/>
    <xf numFmtId="0" fontId="13" fillId="46" borderId="0" xfId="0" applyFont="1" applyFill="1" applyAlignment="1">
      <alignment horizontal="center" vertical="center"/>
    </xf>
    <xf numFmtId="0" fontId="15" fillId="46" borderId="5" xfId="0" applyFont="1" applyFill="1" applyBorder="1" applyAlignment="1">
      <alignment horizontal="center" vertical="center"/>
    </xf>
    <xf numFmtId="0" fontId="13" fillId="46" borderId="5" xfId="0" applyFont="1" applyFill="1" applyBorder="1" applyAlignment="1">
      <alignment horizontal="center" vertical="center"/>
    </xf>
    <xf numFmtId="0" fontId="13" fillId="46" borderId="29" xfId="179" applyFont="1" applyFill="1" applyBorder="1" applyAlignment="1">
      <alignment horizontal="center" vertical="center"/>
    </xf>
    <xf numFmtId="0" fontId="13" fillId="46" borderId="27" xfId="179" applyFont="1" applyFill="1" applyBorder="1" applyAlignment="1">
      <alignment horizontal="center" vertical="center"/>
    </xf>
    <xf numFmtId="0" fontId="13" fillId="46" borderId="13" xfId="0" applyFont="1" applyFill="1" applyBorder="1" applyAlignment="1">
      <alignment horizontal="center" vertical="center"/>
    </xf>
    <xf numFmtId="0" fontId="13" fillId="46" borderId="5" xfId="0" applyFont="1" applyFill="1" applyBorder="1" applyAlignment="1">
      <alignment horizontal="center" vertical="center" wrapText="1"/>
    </xf>
    <xf numFmtId="3" fontId="13" fillId="46" borderId="5" xfId="0" applyNumberFormat="1" applyFont="1" applyFill="1" applyBorder="1" applyAlignment="1">
      <alignment horizontal="center" vertical="center" wrapText="1"/>
    </xf>
    <xf numFmtId="3" fontId="20" fillId="46" borderId="5" xfId="0" applyNumberFormat="1" applyFont="1" applyFill="1" applyBorder="1" applyAlignment="1">
      <alignment horizontal="center" vertical="center" wrapText="1"/>
    </xf>
    <xf numFmtId="0" fontId="43" fillId="46" borderId="5" xfId="0" applyFont="1" applyFill="1" applyBorder="1" applyAlignment="1">
      <alignment horizontal="center" vertical="center"/>
    </xf>
    <xf numFmtId="0" fontId="18" fillId="46" borderId="5" xfId="0" applyFont="1" applyFill="1" applyBorder="1" applyAlignment="1">
      <alignment horizontal="center" vertical="center"/>
    </xf>
    <xf numFmtId="0" fontId="13" fillId="46" borderId="0" xfId="0" applyFont="1" applyFill="1"/>
    <xf numFmtId="0" fontId="20" fillId="46" borderId="5" xfId="0" applyFont="1" applyFill="1" applyBorder="1" applyAlignment="1">
      <alignment horizontal="center" vertical="center"/>
    </xf>
    <xf numFmtId="0" fontId="13" fillId="46" borderId="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3" fontId="13" fillId="46" borderId="5" xfId="0" applyNumberFormat="1" applyFont="1" applyFill="1" applyBorder="1" applyAlignment="1">
      <alignment horizontal="center" vertical="center"/>
    </xf>
    <xf numFmtId="0" fontId="13" fillId="46" borderId="5" xfId="0" applyFont="1" applyFill="1" applyBorder="1" applyAlignment="1">
      <alignment horizontal="center" wrapText="1"/>
    </xf>
    <xf numFmtId="0" fontId="13" fillId="46" borderId="5" xfId="0" applyFont="1" applyFill="1" applyBorder="1"/>
    <xf numFmtId="165" fontId="56" fillId="0" borderId="0" xfId="0" applyNumberFormat="1" applyFont="1" applyAlignment="1">
      <alignment vertical="center"/>
    </xf>
    <xf numFmtId="165" fontId="55" fillId="0" borderId="27" xfId="0" applyNumberFormat="1" applyFont="1" applyBorder="1" applyAlignment="1">
      <alignment vertical="center" wrapText="1"/>
    </xf>
    <xf numFmtId="0" fontId="55" fillId="0" borderId="4" xfId="0" applyFont="1" applyBorder="1" applyAlignment="1">
      <alignment horizontal="center" vertical="center" wrapText="1"/>
    </xf>
    <xf numFmtId="165" fontId="55" fillId="0" borderId="4" xfId="0" applyNumberFormat="1" applyFont="1" applyFill="1" applyBorder="1" applyAlignment="1">
      <alignment horizontal="center" vertical="center"/>
    </xf>
    <xf numFmtId="165" fontId="55" fillId="0" borderId="4" xfId="0" applyNumberFormat="1" applyFont="1" applyBorder="1" applyAlignment="1">
      <alignment vertical="center" wrapText="1"/>
    </xf>
    <xf numFmtId="17" fontId="55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/>
    <xf numFmtId="4" fontId="55" fillId="2" borderId="4" xfId="0" applyNumberFormat="1" applyFont="1" applyFill="1" applyBorder="1" applyAlignment="1">
      <alignment horizontal="center" vertical="center" wrapText="1"/>
    </xf>
    <xf numFmtId="165" fontId="55" fillId="0" borderId="4" xfId="0" applyNumberFormat="1" applyFont="1" applyBorder="1" applyAlignment="1">
      <alignment vertical="center"/>
    </xf>
    <xf numFmtId="0" fontId="55" fillId="0" borderId="4" xfId="0" applyFont="1" applyBorder="1" applyAlignment="1">
      <alignment vertical="center"/>
    </xf>
    <xf numFmtId="165" fontId="15" fillId="41" borderId="5" xfId="0" applyNumberFormat="1" applyFont="1" applyFill="1" applyBorder="1" applyAlignment="1">
      <alignment horizontal="center" vertical="center" wrapText="1"/>
    </xf>
    <xf numFmtId="0" fontId="55" fillId="0" borderId="4" xfId="0" applyFont="1" applyBorder="1" applyAlignment="1">
      <alignment vertical="center" wrapText="1"/>
    </xf>
    <xf numFmtId="0" fontId="54" fillId="0" borderId="4" xfId="0" applyFont="1" applyBorder="1" applyAlignment="1">
      <alignment vertical="center"/>
    </xf>
    <xf numFmtId="165" fontId="15" fillId="0" borderId="27" xfId="0" applyNumberFormat="1" applyFont="1" applyBorder="1" applyAlignment="1">
      <alignment horizontal="right" vertical="center" wrapText="1"/>
    </xf>
    <xf numFmtId="0" fontId="55" fillId="2" borderId="27" xfId="0" applyFont="1" applyFill="1" applyBorder="1" applyAlignment="1">
      <alignment horizontal="center" vertical="center" wrapText="1"/>
    </xf>
    <xf numFmtId="43" fontId="55" fillId="0" borderId="10" xfId="1" applyFont="1" applyBorder="1" applyAlignment="1">
      <alignment vertical="center"/>
    </xf>
    <xf numFmtId="0" fontId="54" fillId="2" borderId="27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3" fontId="13" fillId="2" borderId="27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/>
    </xf>
    <xf numFmtId="4" fontId="20" fillId="2" borderId="27" xfId="0" applyNumberFormat="1" applyFont="1" applyFill="1" applyBorder="1" applyAlignment="1">
      <alignment horizontal="center" vertical="center" wrapText="1"/>
    </xf>
    <xf numFmtId="3" fontId="20" fillId="2" borderId="27" xfId="0" applyNumberFormat="1" applyFont="1" applyFill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13" fillId="0" borderId="27" xfId="0" applyFont="1" applyFill="1" applyBorder="1"/>
    <xf numFmtId="43" fontId="13" fillId="0" borderId="0" xfId="0" applyNumberFormat="1" applyFont="1"/>
    <xf numFmtId="43" fontId="13" fillId="0" borderId="27" xfId="1" applyFont="1" applyBorder="1"/>
    <xf numFmtId="43" fontId="13" fillId="0" borderId="27" xfId="1" applyFont="1" applyFill="1" applyBorder="1"/>
    <xf numFmtId="168" fontId="13" fillId="0" borderId="27" xfId="1" applyNumberFormat="1" applyFont="1" applyBorder="1"/>
    <xf numFmtId="168" fontId="13" fillId="0" borderId="27" xfId="0" applyNumberFormat="1" applyFont="1" applyBorder="1"/>
    <xf numFmtId="175" fontId="13" fillId="0" borderId="0" xfId="1" applyNumberFormat="1" applyFont="1" applyAlignment="1">
      <alignment vertical="center"/>
    </xf>
    <xf numFmtId="175" fontId="13" fillId="0" borderId="0" xfId="1" applyNumberFormat="1" applyFont="1" applyFill="1" applyAlignment="1">
      <alignment vertical="center"/>
    </xf>
    <xf numFmtId="168" fontId="13" fillId="0" borderId="0" xfId="1" applyNumberFormat="1" applyFont="1"/>
    <xf numFmtId="173" fontId="13" fillId="0" borderId="27" xfId="1" applyNumberFormat="1" applyFont="1" applyFill="1" applyBorder="1" applyAlignment="1">
      <alignment vertical="center"/>
    </xf>
    <xf numFmtId="0" fontId="13" fillId="0" borderId="4" xfId="0" applyFont="1" applyFill="1" applyBorder="1"/>
    <xf numFmtId="43" fontId="13" fillId="0" borderId="4" xfId="1" applyFont="1" applyFill="1" applyBorder="1"/>
    <xf numFmtId="173" fontId="13" fillId="0" borderId="4" xfId="1" applyNumberFormat="1" applyFont="1" applyFill="1" applyBorder="1" applyAlignment="1">
      <alignment vertical="center"/>
    </xf>
    <xf numFmtId="168" fontId="13" fillId="0" borderId="27" xfId="1" applyNumberFormat="1" applyFont="1" applyFill="1" applyBorder="1"/>
    <xf numFmtId="168" fontId="13" fillId="41" borderId="27" xfId="1" applyNumberFormat="1" applyFont="1" applyFill="1" applyBorder="1" applyAlignment="1">
      <alignment horizontal="center" vertical="center" wrapText="1"/>
    </xf>
    <xf numFmtId="172" fontId="13" fillId="41" borderId="27" xfId="0" applyNumberFormat="1" applyFont="1" applyFill="1" applyBorder="1"/>
    <xf numFmtId="173" fontId="13" fillId="0" borderId="27" xfId="1" applyNumberFormat="1" applyFont="1" applyBorder="1"/>
    <xf numFmtId="173" fontId="13" fillId="41" borderId="27" xfId="1" applyNumberFormat="1" applyFont="1" applyFill="1" applyBorder="1"/>
    <xf numFmtId="173" fontId="13" fillId="0" borderId="0" xfId="0" applyNumberFormat="1" applyFont="1"/>
    <xf numFmtId="173" fontId="13" fillId="0" borderId="27" xfId="0" applyNumberFormat="1" applyFont="1" applyFill="1" applyBorder="1"/>
    <xf numFmtId="172" fontId="13" fillId="0" borderId="0" xfId="0" applyNumberFormat="1" applyFont="1"/>
    <xf numFmtId="174" fontId="13" fillId="0" borderId="0" xfId="0" applyNumberFormat="1" applyFont="1"/>
    <xf numFmtId="177" fontId="13" fillId="0" borderId="0" xfId="0" applyNumberFormat="1" applyFont="1"/>
    <xf numFmtId="168" fontId="13" fillId="0" borderId="27" xfId="1" applyNumberFormat="1" applyFont="1" applyBorder="1" applyAlignment="1">
      <alignment vertical="center"/>
    </xf>
    <xf numFmtId="0" fontId="61" fillId="0" borderId="27" xfId="22956" applyFont="1" applyBorder="1" applyAlignment="1">
      <alignment horizontal="center" vertical="center"/>
    </xf>
    <xf numFmtId="0" fontId="62" fillId="0" borderId="4" xfId="22956" applyFont="1" applyAlignment="1">
      <alignment vertical="center"/>
    </xf>
    <xf numFmtId="0" fontId="61" fillId="0" borderId="27" xfId="22956" applyFont="1" applyBorder="1" applyAlignment="1">
      <alignment horizontal="center" vertical="center" wrapText="1"/>
    </xf>
    <xf numFmtId="168" fontId="61" fillId="0" borderId="27" xfId="22957" applyNumberFormat="1" applyFont="1" applyBorder="1" applyAlignment="1">
      <alignment horizontal="center" vertical="center" wrapText="1"/>
    </xf>
    <xf numFmtId="168" fontId="61" fillId="48" borderId="27" xfId="22957" applyNumberFormat="1" applyFont="1" applyFill="1" applyBorder="1" applyAlignment="1">
      <alignment horizontal="center" vertical="center" wrapText="1"/>
    </xf>
    <xf numFmtId="43" fontId="61" fillId="48" borderId="27" xfId="22957" applyFont="1" applyFill="1" applyBorder="1" applyAlignment="1">
      <alignment horizontal="center" vertical="center" wrapText="1"/>
    </xf>
    <xf numFmtId="0" fontId="61" fillId="0" borderId="4" xfId="22956" applyFont="1" applyAlignment="1">
      <alignment horizontal="center" vertical="center" wrapText="1"/>
    </xf>
    <xf numFmtId="43" fontId="61" fillId="0" borderId="4" xfId="22957" applyFont="1" applyAlignment="1">
      <alignment horizontal="center" vertical="center" wrapText="1"/>
    </xf>
    <xf numFmtId="0" fontId="61" fillId="41" borderId="27" xfId="22956" applyFont="1" applyFill="1" applyBorder="1" applyAlignment="1">
      <alignment horizontal="center" vertical="center" wrapText="1"/>
    </xf>
    <xf numFmtId="0" fontId="61" fillId="41" borderId="27" xfId="22956" applyFont="1" applyFill="1" applyBorder="1" applyAlignment="1">
      <alignment horizontal="center" vertical="center"/>
    </xf>
    <xf numFmtId="43" fontId="61" fillId="41" borderId="27" xfId="22957" applyFont="1" applyFill="1" applyBorder="1" applyAlignment="1">
      <alignment horizontal="center" vertical="center"/>
    </xf>
    <xf numFmtId="168" fontId="61" fillId="41" borderId="27" xfId="22957" applyNumberFormat="1" applyFont="1" applyFill="1" applyBorder="1" applyAlignment="1">
      <alignment horizontal="center" vertical="center"/>
    </xf>
    <xf numFmtId="43" fontId="61" fillId="41" borderId="27" xfId="22957" applyNumberFormat="1" applyFont="1" applyFill="1" applyBorder="1" applyAlignment="1">
      <alignment horizontal="center" vertical="center"/>
    </xf>
    <xf numFmtId="38" fontId="61" fillId="41" borderId="27" xfId="22957" applyNumberFormat="1" applyFont="1" applyFill="1" applyBorder="1" applyAlignment="1">
      <alignment horizontal="center" vertical="center"/>
    </xf>
    <xf numFmtId="0" fontId="61" fillId="41" borderId="4" xfId="22956" applyFont="1" applyFill="1" applyAlignment="1">
      <alignment horizontal="center" vertical="center"/>
    </xf>
    <xf numFmtId="43" fontId="61" fillId="41" borderId="4" xfId="22957" applyFont="1" applyFill="1" applyAlignment="1">
      <alignment horizontal="center" vertical="center"/>
    </xf>
    <xf numFmtId="0" fontId="62" fillId="0" borderId="27" xfId="22956" applyFont="1" applyFill="1" applyBorder="1" applyAlignment="1">
      <alignment vertical="center" wrapText="1"/>
    </xf>
    <xf numFmtId="168" fontId="62" fillId="0" borderId="27" xfId="22957" applyNumberFormat="1" applyFont="1" applyBorder="1" applyAlignment="1">
      <alignment vertical="center"/>
    </xf>
    <xf numFmtId="0" fontId="62" fillId="0" borderId="27" xfId="22956" applyFont="1" applyBorder="1" applyAlignment="1">
      <alignment vertical="center"/>
    </xf>
    <xf numFmtId="0" fontId="62" fillId="0" borderId="27" xfId="22956" applyFont="1" applyFill="1" applyBorder="1" applyAlignment="1">
      <alignment vertical="center"/>
    </xf>
    <xf numFmtId="43" fontId="62" fillId="0" borderId="27" xfId="22957" applyFont="1" applyBorder="1" applyAlignment="1">
      <alignment vertical="center"/>
    </xf>
    <xf numFmtId="9" fontId="62" fillId="0" borderId="27" xfId="22958" applyFont="1" applyBorder="1" applyAlignment="1">
      <alignment vertical="center"/>
    </xf>
    <xf numFmtId="43" fontId="62" fillId="0" borderId="27" xfId="22957" applyNumberFormat="1" applyFont="1" applyBorder="1" applyAlignment="1">
      <alignment vertical="center"/>
    </xf>
    <xf numFmtId="38" fontId="62" fillId="0" borderId="27" xfId="22957" applyNumberFormat="1" applyFont="1" applyBorder="1" applyAlignment="1">
      <alignment vertical="center"/>
    </xf>
    <xf numFmtId="168" fontId="62" fillId="48" borderId="27" xfId="22957" applyNumberFormat="1" applyFont="1" applyFill="1" applyBorder="1" applyAlignment="1">
      <alignment vertical="center"/>
    </xf>
    <xf numFmtId="43" fontId="62" fillId="48" borderId="27" xfId="22957" applyNumberFormat="1" applyFont="1" applyFill="1" applyBorder="1" applyAlignment="1">
      <alignment vertical="center"/>
    </xf>
    <xf numFmtId="168" fontId="62" fillId="0" borderId="27" xfId="22956" applyNumberFormat="1" applyFont="1" applyBorder="1" applyAlignment="1">
      <alignment vertical="center"/>
    </xf>
    <xf numFmtId="0" fontId="62" fillId="0" borderId="27" xfId="22956" applyFont="1" applyBorder="1" applyAlignment="1">
      <alignment vertical="center" wrapText="1"/>
    </xf>
    <xf numFmtId="43" fontId="62" fillId="0" borderId="4" xfId="22957" applyFont="1" applyAlignment="1">
      <alignment vertical="center"/>
    </xf>
    <xf numFmtId="168" fontId="62" fillId="0" borderId="27" xfId="22956" applyNumberFormat="1" applyFont="1" applyFill="1" applyBorder="1" applyAlignment="1">
      <alignment vertical="center"/>
    </xf>
    <xf numFmtId="168" fontId="62" fillId="49" borderId="27" xfId="22956" applyNumberFormat="1" applyFont="1" applyFill="1" applyBorder="1" applyAlignment="1">
      <alignment vertical="center"/>
    </xf>
    <xf numFmtId="168" fontId="58" fillId="48" borderId="27" xfId="22957" applyNumberFormat="1" applyFont="1" applyFill="1" applyBorder="1" applyAlignment="1">
      <alignment vertical="center"/>
    </xf>
    <xf numFmtId="43" fontId="59" fillId="48" borderId="27" xfId="22957" applyNumberFormat="1" applyFont="1" applyFill="1" applyBorder="1" applyAlignment="1">
      <alignment vertical="center"/>
    </xf>
    <xf numFmtId="38" fontId="62" fillId="0" borderId="27" xfId="22957" applyNumberFormat="1" applyFont="1" applyFill="1" applyBorder="1" applyAlignment="1">
      <alignment vertical="center"/>
    </xf>
    <xf numFmtId="168" fontId="62" fillId="0" borderId="4" xfId="22957" applyNumberFormat="1" applyFont="1" applyAlignment="1">
      <alignment vertical="center"/>
    </xf>
    <xf numFmtId="168" fontId="62" fillId="0" borderId="27" xfId="22957" applyNumberFormat="1" applyFont="1" applyFill="1" applyBorder="1" applyAlignment="1">
      <alignment vertical="center"/>
    </xf>
    <xf numFmtId="0" fontId="61" fillId="41" borderId="27" xfId="22956" applyFont="1" applyFill="1" applyBorder="1" applyAlignment="1">
      <alignment vertical="center" wrapText="1"/>
    </xf>
    <xf numFmtId="43" fontId="62" fillId="41" borderId="27" xfId="22956" applyNumberFormat="1" applyFont="1" applyFill="1" applyBorder="1"/>
    <xf numFmtId="9" fontId="62" fillId="0" borderId="27" xfId="22958" applyFont="1" applyFill="1" applyBorder="1" applyAlignment="1">
      <alignment vertical="center"/>
    </xf>
    <xf numFmtId="0" fontId="61" fillId="0" borderId="27" xfId="22956" applyFont="1" applyBorder="1" applyAlignment="1">
      <alignment vertical="center" wrapText="1"/>
    </xf>
    <xf numFmtId="168" fontId="62" fillId="0" borderId="27" xfId="22957" applyNumberFormat="1" applyFont="1" applyBorder="1"/>
    <xf numFmtId="9" fontId="62" fillId="0" borderId="27" xfId="22958" applyFont="1" applyBorder="1"/>
    <xf numFmtId="43" fontId="62" fillId="0" borderId="27" xfId="22957" applyNumberFormat="1" applyFont="1" applyBorder="1"/>
    <xf numFmtId="38" fontId="62" fillId="0" borderId="27" xfId="22957" applyNumberFormat="1" applyFont="1" applyBorder="1"/>
    <xf numFmtId="43" fontId="62" fillId="0" borderId="27" xfId="22957" applyFont="1" applyBorder="1"/>
    <xf numFmtId="168" fontId="62" fillId="48" borderId="27" xfId="22957" applyNumberFormat="1" applyFont="1" applyFill="1" applyBorder="1"/>
    <xf numFmtId="43" fontId="62" fillId="48" borderId="27" xfId="22957" applyNumberFormat="1" applyFont="1" applyFill="1" applyBorder="1"/>
    <xf numFmtId="168" fontId="62" fillId="0" borderId="27" xfId="22956" applyNumberFormat="1" applyFont="1" applyBorder="1"/>
    <xf numFmtId="0" fontId="62" fillId="0" borderId="27" xfId="22956" applyFont="1" applyBorder="1" applyAlignment="1">
      <alignment wrapText="1"/>
    </xf>
    <xf numFmtId="0" fontId="62" fillId="0" borderId="4" xfId="22956" applyFont="1"/>
    <xf numFmtId="168" fontId="62" fillId="0" borderId="4" xfId="22957" applyNumberFormat="1" applyFont="1"/>
    <xf numFmtId="43" fontId="62" fillId="0" borderId="4" xfId="22957" applyFont="1"/>
    <xf numFmtId="168" fontId="62" fillId="49" borderId="27" xfId="22956" applyNumberFormat="1" applyFont="1" applyFill="1" applyBorder="1"/>
    <xf numFmtId="168" fontId="62" fillId="41" borderId="27" xfId="22957" applyNumberFormat="1" applyFont="1" applyFill="1" applyBorder="1"/>
    <xf numFmtId="0" fontId="62" fillId="41" borderId="27" xfId="22956" applyFont="1" applyFill="1" applyBorder="1"/>
    <xf numFmtId="9" fontId="62" fillId="41" borderId="27" xfId="22956" applyNumberFormat="1" applyFont="1" applyFill="1" applyBorder="1"/>
    <xf numFmtId="38" fontId="62" fillId="41" borderId="27" xfId="22956" applyNumberFormat="1" applyFont="1" applyFill="1" applyBorder="1"/>
    <xf numFmtId="0" fontId="62" fillId="41" borderId="27" xfId="22956" applyFont="1" applyFill="1" applyBorder="1" applyAlignment="1">
      <alignment wrapText="1"/>
    </xf>
    <xf numFmtId="0" fontId="62" fillId="41" borderId="4" xfId="22956" applyFont="1" applyFill="1"/>
    <xf numFmtId="168" fontId="62" fillId="41" borderId="4" xfId="22957" applyNumberFormat="1" applyFont="1" applyFill="1"/>
    <xf numFmtId="43" fontId="62" fillId="41" borderId="4" xfId="22957" applyFont="1" applyFill="1"/>
    <xf numFmtId="38" fontId="62" fillId="0" borderId="27" xfId="22957" applyNumberFormat="1" applyFont="1" applyFill="1" applyBorder="1"/>
    <xf numFmtId="43" fontId="62" fillId="41" borderId="27" xfId="22957" applyFont="1" applyFill="1" applyBorder="1"/>
    <xf numFmtId="0" fontId="62" fillId="47" borderId="27" xfId="22956" applyFont="1" applyFill="1" applyBorder="1" applyAlignment="1">
      <alignment wrapText="1"/>
    </xf>
    <xf numFmtId="0" fontId="62" fillId="47" borderId="27" xfId="22956" applyFont="1" applyFill="1" applyBorder="1"/>
    <xf numFmtId="43" fontId="62" fillId="47" borderId="27" xfId="22957" applyFont="1" applyFill="1" applyBorder="1"/>
    <xf numFmtId="168" fontId="62" fillId="47" borderId="27" xfId="22957" applyNumberFormat="1" applyFont="1" applyFill="1" applyBorder="1"/>
    <xf numFmtId="9" fontId="62" fillId="47" borderId="27" xfId="22956" applyNumberFormat="1" applyFont="1" applyFill="1" applyBorder="1"/>
    <xf numFmtId="43" fontId="62" fillId="47" borderId="27" xfId="22956" applyNumberFormat="1" applyFont="1" applyFill="1" applyBorder="1"/>
    <xf numFmtId="38" fontId="62" fillId="47" borderId="27" xfId="22956" applyNumberFormat="1" applyFont="1" applyFill="1" applyBorder="1"/>
    <xf numFmtId="168" fontId="62" fillId="47" borderId="27" xfId="22956" applyNumberFormat="1" applyFont="1" applyFill="1" applyBorder="1"/>
    <xf numFmtId="43" fontId="62" fillId="47" borderId="4" xfId="22956" applyNumberFormat="1" applyFont="1" applyFill="1"/>
    <xf numFmtId="168" fontId="62" fillId="47" borderId="4" xfId="22957" applyNumberFormat="1" applyFont="1" applyFill="1"/>
    <xf numFmtId="43" fontId="62" fillId="47" borderId="4" xfId="22957" applyFont="1" applyFill="1"/>
    <xf numFmtId="0" fontId="62" fillId="47" borderId="4" xfId="22956" applyFont="1" applyFill="1"/>
    <xf numFmtId="0" fontId="62" fillId="0" borderId="4" xfId="22956" applyFont="1" applyAlignment="1">
      <alignment wrapText="1"/>
    </xf>
    <xf numFmtId="168" fontId="62" fillId="0" borderId="4" xfId="22956" applyNumberFormat="1" applyFont="1"/>
    <xf numFmtId="43" fontId="62" fillId="0" borderId="4" xfId="22957" applyNumberFormat="1" applyFont="1"/>
    <xf numFmtId="38" fontId="62" fillId="0" borderId="4" xfId="22957" applyNumberFormat="1" applyFont="1"/>
    <xf numFmtId="168" fontId="62" fillId="48" borderId="4" xfId="22957" applyNumberFormat="1" applyFont="1" applyFill="1"/>
    <xf numFmtId="43" fontId="62" fillId="48" borderId="4" xfId="22957" applyFont="1" applyFill="1"/>
    <xf numFmtId="0" fontId="3" fillId="0" borderId="4" xfId="22956"/>
    <xf numFmtId="43" fontId="62" fillId="0" borderId="4" xfId="22956" applyNumberFormat="1" applyFont="1" applyAlignment="1">
      <alignment wrapText="1"/>
    </xf>
    <xf numFmtId="43" fontId="62" fillId="0" borderId="4" xfId="22956" applyNumberFormat="1" applyFont="1"/>
    <xf numFmtId="0" fontId="61" fillId="0" borderId="4" xfId="22956" applyFont="1" applyAlignment="1">
      <alignment horizontal="center"/>
    </xf>
    <xf numFmtId="43" fontId="61" fillId="48" borderId="4" xfId="22957" applyFont="1" applyFill="1" applyAlignment="1">
      <alignment horizontal="center"/>
    </xf>
    <xf numFmtId="0" fontId="59" fillId="0" borderId="4" xfId="22956" applyFont="1" applyAlignment="1">
      <alignment vertical="center"/>
    </xf>
    <xf numFmtId="168" fontId="59" fillId="0" borderId="4" xfId="22957" applyNumberFormat="1" applyFont="1" applyAlignment="1">
      <alignment vertical="center"/>
    </xf>
    <xf numFmtId="0" fontId="58" fillId="0" borderId="4" xfId="22959" applyFont="1"/>
    <xf numFmtId="168" fontId="58" fillId="0" borderId="4" xfId="22960" applyNumberFormat="1" applyFont="1" applyFill="1" applyAlignment="1">
      <alignment horizontal="center" vertical="center"/>
    </xf>
    <xf numFmtId="0" fontId="58" fillId="0" borderId="4" xfId="22959" applyFont="1" applyAlignment="1">
      <alignment vertical="center"/>
    </xf>
    <xf numFmtId="168" fontId="58" fillId="0" borderId="4" xfId="22959" applyNumberFormat="1" applyFont="1" applyAlignment="1">
      <alignment horizontal="center" vertical="center"/>
    </xf>
    <xf numFmtId="0" fontId="60" fillId="0" borderId="27" xfId="22959" applyFont="1" applyBorder="1" applyAlignment="1">
      <alignment horizontal="center" vertical="center" wrapText="1"/>
    </xf>
    <xf numFmtId="168" fontId="60" fillId="0" borderId="27" xfId="22960" applyNumberFormat="1" applyFont="1" applyFill="1" applyBorder="1" applyAlignment="1">
      <alignment horizontal="center" vertical="center" wrapText="1"/>
    </xf>
    <xf numFmtId="43" fontId="60" fillId="0" borderId="27" xfId="22960" applyFont="1" applyFill="1" applyBorder="1" applyAlignment="1">
      <alignment horizontal="center" vertical="center" wrapText="1"/>
    </xf>
    <xf numFmtId="0" fontId="59" fillId="0" borderId="4" xfId="22956" applyFont="1" applyAlignment="1">
      <alignment vertical="center" wrapText="1"/>
    </xf>
    <xf numFmtId="168" fontId="63" fillId="0" borderId="4" xfId="22957" applyNumberFormat="1" applyFont="1" applyAlignment="1">
      <alignment horizontal="center" vertical="center" wrapText="1"/>
    </xf>
    <xf numFmtId="0" fontId="63" fillId="0" borderId="4" xfId="22956" applyFont="1" applyAlignment="1">
      <alignment horizontal="center" vertical="center" wrapText="1"/>
    </xf>
    <xf numFmtId="43" fontId="64" fillId="0" borderId="27" xfId="22957" applyFont="1" applyFill="1" applyBorder="1"/>
    <xf numFmtId="168" fontId="60" fillId="0" borderId="27" xfId="22960" applyNumberFormat="1" applyFont="1" applyFill="1" applyBorder="1" applyAlignment="1">
      <alignment vertical="center"/>
    </xf>
    <xf numFmtId="43" fontId="60" fillId="0" borderId="27" xfId="22960" applyFont="1" applyFill="1" applyBorder="1" applyAlignment="1">
      <alignment vertical="center"/>
    </xf>
    <xf numFmtId="43" fontId="58" fillId="0" borderId="27" xfId="22957" applyFont="1" applyFill="1" applyBorder="1" applyAlignment="1" applyProtection="1">
      <alignment vertical="top"/>
      <protection locked="0"/>
    </xf>
    <xf numFmtId="168" fontId="58" fillId="0" borderId="27" xfId="22957" applyNumberFormat="1" applyFont="1" applyFill="1" applyBorder="1" applyAlignment="1" applyProtection="1">
      <alignment vertical="center"/>
      <protection locked="0"/>
    </xf>
    <xf numFmtId="168" fontId="58" fillId="0" borderId="27" xfId="22960" applyNumberFormat="1" applyFont="1" applyFill="1" applyBorder="1" applyAlignment="1">
      <alignment horizontal="center" vertical="center"/>
    </xf>
    <xf numFmtId="43" fontId="58" fillId="0" borderId="27" xfId="22957" applyFont="1" applyFill="1" applyBorder="1" applyAlignment="1" applyProtection="1">
      <alignment horizontal="center" vertical="center" wrapText="1"/>
    </xf>
    <xf numFmtId="43" fontId="59" fillId="0" borderId="27" xfId="22957" applyFont="1" applyFill="1" applyBorder="1" applyAlignment="1" applyProtection="1">
      <alignment vertical="top"/>
      <protection locked="0"/>
    </xf>
    <xf numFmtId="168" fontId="58" fillId="50" borderId="27" xfId="22957" applyNumberFormat="1" applyFont="1" applyFill="1" applyBorder="1" applyAlignment="1" applyProtection="1">
      <alignment vertical="center"/>
      <protection locked="0"/>
    </xf>
    <xf numFmtId="43" fontId="58" fillId="51" borderId="27" xfId="22957" applyFont="1" applyFill="1" applyBorder="1" applyAlignment="1" applyProtection="1">
      <alignment horizontal="center" vertical="center" wrapText="1"/>
    </xf>
    <xf numFmtId="43" fontId="58" fillId="50" borderId="27" xfId="22957" applyFont="1" applyFill="1" applyBorder="1" applyAlignment="1" applyProtection="1">
      <alignment horizontal="center" vertical="center" wrapText="1"/>
    </xf>
    <xf numFmtId="43" fontId="59" fillId="0" borderId="4" xfId="22956" applyNumberFormat="1" applyFont="1" applyAlignment="1">
      <alignment vertical="center"/>
    </xf>
    <xf numFmtId="43" fontId="60" fillId="0" borderId="27" xfId="22957" applyFont="1" applyFill="1" applyBorder="1" applyAlignment="1" applyProtection="1">
      <alignment horizontal="right" vertical="top"/>
      <protection locked="0"/>
    </xf>
    <xf numFmtId="168" fontId="60" fillId="0" borderId="27" xfId="22957" applyNumberFormat="1" applyFont="1" applyFill="1" applyBorder="1" applyAlignment="1" applyProtection="1">
      <alignment vertical="center"/>
      <protection locked="0"/>
    </xf>
    <xf numFmtId="168" fontId="60" fillId="0" borderId="27" xfId="22960" applyNumberFormat="1" applyFont="1" applyFill="1" applyBorder="1" applyAlignment="1">
      <alignment horizontal="center" vertical="center"/>
    </xf>
    <xf numFmtId="43" fontId="60" fillId="0" borderId="27" xfId="22957" applyFont="1" applyFill="1" applyBorder="1" applyAlignment="1" applyProtection="1">
      <alignment vertical="center"/>
    </xf>
    <xf numFmtId="43" fontId="60" fillId="0" borderId="27" xfId="22957" applyFont="1" applyFill="1" applyBorder="1" applyAlignment="1" applyProtection="1">
      <alignment horizontal="center" vertical="center" wrapText="1"/>
    </xf>
    <xf numFmtId="43" fontId="63" fillId="0" borderId="27" xfId="22957" applyFont="1" applyFill="1" applyBorder="1" applyAlignment="1" applyProtection="1">
      <alignment horizontal="right" vertical="top"/>
      <protection locked="0"/>
    </xf>
    <xf numFmtId="43" fontId="60" fillId="0" borderId="27" xfId="22957" applyFont="1" applyFill="1" applyBorder="1" applyAlignment="1" applyProtection="1">
      <alignment vertical="top"/>
      <protection locked="0"/>
    </xf>
    <xf numFmtId="43" fontId="58" fillId="0" borderId="27" xfId="22957" applyFont="1" applyFill="1" applyBorder="1" applyAlignment="1" applyProtection="1">
      <alignment vertical="center"/>
    </xf>
    <xf numFmtId="43" fontId="63" fillId="0" borderId="27" xfId="22957" applyFont="1" applyFill="1" applyBorder="1" applyAlignment="1" applyProtection="1">
      <alignment vertical="top"/>
      <protection locked="0"/>
    </xf>
    <xf numFmtId="0" fontId="62" fillId="0" borderId="27" xfId="22956" applyFont="1" applyBorder="1" applyAlignment="1">
      <alignment horizontal="left" vertical="center" wrapText="1"/>
    </xf>
    <xf numFmtId="0" fontId="59" fillId="0" borderId="27" xfId="22956" applyFont="1" applyBorder="1" applyAlignment="1">
      <alignment horizontal="left" vertical="center" wrapText="1"/>
    </xf>
    <xf numFmtId="43" fontId="58" fillId="50" borderId="27" xfId="22957" applyFont="1" applyFill="1" applyBorder="1" applyAlignment="1" applyProtection="1">
      <alignment vertical="center"/>
    </xf>
    <xf numFmtId="43" fontId="58" fillId="51" borderId="27" xfId="22957" applyFont="1" applyFill="1" applyBorder="1" applyAlignment="1" applyProtection="1">
      <alignment vertical="center"/>
    </xf>
    <xf numFmtId="43" fontId="58" fillId="0" borderId="27" xfId="22957" applyFont="1" applyFill="1" applyBorder="1" applyAlignment="1" applyProtection="1">
      <alignment horizontal="left" vertical="top"/>
      <protection locked="0"/>
    </xf>
    <xf numFmtId="43" fontId="58" fillId="0" borderId="27" xfId="22957" applyFont="1" applyBorder="1" applyAlignment="1">
      <alignment horizontal="left" vertical="center" wrapText="1"/>
    </xf>
    <xf numFmtId="168" fontId="58" fillId="0" borderId="27" xfId="22957" applyNumberFormat="1" applyFont="1" applyFill="1" applyBorder="1" applyAlignment="1" applyProtection="1">
      <alignment horizontal="center" vertical="center" wrapText="1"/>
    </xf>
    <xf numFmtId="43" fontId="58" fillId="0" borderId="27" xfId="22957" applyFont="1" applyFill="1" applyBorder="1" applyAlignment="1" applyProtection="1">
      <alignment horizontal="left" wrapText="1"/>
    </xf>
    <xf numFmtId="168" fontId="58" fillId="50" borderId="27" xfId="22957" applyNumberFormat="1" applyFont="1" applyFill="1" applyBorder="1" applyAlignment="1" applyProtection="1">
      <alignment horizontal="center" vertical="center" wrapText="1"/>
    </xf>
    <xf numFmtId="43" fontId="60" fillId="0" borderId="27" xfId="22957" applyFont="1" applyFill="1" applyBorder="1" applyAlignment="1" applyProtection="1">
      <alignment horizontal="left" vertical="top"/>
      <protection locked="0"/>
    </xf>
    <xf numFmtId="43" fontId="58" fillId="0" borderId="27" xfId="22957" applyFont="1" applyBorder="1" applyAlignment="1">
      <alignment horizontal="left" wrapText="1"/>
    </xf>
    <xf numFmtId="43" fontId="60" fillId="0" borderId="27" xfId="22957" applyFont="1" applyBorder="1" applyAlignment="1">
      <alignment horizontal="left" wrapText="1"/>
    </xf>
    <xf numFmtId="43" fontId="58" fillId="0" borderId="27" xfId="22957" applyFont="1" applyFill="1" applyBorder="1" applyAlignment="1" applyProtection="1">
      <alignment vertical="center"/>
      <protection locked="0"/>
    </xf>
    <xf numFmtId="0" fontId="58" fillId="0" borderId="4" xfId="22956" applyFont="1" applyAlignment="1">
      <alignment vertical="center"/>
    </xf>
    <xf numFmtId="168" fontId="58" fillId="0" borderId="4" xfId="22956" applyNumberFormat="1" applyFont="1" applyAlignment="1">
      <alignment vertical="center"/>
    </xf>
    <xf numFmtId="168" fontId="59" fillId="0" borderId="4" xfId="22956" applyNumberFormat="1" applyFont="1" applyAlignment="1">
      <alignment vertical="center"/>
    </xf>
    <xf numFmtId="0" fontId="58" fillId="0" borderId="27" xfId="22956" applyFont="1" applyBorder="1" applyAlignment="1">
      <alignment horizontal="left" vertical="center" wrapText="1"/>
    </xf>
    <xf numFmtId="43" fontId="13" fillId="0" borderId="0" xfId="1" applyFont="1"/>
    <xf numFmtId="43" fontId="13" fillId="0" borderId="27" xfId="1" applyFont="1" applyBorder="1" applyAlignment="1">
      <alignment vertical="center"/>
    </xf>
    <xf numFmtId="173" fontId="13" fillId="52" borderId="27" xfId="1" applyNumberFormat="1" applyFont="1" applyFill="1" applyBorder="1" applyAlignment="1">
      <alignment vertical="center"/>
    </xf>
    <xf numFmtId="168" fontId="13" fillId="52" borderId="27" xfId="1" applyNumberFormat="1" applyFont="1" applyFill="1" applyBorder="1" applyAlignment="1">
      <alignment vertical="center"/>
    </xf>
    <xf numFmtId="173" fontId="13" fillId="52" borderId="27" xfId="1" applyNumberFormat="1" applyFont="1" applyFill="1" applyBorder="1"/>
    <xf numFmtId="43" fontId="13" fillId="0" borderId="0" xfId="1" applyFont="1" applyFill="1"/>
    <xf numFmtId="43" fontId="13" fillId="0" borderId="0" xfId="0" applyNumberFormat="1" applyFont="1" applyFill="1"/>
    <xf numFmtId="0" fontId="13" fillId="0" borderId="27" xfId="0" applyFont="1" applyBorder="1"/>
    <xf numFmtId="176" fontId="13" fillId="0" borderId="27" xfId="0" applyNumberFormat="1" applyFont="1" applyBorder="1"/>
    <xf numFmtId="168" fontId="13" fillId="42" borderId="27" xfId="1" applyNumberFormat="1" applyFont="1" applyFill="1" applyBorder="1"/>
    <xf numFmtId="43" fontId="13" fillId="42" borderId="27" xfId="1" applyFont="1" applyFill="1" applyBorder="1"/>
    <xf numFmtId="173" fontId="13" fillId="42" borderId="27" xfId="1" applyNumberFormat="1" applyFont="1" applyFill="1" applyBorder="1"/>
    <xf numFmtId="173" fontId="13" fillId="42" borderId="27" xfId="1" applyNumberFormat="1" applyFont="1" applyFill="1" applyBorder="1" applyAlignment="1">
      <alignment vertical="center"/>
    </xf>
    <xf numFmtId="43" fontId="13" fillId="42" borderId="27" xfId="1" applyNumberFormat="1" applyFont="1" applyFill="1" applyBorder="1"/>
    <xf numFmtId="168" fontId="13" fillId="41" borderId="27" xfId="1" applyNumberFormat="1" applyFont="1" applyFill="1" applyBorder="1"/>
    <xf numFmtId="177" fontId="13" fillId="41" borderId="27" xfId="0" applyNumberFormat="1" applyFont="1" applyFill="1" applyBorder="1"/>
    <xf numFmtId="173" fontId="13" fillId="0" borderId="27" xfId="1" applyNumberFormat="1" applyFont="1" applyFill="1" applyBorder="1"/>
    <xf numFmtId="175" fontId="13" fillId="52" borderId="0" xfId="1" applyNumberFormat="1" applyFont="1" applyFill="1" applyAlignment="1">
      <alignment vertical="center"/>
    </xf>
    <xf numFmtId="43" fontId="13" fillId="41" borderId="0" xfId="0" applyNumberFormat="1" applyFont="1" applyFill="1"/>
    <xf numFmtId="173" fontId="13" fillId="41" borderId="27" xfId="1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/>
    <xf numFmtId="0" fontId="13" fillId="0" borderId="27" xfId="22961" applyFont="1" applyBorder="1" applyAlignment="1">
      <alignment vertical="center" wrapText="1"/>
    </xf>
    <xf numFmtId="3" fontId="13" fillId="53" borderId="27" xfId="22961" applyNumberFormat="1" applyFont="1" applyFill="1" applyBorder="1" applyAlignment="1">
      <alignment horizontal="center" vertical="center" wrapText="1"/>
    </xf>
    <xf numFmtId="0" fontId="13" fillId="42" borderId="27" xfId="22961" applyFont="1" applyFill="1" applyBorder="1" applyAlignment="1">
      <alignment horizontal="center" vertical="center" wrapText="1"/>
    </xf>
    <xf numFmtId="165" fontId="15" fillId="41" borderId="27" xfId="0" applyNumberFormat="1" applyFont="1" applyFill="1" applyBorder="1" applyAlignment="1">
      <alignment horizontal="right" vertical="center"/>
    </xf>
    <xf numFmtId="0" fontId="13" fillId="0" borderId="27" xfId="22961" applyFont="1" applyBorder="1" applyAlignment="1">
      <alignment horizontal="center" vertical="center" wrapText="1"/>
    </xf>
    <xf numFmtId="165" fontId="15" fillId="41" borderId="27" xfId="0" applyNumberFormat="1" applyFont="1" applyFill="1" applyBorder="1" applyAlignment="1">
      <alignment horizontal="center" vertical="center" wrapText="1"/>
    </xf>
    <xf numFmtId="3" fontId="65" fillId="53" borderId="27" xfId="22961" applyNumberFormat="1" applyFont="1" applyFill="1" applyBorder="1" applyAlignment="1">
      <alignment horizontal="center" vertical="center" wrapText="1"/>
    </xf>
    <xf numFmtId="0" fontId="59" fillId="0" borderId="4" xfId="22979" applyFont="1" applyAlignment="1">
      <alignment vertical="center"/>
    </xf>
    <xf numFmtId="0" fontId="58" fillId="0" borderId="4" xfId="22979" applyFont="1"/>
    <xf numFmtId="168" fontId="58" fillId="0" borderId="4" xfId="22980" applyNumberFormat="1" applyFont="1" applyFill="1" applyAlignment="1">
      <alignment horizontal="center" vertical="center"/>
    </xf>
    <xf numFmtId="0" fontId="58" fillId="0" borderId="4" xfId="22979" applyFont="1" applyAlignment="1">
      <alignment vertical="center"/>
    </xf>
    <xf numFmtId="168" fontId="58" fillId="0" borderId="4" xfId="22979" applyNumberFormat="1" applyFont="1" applyAlignment="1">
      <alignment horizontal="center" vertical="center"/>
    </xf>
    <xf numFmtId="0" fontId="60" fillId="0" borderId="27" xfId="22979" applyFont="1" applyBorder="1" applyAlignment="1">
      <alignment vertical="center" wrapText="1"/>
    </xf>
    <xf numFmtId="0" fontId="60" fillId="0" borderId="27" xfId="22979" applyFont="1" applyBorder="1" applyAlignment="1">
      <alignment horizontal="center" vertical="center" wrapText="1"/>
    </xf>
    <xf numFmtId="168" fontId="60" fillId="0" borderId="27" xfId="22980" applyNumberFormat="1" applyFont="1" applyFill="1" applyBorder="1" applyAlignment="1">
      <alignment horizontal="center" vertical="center" wrapText="1"/>
    </xf>
    <xf numFmtId="43" fontId="60" fillId="0" borderId="27" xfId="22980" applyFont="1" applyFill="1" applyBorder="1" applyAlignment="1">
      <alignment horizontal="center" vertical="center" wrapText="1"/>
    </xf>
    <xf numFmtId="0" fontId="60" fillId="0" borderId="27" xfId="22980" applyNumberFormat="1" applyFont="1" applyFill="1" applyBorder="1" applyAlignment="1">
      <alignment horizontal="center" vertical="center" wrapText="1"/>
    </xf>
    <xf numFmtId="0" fontId="59" fillId="0" borderId="4" xfId="22979" applyFont="1" applyAlignment="1">
      <alignment vertical="center" wrapText="1"/>
    </xf>
    <xf numFmtId="43" fontId="58" fillId="0" borderId="27" xfId="22979" applyNumberFormat="1" applyFont="1" applyBorder="1" applyAlignment="1">
      <alignment vertical="center" wrapText="1"/>
    </xf>
    <xf numFmtId="43" fontId="66" fillId="0" borderId="27" xfId="22980" applyFont="1" applyFill="1" applyBorder="1" applyAlignment="1">
      <alignment horizontal="left" vertical="center" wrapText="1"/>
    </xf>
    <xf numFmtId="168" fontId="58" fillId="0" borderId="27" xfId="22980" applyNumberFormat="1" applyFont="1" applyFill="1" applyBorder="1" applyAlignment="1" applyProtection="1">
      <alignment vertical="center"/>
      <protection locked="0"/>
    </xf>
    <xf numFmtId="43" fontId="58" fillId="0" borderId="27" xfId="22980" applyNumberFormat="1" applyFont="1" applyFill="1" applyBorder="1" applyAlignment="1" applyProtection="1">
      <alignment vertical="center"/>
      <protection locked="0"/>
    </xf>
    <xf numFmtId="43" fontId="60" fillId="0" borderId="27" xfId="22980" applyFont="1" applyFill="1" applyBorder="1" applyAlignment="1" applyProtection="1">
      <alignment horizontal="center" vertical="center" wrapText="1"/>
    </xf>
    <xf numFmtId="168" fontId="58" fillId="0" borderId="4" xfId="22979" applyNumberFormat="1" applyFont="1" applyAlignment="1">
      <alignment vertical="center"/>
    </xf>
    <xf numFmtId="168" fontId="59" fillId="0" borderId="4" xfId="22979" applyNumberFormat="1" applyFont="1" applyAlignment="1">
      <alignment vertical="center"/>
    </xf>
    <xf numFmtId="0" fontId="59" fillId="0" borderId="27" xfId="22979" applyFont="1" applyBorder="1" applyAlignment="1">
      <alignment vertical="center"/>
    </xf>
    <xf numFmtId="0" fontId="59" fillId="0" borderId="4" xfId="22979" applyFont="1" applyAlignment="1">
      <alignment horizontal="center" vertical="center" wrapText="1"/>
    </xf>
    <xf numFmtId="0" fontId="59" fillId="0" borderId="27" xfId="22979" applyFont="1" applyBorder="1" applyAlignment="1">
      <alignment vertical="center" wrapText="1"/>
    </xf>
    <xf numFmtId="0" fontId="58" fillId="0" borderId="27" xfId="22979" applyFont="1" applyBorder="1" applyAlignment="1">
      <alignment vertical="center" wrapText="1"/>
    </xf>
    <xf numFmtId="0" fontId="58" fillId="0" borderId="27" xfId="22979" applyFont="1" applyBorder="1" applyAlignment="1">
      <alignment horizontal="center" vertical="center" wrapText="1"/>
    </xf>
    <xf numFmtId="168" fontId="58" fillId="0" borderId="27" xfId="22980" applyNumberFormat="1" applyFont="1" applyFill="1" applyBorder="1" applyAlignment="1">
      <alignment horizontal="center" vertical="center" wrapText="1"/>
    </xf>
    <xf numFmtId="43" fontId="58" fillId="0" borderId="27" xfId="22979" applyNumberFormat="1" applyFont="1" applyBorder="1" applyAlignment="1">
      <alignment horizontal="center" vertical="center" wrapText="1"/>
    </xf>
    <xf numFmtId="43" fontId="58" fillId="0" borderId="27" xfId="22980" applyFont="1" applyFill="1" applyBorder="1" applyAlignment="1">
      <alignment horizontal="center" vertical="center" wrapText="1"/>
    </xf>
    <xf numFmtId="0" fontId="58" fillId="0" borderId="27" xfId="2298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73" fontId="13" fillId="0" borderId="0" xfId="0" applyNumberFormat="1" applyFont="1" applyFill="1"/>
    <xf numFmtId="178" fontId="18" fillId="0" borderId="0" xfId="0" applyNumberFormat="1" applyFont="1" applyFill="1"/>
    <xf numFmtId="0" fontId="13" fillId="0" borderId="4" xfId="0" applyFont="1" applyFill="1" applyBorder="1" applyAlignment="1">
      <alignment vertical="center"/>
    </xf>
    <xf numFmtId="165" fontId="15" fillId="0" borderId="4" xfId="0" applyNumberFormat="1" applyFont="1" applyFill="1" applyBorder="1" applyAlignment="1">
      <alignment vertical="center" wrapText="1"/>
    </xf>
    <xf numFmtId="43" fontId="15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/>
    <xf numFmtId="43" fontId="13" fillId="0" borderId="4" xfId="0" applyNumberFormat="1" applyFont="1" applyFill="1" applyBorder="1" applyAlignment="1">
      <alignment vertical="center"/>
    </xf>
    <xf numFmtId="43" fontId="15" fillId="0" borderId="4" xfId="0" applyNumberFormat="1" applyFont="1" applyFill="1" applyBorder="1"/>
    <xf numFmtId="0" fontId="13" fillId="0" borderId="4" xfId="0" applyNumberFormat="1" applyFont="1" applyFill="1" applyBorder="1"/>
    <xf numFmtId="0" fontId="15" fillId="2" borderId="14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3" fillId="2" borderId="1" xfId="0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4" fillId="0" borderId="8" xfId="0" applyFont="1" applyBorder="1"/>
    <xf numFmtId="0" fontId="15" fillId="0" borderId="6" xfId="0" applyFont="1" applyBorder="1" applyAlignment="1">
      <alignment horizontal="center" vertical="center"/>
    </xf>
    <xf numFmtId="43" fontId="60" fillId="0" borderId="32" xfId="22980" applyFont="1" applyFill="1" applyBorder="1" applyAlignment="1" applyProtection="1">
      <alignment horizontal="right" vertical="top"/>
      <protection locked="0"/>
    </xf>
    <xf numFmtId="43" fontId="60" fillId="0" borderId="33" xfId="22980" applyFont="1" applyFill="1" applyBorder="1" applyAlignment="1" applyProtection="1">
      <alignment horizontal="right" vertical="top"/>
      <protection locked="0"/>
    </xf>
    <xf numFmtId="43" fontId="60" fillId="0" borderId="34" xfId="22980" applyFont="1" applyFill="1" applyBorder="1" applyAlignment="1" applyProtection="1">
      <alignment horizontal="right" vertical="top"/>
      <protection locked="0"/>
    </xf>
    <xf numFmtId="0" fontId="58" fillId="0" borderId="4" xfId="22979" applyFont="1" applyAlignment="1">
      <alignment horizontal="center"/>
    </xf>
    <xf numFmtId="0" fontId="60" fillId="0" borderId="4" xfId="22979" applyFont="1" applyAlignment="1">
      <alignment horizontal="center"/>
    </xf>
    <xf numFmtId="0" fontId="42" fillId="0" borderId="27" xfId="0" applyFont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3" fillId="0" borderId="27" xfId="0" applyFont="1" applyBorder="1"/>
    <xf numFmtId="0" fontId="43" fillId="0" borderId="2" xfId="0" applyFont="1" applyBorder="1"/>
    <xf numFmtId="0" fontId="43" fillId="0" borderId="3" xfId="0" applyFont="1" applyBorder="1"/>
    <xf numFmtId="0" fontId="15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8" fontId="13" fillId="42" borderId="32" xfId="1" applyNumberFormat="1" applyFont="1" applyFill="1" applyBorder="1" applyAlignment="1">
      <alignment horizontal="center"/>
    </xf>
    <xf numFmtId="168" fontId="13" fillId="42" borderId="33" xfId="1" applyNumberFormat="1" applyFont="1" applyFill="1" applyBorder="1" applyAlignment="1">
      <alignment horizontal="center"/>
    </xf>
    <xf numFmtId="168" fontId="13" fillId="42" borderId="34" xfId="1" applyNumberFormat="1" applyFont="1" applyFill="1" applyBorder="1" applyAlignment="1">
      <alignment horizontal="center"/>
    </xf>
    <xf numFmtId="173" fontId="13" fillId="52" borderId="32" xfId="1" applyNumberFormat="1" applyFont="1" applyFill="1" applyBorder="1" applyAlignment="1">
      <alignment horizontal="center"/>
    </xf>
    <xf numFmtId="173" fontId="13" fillId="52" borderId="33" xfId="1" applyNumberFormat="1" applyFont="1" applyFill="1" applyBorder="1" applyAlignment="1">
      <alignment horizontal="center"/>
    </xf>
    <xf numFmtId="173" fontId="13" fillId="52" borderId="34" xfId="1" applyNumberFormat="1" applyFont="1" applyFill="1" applyBorder="1" applyAlignment="1">
      <alignment horizontal="center"/>
    </xf>
    <xf numFmtId="0" fontId="15" fillId="47" borderId="27" xfId="0" applyFont="1" applyFill="1" applyBorder="1" applyAlignment="1">
      <alignment horizontal="center"/>
    </xf>
    <xf numFmtId="0" fontId="61" fillId="0" borderId="27" xfId="22956" applyFont="1" applyBorder="1" applyAlignment="1">
      <alignment horizontal="center" vertical="center" wrapText="1"/>
    </xf>
    <xf numFmtId="0" fontId="61" fillId="0" borderId="27" xfId="22956" applyFont="1" applyBorder="1" applyAlignment="1">
      <alignment horizontal="center" vertical="center"/>
    </xf>
    <xf numFmtId="0" fontId="61" fillId="0" borderId="27" xfId="22956" applyFont="1" applyBorder="1" applyAlignment="1">
      <alignment horizontal="center" vertical="center" wrapText="1" shrinkToFit="1"/>
    </xf>
    <xf numFmtId="43" fontId="61" fillId="0" borderId="27" xfId="22957" applyFont="1" applyBorder="1" applyAlignment="1">
      <alignment horizontal="center" vertical="center" wrapText="1"/>
    </xf>
    <xf numFmtId="0" fontId="60" fillId="0" borderId="27" xfId="22956" applyFont="1" applyBorder="1" applyAlignment="1">
      <alignment horizontal="center" vertical="center"/>
    </xf>
    <xf numFmtId="43" fontId="61" fillId="0" borderId="27" xfId="22957" applyNumberFormat="1" applyFont="1" applyBorder="1" applyAlignment="1">
      <alignment horizontal="center" vertical="center" wrapText="1"/>
    </xf>
    <xf numFmtId="43" fontId="61" fillId="0" borderId="27" xfId="22957" applyNumberFormat="1" applyFont="1" applyBorder="1" applyAlignment="1">
      <alignment horizontal="center" vertical="center"/>
    </xf>
    <xf numFmtId="168" fontId="61" fillId="0" borderId="27" xfId="22957" applyNumberFormat="1" applyFont="1" applyBorder="1" applyAlignment="1">
      <alignment horizontal="center" vertical="center" wrapText="1"/>
    </xf>
    <xf numFmtId="168" fontId="61" fillId="0" borderId="27" xfId="22957" applyNumberFormat="1" applyFont="1" applyBorder="1" applyAlignment="1">
      <alignment horizontal="center" vertical="center"/>
    </xf>
    <xf numFmtId="43" fontId="62" fillId="0" borderId="4" xfId="22957" applyFont="1" applyAlignment="1">
      <alignment horizontal="center" vertical="center" wrapText="1"/>
    </xf>
    <xf numFmtId="43" fontId="62" fillId="0" borderId="4" xfId="22957" applyFont="1" applyAlignment="1">
      <alignment horizontal="center" vertical="center"/>
    </xf>
    <xf numFmtId="38" fontId="61" fillId="0" borderId="27" xfId="22957" applyNumberFormat="1" applyFont="1" applyBorder="1" applyAlignment="1">
      <alignment horizontal="center" vertical="center" wrapText="1"/>
    </xf>
    <xf numFmtId="38" fontId="61" fillId="0" borderId="27" xfId="22957" applyNumberFormat="1" applyFont="1" applyBorder="1" applyAlignment="1">
      <alignment horizontal="center" vertical="center"/>
    </xf>
    <xf numFmtId="43" fontId="61" fillId="0" borderId="27" xfId="22957" applyFont="1" applyBorder="1" applyAlignment="1">
      <alignment horizontal="center" vertical="center"/>
    </xf>
    <xf numFmtId="43" fontId="61" fillId="48" borderId="27" xfId="22957" applyFont="1" applyFill="1" applyBorder="1" applyAlignment="1">
      <alignment horizontal="center" vertical="center"/>
    </xf>
    <xf numFmtId="0" fontId="61" fillId="0" borderId="27" xfId="22956" applyFont="1" applyBorder="1" applyAlignment="1">
      <alignment horizontal="center" wrapText="1"/>
    </xf>
    <xf numFmtId="0" fontId="58" fillId="0" borderId="4" xfId="22959" applyFont="1" applyAlignment="1">
      <alignment horizontal="center"/>
    </xf>
    <xf numFmtId="0" fontId="60" fillId="0" borderId="4" xfId="22959" applyFont="1" applyAlignment="1">
      <alignment horizontal="center"/>
    </xf>
    <xf numFmtId="0" fontId="43" fillId="0" borderId="7" xfId="0" applyFont="1" applyBorder="1"/>
    <xf numFmtId="0" fontId="43" fillId="0" borderId="8" xfId="0" applyFont="1" applyBorder="1"/>
    <xf numFmtId="0" fontId="15" fillId="0" borderId="27" xfId="0" applyFont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/>
    </xf>
    <xf numFmtId="165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</cellXfs>
  <cellStyles count="22981">
    <cellStyle name="20% - Accent1 2" xfId="193"/>
    <cellStyle name="20% - Accent1 2 2" xfId="477"/>
    <cellStyle name="20% - Accent1 2 2 2" xfId="924"/>
    <cellStyle name="20% - Accent1 2 2 2 2" xfId="1842"/>
    <cellStyle name="20% - Accent1 2 2 2 2 2" xfId="3695"/>
    <cellStyle name="20% - Accent1 2 2 2 2 2 2" xfId="7508"/>
    <cellStyle name="20% - Accent1 2 2 2 2 2 2 2" xfId="15119"/>
    <cellStyle name="20% - Accent1 2 2 2 2 2 2 3" xfId="22730"/>
    <cellStyle name="20% - Accent1 2 2 2 2 2 3" xfId="11306"/>
    <cellStyle name="20% - Accent1 2 2 2 2 2 4" xfId="18917"/>
    <cellStyle name="20% - Accent1 2 2 2 2 3" xfId="5655"/>
    <cellStyle name="20% - Accent1 2 2 2 2 3 2" xfId="13266"/>
    <cellStyle name="20% - Accent1 2 2 2 2 3 3" xfId="20877"/>
    <cellStyle name="20% - Accent1 2 2 2 2 4" xfId="9453"/>
    <cellStyle name="20% - Accent1 2 2 2 2 5" xfId="17064"/>
    <cellStyle name="20% - Accent1 2 2 2 3" xfId="2777"/>
    <cellStyle name="20% - Accent1 2 2 2 3 2" xfId="6590"/>
    <cellStyle name="20% - Accent1 2 2 2 3 2 2" xfId="14201"/>
    <cellStyle name="20% - Accent1 2 2 2 3 2 3" xfId="21812"/>
    <cellStyle name="20% - Accent1 2 2 2 3 3" xfId="10388"/>
    <cellStyle name="20% - Accent1 2 2 2 3 4" xfId="17999"/>
    <cellStyle name="20% - Accent1 2 2 2 4" xfId="4737"/>
    <cellStyle name="20% - Accent1 2 2 2 4 2" xfId="12348"/>
    <cellStyle name="20% - Accent1 2 2 2 4 3" xfId="19959"/>
    <cellStyle name="20% - Accent1 2 2 2 5" xfId="8535"/>
    <cellStyle name="20% - Accent1 2 2 2 6" xfId="16146"/>
    <cellStyle name="20% - Accent1 2 2 3" xfId="1395"/>
    <cellStyle name="20% - Accent1 2 2 3 2" xfId="3248"/>
    <cellStyle name="20% - Accent1 2 2 3 2 2" xfId="7061"/>
    <cellStyle name="20% - Accent1 2 2 3 2 2 2" xfId="14672"/>
    <cellStyle name="20% - Accent1 2 2 3 2 2 3" xfId="22283"/>
    <cellStyle name="20% - Accent1 2 2 3 2 3" xfId="10859"/>
    <cellStyle name="20% - Accent1 2 2 3 2 4" xfId="18470"/>
    <cellStyle name="20% - Accent1 2 2 3 3" xfId="5208"/>
    <cellStyle name="20% - Accent1 2 2 3 3 2" xfId="12819"/>
    <cellStyle name="20% - Accent1 2 2 3 3 3" xfId="20430"/>
    <cellStyle name="20% - Accent1 2 2 3 4" xfId="9006"/>
    <cellStyle name="20% - Accent1 2 2 3 5" xfId="16617"/>
    <cellStyle name="20% - Accent1 2 2 4" xfId="2330"/>
    <cellStyle name="20% - Accent1 2 2 4 2" xfId="6143"/>
    <cellStyle name="20% - Accent1 2 2 4 2 2" xfId="13754"/>
    <cellStyle name="20% - Accent1 2 2 4 2 3" xfId="21365"/>
    <cellStyle name="20% - Accent1 2 2 4 3" xfId="9941"/>
    <cellStyle name="20% - Accent1 2 2 4 4" xfId="17552"/>
    <cellStyle name="20% - Accent1 2 2 5" xfId="4290"/>
    <cellStyle name="20% - Accent1 2 2 5 2" xfId="11901"/>
    <cellStyle name="20% - Accent1 2 2 5 3" xfId="19512"/>
    <cellStyle name="20% - Accent1 2 2 6" xfId="8088"/>
    <cellStyle name="20% - Accent1 2 2 7" xfId="15699"/>
    <cellStyle name="20% - Accent1 2 3" xfId="689"/>
    <cellStyle name="20% - Accent1 2 3 2" xfId="1607"/>
    <cellStyle name="20% - Accent1 2 3 2 2" xfId="3460"/>
    <cellStyle name="20% - Accent1 2 3 2 2 2" xfId="7273"/>
    <cellStyle name="20% - Accent1 2 3 2 2 2 2" xfId="14884"/>
    <cellStyle name="20% - Accent1 2 3 2 2 2 3" xfId="22495"/>
    <cellStyle name="20% - Accent1 2 3 2 2 3" xfId="11071"/>
    <cellStyle name="20% - Accent1 2 3 2 2 4" xfId="18682"/>
    <cellStyle name="20% - Accent1 2 3 2 3" xfId="5420"/>
    <cellStyle name="20% - Accent1 2 3 2 3 2" xfId="13031"/>
    <cellStyle name="20% - Accent1 2 3 2 3 3" xfId="20642"/>
    <cellStyle name="20% - Accent1 2 3 2 4" xfId="9218"/>
    <cellStyle name="20% - Accent1 2 3 2 5" xfId="16829"/>
    <cellStyle name="20% - Accent1 2 3 3" xfId="2542"/>
    <cellStyle name="20% - Accent1 2 3 3 2" xfId="6355"/>
    <cellStyle name="20% - Accent1 2 3 3 2 2" xfId="13966"/>
    <cellStyle name="20% - Accent1 2 3 3 2 3" xfId="21577"/>
    <cellStyle name="20% - Accent1 2 3 3 3" xfId="10153"/>
    <cellStyle name="20% - Accent1 2 3 3 4" xfId="17764"/>
    <cellStyle name="20% - Accent1 2 3 4" xfId="4502"/>
    <cellStyle name="20% - Accent1 2 3 4 2" xfId="12113"/>
    <cellStyle name="20% - Accent1 2 3 4 3" xfId="19724"/>
    <cellStyle name="20% - Accent1 2 3 5" xfId="8300"/>
    <cellStyle name="20% - Accent1 2 3 6" xfId="15911"/>
    <cellStyle name="20% - Accent1 2 4" xfId="1160"/>
    <cellStyle name="20% - Accent1 2 4 2" xfId="3013"/>
    <cellStyle name="20% - Accent1 2 4 2 2" xfId="6826"/>
    <cellStyle name="20% - Accent1 2 4 2 2 2" xfId="14437"/>
    <cellStyle name="20% - Accent1 2 4 2 2 3" xfId="22048"/>
    <cellStyle name="20% - Accent1 2 4 2 3" xfId="10624"/>
    <cellStyle name="20% - Accent1 2 4 2 4" xfId="18235"/>
    <cellStyle name="20% - Accent1 2 4 3" xfId="4973"/>
    <cellStyle name="20% - Accent1 2 4 3 2" xfId="12584"/>
    <cellStyle name="20% - Accent1 2 4 3 3" xfId="20195"/>
    <cellStyle name="20% - Accent1 2 4 4" xfId="8771"/>
    <cellStyle name="20% - Accent1 2 4 5" xfId="16382"/>
    <cellStyle name="20% - Accent1 2 5" xfId="2095"/>
    <cellStyle name="20% - Accent1 2 5 2" xfId="5908"/>
    <cellStyle name="20% - Accent1 2 5 2 2" xfId="13519"/>
    <cellStyle name="20% - Accent1 2 5 2 3" xfId="21130"/>
    <cellStyle name="20% - Accent1 2 5 3" xfId="9706"/>
    <cellStyle name="20% - Accent1 2 5 4" xfId="17317"/>
    <cellStyle name="20% - Accent1 2 6" xfId="4034"/>
    <cellStyle name="20% - Accent1 2 6 2" xfId="11645"/>
    <cellStyle name="20% - Accent1 2 6 3" xfId="19256"/>
    <cellStyle name="20% - Accent1 2 7" xfId="7854"/>
    <cellStyle name="20% - Accent1 2 8" xfId="15465"/>
    <cellStyle name="20% - Accent1 3" xfId="276"/>
    <cellStyle name="20% - Accent1 3 2" xfId="531"/>
    <cellStyle name="20% - Accent1 3 2 2" xfId="978"/>
    <cellStyle name="20% - Accent1 3 2 2 2" xfId="1896"/>
    <cellStyle name="20% - Accent1 3 2 2 2 2" xfId="3749"/>
    <cellStyle name="20% - Accent1 3 2 2 2 2 2" xfId="7562"/>
    <cellStyle name="20% - Accent1 3 2 2 2 2 2 2" xfId="15173"/>
    <cellStyle name="20% - Accent1 3 2 2 2 2 2 3" xfId="22784"/>
    <cellStyle name="20% - Accent1 3 2 2 2 2 3" xfId="11360"/>
    <cellStyle name="20% - Accent1 3 2 2 2 2 4" xfId="18971"/>
    <cellStyle name="20% - Accent1 3 2 2 2 3" xfId="5709"/>
    <cellStyle name="20% - Accent1 3 2 2 2 3 2" xfId="13320"/>
    <cellStyle name="20% - Accent1 3 2 2 2 3 3" xfId="20931"/>
    <cellStyle name="20% - Accent1 3 2 2 2 4" xfId="9507"/>
    <cellStyle name="20% - Accent1 3 2 2 2 5" xfId="17118"/>
    <cellStyle name="20% - Accent1 3 2 2 3" xfId="2831"/>
    <cellStyle name="20% - Accent1 3 2 2 3 2" xfId="6644"/>
    <cellStyle name="20% - Accent1 3 2 2 3 2 2" xfId="14255"/>
    <cellStyle name="20% - Accent1 3 2 2 3 2 3" xfId="21866"/>
    <cellStyle name="20% - Accent1 3 2 2 3 3" xfId="10442"/>
    <cellStyle name="20% - Accent1 3 2 2 3 4" xfId="18053"/>
    <cellStyle name="20% - Accent1 3 2 2 4" xfId="4791"/>
    <cellStyle name="20% - Accent1 3 2 2 4 2" xfId="12402"/>
    <cellStyle name="20% - Accent1 3 2 2 4 3" xfId="20013"/>
    <cellStyle name="20% - Accent1 3 2 2 5" xfId="8589"/>
    <cellStyle name="20% - Accent1 3 2 2 6" xfId="16200"/>
    <cellStyle name="20% - Accent1 3 2 3" xfId="1449"/>
    <cellStyle name="20% - Accent1 3 2 3 2" xfId="3302"/>
    <cellStyle name="20% - Accent1 3 2 3 2 2" xfId="7115"/>
    <cellStyle name="20% - Accent1 3 2 3 2 2 2" xfId="14726"/>
    <cellStyle name="20% - Accent1 3 2 3 2 2 3" xfId="22337"/>
    <cellStyle name="20% - Accent1 3 2 3 2 3" xfId="10913"/>
    <cellStyle name="20% - Accent1 3 2 3 2 4" xfId="18524"/>
    <cellStyle name="20% - Accent1 3 2 3 3" xfId="5262"/>
    <cellStyle name="20% - Accent1 3 2 3 3 2" xfId="12873"/>
    <cellStyle name="20% - Accent1 3 2 3 3 3" xfId="20484"/>
    <cellStyle name="20% - Accent1 3 2 3 4" xfId="9060"/>
    <cellStyle name="20% - Accent1 3 2 3 5" xfId="16671"/>
    <cellStyle name="20% - Accent1 3 2 4" xfId="2384"/>
    <cellStyle name="20% - Accent1 3 2 4 2" xfId="6197"/>
    <cellStyle name="20% - Accent1 3 2 4 2 2" xfId="13808"/>
    <cellStyle name="20% - Accent1 3 2 4 2 3" xfId="21419"/>
    <cellStyle name="20% - Accent1 3 2 4 3" xfId="9995"/>
    <cellStyle name="20% - Accent1 3 2 4 4" xfId="17606"/>
    <cellStyle name="20% - Accent1 3 2 5" xfId="4344"/>
    <cellStyle name="20% - Accent1 3 2 5 2" xfId="11955"/>
    <cellStyle name="20% - Accent1 3 2 5 3" xfId="19566"/>
    <cellStyle name="20% - Accent1 3 2 6" xfId="8142"/>
    <cellStyle name="20% - Accent1 3 2 7" xfId="15753"/>
    <cellStyle name="20% - Accent1 3 3" xfId="744"/>
    <cellStyle name="20% - Accent1 3 3 2" xfId="1662"/>
    <cellStyle name="20% - Accent1 3 3 2 2" xfId="3515"/>
    <cellStyle name="20% - Accent1 3 3 2 2 2" xfId="7328"/>
    <cellStyle name="20% - Accent1 3 3 2 2 2 2" xfId="14939"/>
    <cellStyle name="20% - Accent1 3 3 2 2 2 3" xfId="22550"/>
    <cellStyle name="20% - Accent1 3 3 2 2 3" xfId="11126"/>
    <cellStyle name="20% - Accent1 3 3 2 2 4" xfId="18737"/>
    <cellStyle name="20% - Accent1 3 3 2 3" xfId="5475"/>
    <cellStyle name="20% - Accent1 3 3 2 3 2" xfId="13086"/>
    <cellStyle name="20% - Accent1 3 3 2 3 3" xfId="20697"/>
    <cellStyle name="20% - Accent1 3 3 2 4" xfId="9273"/>
    <cellStyle name="20% - Accent1 3 3 2 5" xfId="16884"/>
    <cellStyle name="20% - Accent1 3 3 3" xfId="2597"/>
    <cellStyle name="20% - Accent1 3 3 3 2" xfId="6410"/>
    <cellStyle name="20% - Accent1 3 3 3 2 2" xfId="14021"/>
    <cellStyle name="20% - Accent1 3 3 3 2 3" xfId="21632"/>
    <cellStyle name="20% - Accent1 3 3 3 3" xfId="10208"/>
    <cellStyle name="20% - Accent1 3 3 3 4" xfId="17819"/>
    <cellStyle name="20% - Accent1 3 3 4" xfId="4557"/>
    <cellStyle name="20% - Accent1 3 3 4 2" xfId="12168"/>
    <cellStyle name="20% - Accent1 3 3 4 3" xfId="19779"/>
    <cellStyle name="20% - Accent1 3 3 5" xfId="8355"/>
    <cellStyle name="20% - Accent1 3 3 6" xfId="15966"/>
    <cellStyle name="20% - Accent1 3 4" xfId="1214"/>
    <cellStyle name="20% - Accent1 3 4 2" xfId="3067"/>
    <cellStyle name="20% - Accent1 3 4 2 2" xfId="6880"/>
    <cellStyle name="20% - Accent1 3 4 2 2 2" xfId="14491"/>
    <cellStyle name="20% - Accent1 3 4 2 2 3" xfId="22102"/>
    <cellStyle name="20% - Accent1 3 4 2 3" xfId="10678"/>
    <cellStyle name="20% - Accent1 3 4 2 4" xfId="18289"/>
    <cellStyle name="20% - Accent1 3 4 3" xfId="5027"/>
    <cellStyle name="20% - Accent1 3 4 3 2" xfId="12638"/>
    <cellStyle name="20% - Accent1 3 4 3 3" xfId="20249"/>
    <cellStyle name="20% - Accent1 3 4 4" xfId="8825"/>
    <cellStyle name="20% - Accent1 3 4 5" xfId="16436"/>
    <cellStyle name="20% - Accent1 3 5" xfId="2149"/>
    <cellStyle name="20% - Accent1 3 5 2" xfId="5962"/>
    <cellStyle name="20% - Accent1 3 5 2 2" xfId="13573"/>
    <cellStyle name="20% - Accent1 3 5 2 3" xfId="21184"/>
    <cellStyle name="20% - Accent1 3 5 3" xfId="9760"/>
    <cellStyle name="20% - Accent1 3 5 4" xfId="17371"/>
    <cellStyle name="20% - Accent1 3 6" xfId="4089"/>
    <cellStyle name="20% - Accent1 3 6 2" xfId="11700"/>
    <cellStyle name="20% - Accent1 3 6 3" xfId="19311"/>
    <cellStyle name="20% - Accent1 3 7" xfId="7908"/>
    <cellStyle name="20% - Accent1 3 8" xfId="15519"/>
    <cellStyle name="20% - Accent1 4" xfId="365"/>
    <cellStyle name="20% - Accent1 4 2" xfId="814"/>
    <cellStyle name="20% - Accent1 4 2 2" xfId="1732"/>
    <cellStyle name="20% - Accent1 4 2 2 2" xfId="3585"/>
    <cellStyle name="20% - Accent1 4 2 2 2 2" xfId="7398"/>
    <cellStyle name="20% - Accent1 4 2 2 2 2 2" xfId="15009"/>
    <cellStyle name="20% - Accent1 4 2 2 2 2 3" xfId="22620"/>
    <cellStyle name="20% - Accent1 4 2 2 2 3" xfId="11196"/>
    <cellStyle name="20% - Accent1 4 2 2 2 4" xfId="18807"/>
    <cellStyle name="20% - Accent1 4 2 2 3" xfId="5545"/>
    <cellStyle name="20% - Accent1 4 2 2 3 2" xfId="13156"/>
    <cellStyle name="20% - Accent1 4 2 2 3 3" xfId="20767"/>
    <cellStyle name="20% - Accent1 4 2 2 4" xfId="9343"/>
    <cellStyle name="20% - Accent1 4 2 2 5" xfId="16954"/>
    <cellStyle name="20% - Accent1 4 2 3" xfId="2667"/>
    <cellStyle name="20% - Accent1 4 2 3 2" xfId="6480"/>
    <cellStyle name="20% - Accent1 4 2 3 2 2" xfId="14091"/>
    <cellStyle name="20% - Accent1 4 2 3 2 3" xfId="21702"/>
    <cellStyle name="20% - Accent1 4 2 3 3" xfId="10278"/>
    <cellStyle name="20% - Accent1 4 2 3 4" xfId="17889"/>
    <cellStyle name="20% - Accent1 4 2 4" xfId="4627"/>
    <cellStyle name="20% - Accent1 4 2 4 2" xfId="12238"/>
    <cellStyle name="20% - Accent1 4 2 4 3" xfId="19849"/>
    <cellStyle name="20% - Accent1 4 2 5" xfId="8425"/>
    <cellStyle name="20% - Accent1 4 2 6" xfId="16036"/>
    <cellStyle name="20% - Accent1 4 3" xfId="1285"/>
    <cellStyle name="20% - Accent1 4 3 2" xfId="3138"/>
    <cellStyle name="20% - Accent1 4 3 2 2" xfId="6951"/>
    <cellStyle name="20% - Accent1 4 3 2 2 2" xfId="14562"/>
    <cellStyle name="20% - Accent1 4 3 2 2 3" xfId="22173"/>
    <cellStyle name="20% - Accent1 4 3 2 3" xfId="10749"/>
    <cellStyle name="20% - Accent1 4 3 2 4" xfId="18360"/>
    <cellStyle name="20% - Accent1 4 3 3" xfId="5098"/>
    <cellStyle name="20% - Accent1 4 3 3 2" xfId="12709"/>
    <cellStyle name="20% - Accent1 4 3 3 3" xfId="20320"/>
    <cellStyle name="20% - Accent1 4 3 4" xfId="8896"/>
    <cellStyle name="20% - Accent1 4 3 5" xfId="16507"/>
    <cellStyle name="20% - Accent1 4 4" xfId="2220"/>
    <cellStyle name="20% - Accent1 4 4 2" xfId="6033"/>
    <cellStyle name="20% - Accent1 4 4 2 2" xfId="13644"/>
    <cellStyle name="20% - Accent1 4 4 2 3" xfId="21255"/>
    <cellStyle name="20% - Accent1 4 4 3" xfId="9831"/>
    <cellStyle name="20% - Accent1 4 4 4" xfId="17442"/>
    <cellStyle name="20% - Accent1 4 5" xfId="4180"/>
    <cellStyle name="20% - Accent1 4 5 2" xfId="11791"/>
    <cellStyle name="20% - Accent1 4 5 3" xfId="19402"/>
    <cellStyle name="20% - Accent1 4 6" xfId="7978"/>
    <cellStyle name="20% - Accent1 4 7" xfId="15589"/>
    <cellStyle name="20% - Accent1 5" xfId="23"/>
    <cellStyle name="20% - Accent1 5 2" xfId="1019"/>
    <cellStyle name="20% - Accent1 5 2 2" xfId="1937"/>
    <cellStyle name="20% - Accent1 5 2 2 2" xfId="3790"/>
    <cellStyle name="20% - Accent1 5 2 2 2 2" xfId="7603"/>
    <cellStyle name="20% - Accent1 5 2 2 2 2 2" xfId="15214"/>
    <cellStyle name="20% - Accent1 5 2 2 2 2 3" xfId="22825"/>
    <cellStyle name="20% - Accent1 5 2 2 2 3" xfId="11401"/>
    <cellStyle name="20% - Accent1 5 2 2 2 4" xfId="19012"/>
    <cellStyle name="20% - Accent1 5 2 2 3" xfId="5750"/>
    <cellStyle name="20% - Accent1 5 2 2 3 2" xfId="13361"/>
    <cellStyle name="20% - Accent1 5 2 2 3 3" xfId="20972"/>
    <cellStyle name="20% - Accent1 5 2 2 4" xfId="9548"/>
    <cellStyle name="20% - Accent1 5 2 2 5" xfId="17159"/>
    <cellStyle name="20% - Accent1 5 2 3" xfId="2872"/>
    <cellStyle name="20% - Accent1 5 2 3 2" xfId="6685"/>
    <cellStyle name="20% - Accent1 5 2 3 2 2" xfId="14296"/>
    <cellStyle name="20% - Accent1 5 2 3 2 3" xfId="21907"/>
    <cellStyle name="20% - Accent1 5 2 3 3" xfId="10483"/>
    <cellStyle name="20% - Accent1 5 2 3 4" xfId="18094"/>
    <cellStyle name="20% - Accent1 5 2 4" xfId="4832"/>
    <cellStyle name="20% - Accent1 5 2 4 2" xfId="12443"/>
    <cellStyle name="20% - Accent1 5 2 4 3" xfId="20054"/>
    <cellStyle name="20% - Accent1 5 2 5" xfId="8630"/>
    <cellStyle name="20% - Accent1 5 2 6" xfId="16241"/>
    <cellStyle name="20% - Accent1 5 3" xfId="1042"/>
    <cellStyle name="20% - Accent1 5 3 2" xfId="2895"/>
    <cellStyle name="20% - Accent1 5 3 2 2" xfId="6708"/>
    <cellStyle name="20% - Accent1 5 3 2 2 2" xfId="14319"/>
    <cellStyle name="20% - Accent1 5 3 2 2 3" xfId="21930"/>
    <cellStyle name="20% - Accent1 5 3 2 3" xfId="10506"/>
    <cellStyle name="20% - Accent1 5 3 2 4" xfId="18117"/>
    <cellStyle name="20% - Accent1 5 3 3" xfId="4855"/>
    <cellStyle name="20% - Accent1 5 3 3 2" xfId="12466"/>
    <cellStyle name="20% - Accent1 5 3 3 3" xfId="20077"/>
    <cellStyle name="20% - Accent1 5 3 4" xfId="8653"/>
    <cellStyle name="20% - Accent1 5 3 5" xfId="16264"/>
    <cellStyle name="20% - Accent1 5 4" xfId="1976"/>
    <cellStyle name="20% - Accent1 5 4 2" xfId="5789"/>
    <cellStyle name="20% - Accent1 5 4 2 2" xfId="13400"/>
    <cellStyle name="20% - Accent1 5 4 2 3" xfId="21011"/>
    <cellStyle name="20% - Accent1 5 4 3" xfId="9587"/>
    <cellStyle name="20% - Accent1 5 4 4" xfId="17198"/>
    <cellStyle name="20% - Accent1 5 5" xfId="4145"/>
    <cellStyle name="20% - Accent1 5 5 2" xfId="11756"/>
    <cellStyle name="20% - Accent1 5 5 3" xfId="19367"/>
    <cellStyle name="20% - Accent1 5 6" xfId="7738"/>
    <cellStyle name="20% - Accent1 5 7" xfId="15349"/>
    <cellStyle name="20% - Accent1 6" xfId="572"/>
    <cellStyle name="20% - Accent1 6 2" xfId="1490"/>
    <cellStyle name="20% - Accent1 6 2 2" xfId="3343"/>
    <cellStyle name="20% - Accent1 6 2 2 2" xfId="7156"/>
    <cellStyle name="20% - Accent1 6 2 2 2 2" xfId="14767"/>
    <cellStyle name="20% - Accent1 6 2 2 2 3" xfId="22378"/>
    <cellStyle name="20% - Accent1 6 2 2 3" xfId="10954"/>
    <cellStyle name="20% - Accent1 6 2 2 4" xfId="18565"/>
    <cellStyle name="20% - Accent1 6 2 3" xfId="5303"/>
    <cellStyle name="20% - Accent1 6 2 3 2" xfId="12914"/>
    <cellStyle name="20% - Accent1 6 2 3 3" xfId="20525"/>
    <cellStyle name="20% - Accent1 6 2 4" xfId="9101"/>
    <cellStyle name="20% - Accent1 6 2 5" xfId="16712"/>
    <cellStyle name="20% - Accent1 6 3" xfId="2425"/>
    <cellStyle name="20% - Accent1 6 3 2" xfId="6238"/>
    <cellStyle name="20% - Accent1 6 3 2 2" xfId="13849"/>
    <cellStyle name="20% - Accent1 6 3 2 3" xfId="21460"/>
    <cellStyle name="20% - Accent1 6 3 3" xfId="10036"/>
    <cellStyle name="20% - Accent1 6 3 4" xfId="17647"/>
    <cellStyle name="20% - Accent1 6 4" xfId="4385"/>
    <cellStyle name="20% - Accent1 6 4 2" xfId="11996"/>
    <cellStyle name="20% - Accent1 6 4 3" xfId="19607"/>
    <cellStyle name="20% - Accent1 6 5" xfId="8183"/>
    <cellStyle name="20% - Accent1 6 6" xfId="15794"/>
    <cellStyle name="20% - Accent1 7" xfId="3922"/>
    <cellStyle name="20% - Accent1 7 2" xfId="11533"/>
    <cellStyle name="20% - Accent1 7 3" xfId="19144"/>
    <cellStyle name="20% - Accent2 2" xfId="197"/>
    <cellStyle name="20% - Accent2 2 2" xfId="479"/>
    <cellStyle name="20% - Accent2 2 2 2" xfId="926"/>
    <cellStyle name="20% - Accent2 2 2 2 2" xfId="1844"/>
    <cellStyle name="20% - Accent2 2 2 2 2 2" xfId="3697"/>
    <cellStyle name="20% - Accent2 2 2 2 2 2 2" xfId="7510"/>
    <cellStyle name="20% - Accent2 2 2 2 2 2 2 2" xfId="15121"/>
    <cellStyle name="20% - Accent2 2 2 2 2 2 2 3" xfId="22732"/>
    <cellStyle name="20% - Accent2 2 2 2 2 2 3" xfId="11308"/>
    <cellStyle name="20% - Accent2 2 2 2 2 2 4" xfId="18919"/>
    <cellStyle name="20% - Accent2 2 2 2 2 3" xfId="5657"/>
    <cellStyle name="20% - Accent2 2 2 2 2 3 2" xfId="13268"/>
    <cellStyle name="20% - Accent2 2 2 2 2 3 3" xfId="20879"/>
    <cellStyle name="20% - Accent2 2 2 2 2 4" xfId="9455"/>
    <cellStyle name="20% - Accent2 2 2 2 2 5" xfId="17066"/>
    <cellStyle name="20% - Accent2 2 2 2 3" xfId="2779"/>
    <cellStyle name="20% - Accent2 2 2 2 3 2" xfId="6592"/>
    <cellStyle name="20% - Accent2 2 2 2 3 2 2" xfId="14203"/>
    <cellStyle name="20% - Accent2 2 2 2 3 2 3" xfId="21814"/>
    <cellStyle name="20% - Accent2 2 2 2 3 3" xfId="10390"/>
    <cellStyle name="20% - Accent2 2 2 2 3 4" xfId="18001"/>
    <cellStyle name="20% - Accent2 2 2 2 4" xfId="4739"/>
    <cellStyle name="20% - Accent2 2 2 2 4 2" xfId="12350"/>
    <cellStyle name="20% - Accent2 2 2 2 4 3" xfId="19961"/>
    <cellStyle name="20% - Accent2 2 2 2 5" xfId="8537"/>
    <cellStyle name="20% - Accent2 2 2 2 6" xfId="16148"/>
    <cellStyle name="20% - Accent2 2 2 3" xfId="1397"/>
    <cellStyle name="20% - Accent2 2 2 3 2" xfId="3250"/>
    <cellStyle name="20% - Accent2 2 2 3 2 2" xfId="7063"/>
    <cellStyle name="20% - Accent2 2 2 3 2 2 2" xfId="14674"/>
    <cellStyle name="20% - Accent2 2 2 3 2 2 3" xfId="22285"/>
    <cellStyle name="20% - Accent2 2 2 3 2 3" xfId="10861"/>
    <cellStyle name="20% - Accent2 2 2 3 2 4" xfId="18472"/>
    <cellStyle name="20% - Accent2 2 2 3 3" xfId="5210"/>
    <cellStyle name="20% - Accent2 2 2 3 3 2" xfId="12821"/>
    <cellStyle name="20% - Accent2 2 2 3 3 3" xfId="20432"/>
    <cellStyle name="20% - Accent2 2 2 3 4" xfId="9008"/>
    <cellStyle name="20% - Accent2 2 2 3 5" xfId="16619"/>
    <cellStyle name="20% - Accent2 2 2 4" xfId="2332"/>
    <cellStyle name="20% - Accent2 2 2 4 2" xfId="6145"/>
    <cellStyle name="20% - Accent2 2 2 4 2 2" xfId="13756"/>
    <cellStyle name="20% - Accent2 2 2 4 2 3" xfId="21367"/>
    <cellStyle name="20% - Accent2 2 2 4 3" xfId="9943"/>
    <cellStyle name="20% - Accent2 2 2 4 4" xfId="17554"/>
    <cellStyle name="20% - Accent2 2 2 5" xfId="4292"/>
    <cellStyle name="20% - Accent2 2 2 5 2" xfId="11903"/>
    <cellStyle name="20% - Accent2 2 2 5 3" xfId="19514"/>
    <cellStyle name="20% - Accent2 2 2 6" xfId="8090"/>
    <cellStyle name="20% - Accent2 2 2 7" xfId="15701"/>
    <cellStyle name="20% - Accent2 2 3" xfId="691"/>
    <cellStyle name="20% - Accent2 2 3 2" xfId="1609"/>
    <cellStyle name="20% - Accent2 2 3 2 2" xfId="3462"/>
    <cellStyle name="20% - Accent2 2 3 2 2 2" xfId="7275"/>
    <cellStyle name="20% - Accent2 2 3 2 2 2 2" xfId="14886"/>
    <cellStyle name="20% - Accent2 2 3 2 2 2 3" xfId="22497"/>
    <cellStyle name="20% - Accent2 2 3 2 2 3" xfId="11073"/>
    <cellStyle name="20% - Accent2 2 3 2 2 4" xfId="18684"/>
    <cellStyle name="20% - Accent2 2 3 2 3" xfId="5422"/>
    <cellStyle name="20% - Accent2 2 3 2 3 2" xfId="13033"/>
    <cellStyle name="20% - Accent2 2 3 2 3 3" xfId="20644"/>
    <cellStyle name="20% - Accent2 2 3 2 4" xfId="9220"/>
    <cellStyle name="20% - Accent2 2 3 2 5" xfId="16831"/>
    <cellStyle name="20% - Accent2 2 3 3" xfId="2544"/>
    <cellStyle name="20% - Accent2 2 3 3 2" xfId="6357"/>
    <cellStyle name="20% - Accent2 2 3 3 2 2" xfId="13968"/>
    <cellStyle name="20% - Accent2 2 3 3 2 3" xfId="21579"/>
    <cellStyle name="20% - Accent2 2 3 3 3" xfId="10155"/>
    <cellStyle name="20% - Accent2 2 3 3 4" xfId="17766"/>
    <cellStyle name="20% - Accent2 2 3 4" xfId="4504"/>
    <cellStyle name="20% - Accent2 2 3 4 2" xfId="12115"/>
    <cellStyle name="20% - Accent2 2 3 4 3" xfId="19726"/>
    <cellStyle name="20% - Accent2 2 3 5" xfId="8302"/>
    <cellStyle name="20% - Accent2 2 3 6" xfId="15913"/>
    <cellStyle name="20% - Accent2 2 4" xfId="1162"/>
    <cellStyle name="20% - Accent2 2 4 2" xfId="3015"/>
    <cellStyle name="20% - Accent2 2 4 2 2" xfId="6828"/>
    <cellStyle name="20% - Accent2 2 4 2 2 2" xfId="14439"/>
    <cellStyle name="20% - Accent2 2 4 2 2 3" xfId="22050"/>
    <cellStyle name="20% - Accent2 2 4 2 3" xfId="10626"/>
    <cellStyle name="20% - Accent2 2 4 2 4" xfId="18237"/>
    <cellStyle name="20% - Accent2 2 4 3" xfId="4975"/>
    <cellStyle name="20% - Accent2 2 4 3 2" xfId="12586"/>
    <cellStyle name="20% - Accent2 2 4 3 3" xfId="20197"/>
    <cellStyle name="20% - Accent2 2 4 4" xfId="8773"/>
    <cellStyle name="20% - Accent2 2 4 5" xfId="16384"/>
    <cellStyle name="20% - Accent2 2 5" xfId="2097"/>
    <cellStyle name="20% - Accent2 2 5 2" xfId="5910"/>
    <cellStyle name="20% - Accent2 2 5 2 2" xfId="13521"/>
    <cellStyle name="20% - Accent2 2 5 2 3" xfId="21132"/>
    <cellStyle name="20% - Accent2 2 5 3" xfId="9708"/>
    <cellStyle name="20% - Accent2 2 5 4" xfId="17319"/>
    <cellStyle name="20% - Accent2 2 6" xfId="4036"/>
    <cellStyle name="20% - Accent2 2 6 2" xfId="11647"/>
    <cellStyle name="20% - Accent2 2 6 3" xfId="19258"/>
    <cellStyle name="20% - Accent2 2 7" xfId="7856"/>
    <cellStyle name="20% - Accent2 2 8" xfId="15467"/>
    <cellStyle name="20% - Accent2 3" xfId="280"/>
    <cellStyle name="20% - Accent2 3 2" xfId="533"/>
    <cellStyle name="20% - Accent2 3 2 2" xfId="980"/>
    <cellStyle name="20% - Accent2 3 2 2 2" xfId="1898"/>
    <cellStyle name="20% - Accent2 3 2 2 2 2" xfId="3751"/>
    <cellStyle name="20% - Accent2 3 2 2 2 2 2" xfId="7564"/>
    <cellStyle name="20% - Accent2 3 2 2 2 2 2 2" xfId="15175"/>
    <cellStyle name="20% - Accent2 3 2 2 2 2 2 3" xfId="22786"/>
    <cellStyle name="20% - Accent2 3 2 2 2 2 3" xfId="11362"/>
    <cellStyle name="20% - Accent2 3 2 2 2 2 4" xfId="18973"/>
    <cellStyle name="20% - Accent2 3 2 2 2 3" xfId="5711"/>
    <cellStyle name="20% - Accent2 3 2 2 2 3 2" xfId="13322"/>
    <cellStyle name="20% - Accent2 3 2 2 2 3 3" xfId="20933"/>
    <cellStyle name="20% - Accent2 3 2 2 2 4" xfId="9509"/>
    <cellStyle name="20% - Accent2 3 2 2 2 5" xfId="17120"/>
    <cellStyle name="20% - Accent2 3 2 2 3" xfId="2833"/>
    <cellStyle name="20% - Accent2 3 2 2 3 2" xfId="6646"/>
    <cellStyle name="20% - Accent2 3 2 2 3 2 2" xfId="14257"/>
    <cellStyle name="20% - Accent2 3 2 2 3 2 3" xfId="21868"/>
    <cellStyle name="20% - Accent2 3 2 2 3 3" xfId="10444"/>
    <cellStyle name="20% - Accent2 3 2 2 3 4" xfId="18055"/>
    <cellStyle name="20% - Accent2 3 2 2 4" xfId="4793"/>
    <cellStyle name="20% - Accent2 3 2 2 4 2" xfId="12404"/>
    <cellStyle name="20% - Accent2 3 2 2 4 3" xfId="20015"/>
    <cellStyle name="20% - Accent2 3 2 2 5" xfId="8591"/>
    <cellStyle name="20% - Accent2 3 2 2 6" xfId="16202"/>
    <cellStyle name="20% - Accent2 3 2 3" xfId="1451"/>
    <cellStyle name="20% - Accent2 3 2 3 2" xfId="3304"/>
    <cellStyle name="20% - Accent2 3 2 3 2 2" xfId="7117"/>
    <cellStyle name="20% - Accent2 3 2 3 2 2 2" xfId="14728"/>
    <cellStyle name="20% - Accent2 3 2 3 2 2 3" xfId="22339"/>
    <cellStyle name="20% - Accent2 3 2 3 2 3" xfId="10915"/>
    <cellStyle name="20% - Accent2 3 2 3 2 4" xfId="18526"/>
    <cellStyle name="20% - Accent2 3 2 3 3" xfId="5264"/>
    <cellStyle name="20% - Accent2 3 2 3 3 2" xfId="12875"/>
    <cellStyle name="20% - Accent2 3 2 3 3 3" xfId="20486"/>
    <cellStyle name="20% - Accent2 3 2 3 4" xfId="9062"/>
    <cellStyle name="20% - Accent2 3 2 3 5" xfId="16673"/>
    <cellStyle name="20% - Accent2 3 2 4" xfId="2386"/>
    <cellStyle name="20% - Accent2 3 2 4 2" xfId="6199"/>
    <cellStyle name="20% - Accent2 3 2 4 2 2" xfId="13810"/>
    <cellStyle name="20% - Accent2 3 2 4 2 3" xfId="21421"/>
    <cellStyle name="20% - Accent2 3 2 4 3" xfId="9997"/>
    <cellStyle name="20% - Accent2 3 2 4 4" xfId="17608"/>
    <cellStyle name="20% - Accent2 3 2 5" xfId="4346"/>
    <cellStyle name="20% - Accent2 3 2 5 2" xfId="11957"/>
    <cellStyle name="20% - Accent2 3 2 5 3" xfId="19568"/>
    <cellStyle name="20% - Accent2 3 2 6" xfId="8144"/>
    <cellStyle name="20% - Accent2 3 2 7" xfId="15755"/>
    <cellStyle name="20% - Accent2 3 3" xfId="746"/>
    <cellStyle name="20% - Accent2 3 3 2" xfId="1664"/>
    <cellStyle name="20% - Accent2 3 3 2 2" xfId="3517"/>
    <cellStyle name="20% - Accent2 3 3 2 2 2" xfId="7330"/>
    <cellStyle name="20% - Accent2 3 3 2 2 2 2" xfId="14941"/>
    <cellStyle name="20% - Accent2 3 3 2 2 2 3" xfId="22552"/>
    <cellStyle name="20% - Accent2 3 3 2 2 3" xfId="11128"/>
    <cellStyle name="20% - Accent2 3 3 2 2 4" xfId="18739"/>
    <cellStyle name="20% - Accent2 3 3 2 3" xfId="5477"/>
    <cellStyle name="20% - Accent2 3 3 2 3 2" xfId="13088"/>
    <cellStyle name="20% - Accent2 3 3 2 3 3" xfId="20699"/>
    <cellStyle name="20% - Accent2 3 3 2 4" xfId="9275"/>
    <cellStyle name="20% - Accent2 3 3 2 5" xfId="16886"/>
    <cellStyle name="20% - Accent2 3 3 3" xfId="2599"/>
    <cellStyle name="20% - Accent2 3 3 3 2" xfId="6412"/>
    <cellStyle name="20% - Accent2 3 3 3 2 2" xfId="14023"/>
    <cellStyle name="20% - Accent2 3 3 3 2 3" xfId="21634"/>
    <cellStyle name="20% - Accent2 3 3 3 3" xfId="10210"/>
    <cellStyle name="20% - Accent2 3 3 3 4" xfId="17821"/>
    <cellStyle name="20% - Accent2 3 3 4" xfId="4559"/>
    <cellStyle name="20% - Accent2 3 3 4 2" xfId="12170"/>
    <cellStyle name="20% - Accent2 3 3 4 3" xfId="19781"/>
    <cellStyle name="20% - Accent2 3 3 5" xfId="8357"/>
    <cellStyle name="20% - Accent2 3 3 6" xfId="15968"/>
    <cellStyle name="20% - Accent2 3 4" xfId="1216"/>
    <cellStyle name="20% - Accent2 3 4 2" xfId="3069"/>
    <cellStyle name="20% - Accent2 3 4 2 2" xfId="6882"/>
    <cellStyle name="20% - Accent2 3 4 2 2 2" xfId="14493"/>
    <cellStyle name="20% - Accent2 3 4 2 2 3" xfId="22104"/>
    <cellStyle name="20% - Accent2 3 4 2 3" xfId="10680"/>
    <cellStyle name="20% - Accent2 3 4 2 4" xfId="18291"/>
    <cellStyle name="20% - Accent2 3 4 3" xfId="5029"/>
    <cellStyle name="20% - Accent2 3 4 3 2" xfId="12640"/>
    <cellStyle name="20% - Accent2 3 4 3 3" xfId="20251"/>
    <cellStyle name="20% - Accent2 3 4 4" xfId="8827"/>
    <cellStyle name="20% - Accent2 3 4 5" xfId="16438"/>
    <cellStyle name="20% - Accent2 3 5" xfId="2151"/>
    <cellStyle name="20% - Accent2 3 5 2" xfId="5964"/>
    <cellStyle name="20% - Accent2 3 5 2 2" xfId="13575"/>
    <cellStyle name="20% - Accent2 3 5 2 3" xfId="21186"/>
    <cellStyle name="20% - Accent2 3 5 3" xfId="9762"/>
    <cellStyle name="20% - Accent2 3 5 4" xfId="17373"/>
    <cellStyle name="20% - Accent2 3 6" xfId="4091"/>
    <cellStyle name="20% - Accent2 3 6 2" xfId="11702"/>
    <cellStyle name="20% - Accent2 3 6 3" xfId="19313"/>
    <cellStyle name="20% - Accent2 3 7" xfId="7910"/>
    <cellStyle name="20% - Accent2 3 8" xfId="15521"/>
    <cellStyle name="20% - Accent2 4" xfId="356"/>
    <cellStyle name="20% - Accent2 4 2" xfId="806"/>
    <cellStyle name="20% - Accent2 4 2 2" xfId="1724"/>
    <cellStyle name="20% - Accent2 4 2 2 2" xfId="3577"/>
    <cellStyle name="20% - Accent2 4 2 2 2 2" xfId="7390"/>
    <cellStyle name="20% - Accent2 4 2 2 2 2 2" xfId="15001"/>
    <cellStyle name="20% - Accent2 4 2 2 2 2 3" xfId="22612"/>
    <cellStyle name="20% - Accent2 4 2 2 2 3" xfId="11188"/>
    <cellStyle name="20% - Accent2 4 2 2 2 4" xfId="18799"/>
    <cellStyle name="20% - Accent2 4 2 2 3" xfId="5537"/>
    <cellStyle name="20% - Accent2 4 2 2 3 2" xfId="13148"/>
    <cellStyle name="20% - Accent2 4 2 2 3 3" xfId="20759"/>
    <cellStyle name="20% - Accent2 4 2 2 4" xfId="9335"/>
    <cellStyle name="20% - Accent2 4 2 2 5" xfId="16946"/>
    <cellStyle name="20% - Accent2 4 2 3" xfId="2659"/>
    <cellStyle name="20% - Accent2 4 2 3 2" xfId="6472"/>
    <cellStyle name="20% - Accent2 4 2 3 2 2" xfId="14083"/>
    <cellStyle name="20% - Accent2 4 2 3 2 3" xfId="21694"/>
    <cellStyle name="20% - Accent2 4 2 3 3" xfId="10270"/>
    <cellStyle name="20% - Accent2 4 2 3 4" xfId="17881"/>
    <cellStyle name="20% - Accent2 4 2 4" xfId="4619"/>
    <cellStyle name="20% - Accent2 4 2 4 2" xfId="12230"/>
    <cellStyle name="20% - Accent2 4 2 4 3" xfId="19841"/>
    <cellStyle name="20% - Accent2 4 2 5" xfId="8417"/>
    <cellStyle name="20% - Accent2 4 2 6" xfId="16028"/>
    <cellStyle name="20% - Accent2 4 3" xfId="1277"/>
    <cellStyle name="20% - Accent2 4 3 2" xfId="3130"/>
    <cellStyle name="20% - Accent2 4 3 2 2" xfId="6943"/>
    <cellStyle name="20% - Accent2 4 3 2 2 2" xfId="14554"/>
    <cellStyle name="20% - Accent2 4 3 2 2 3" xfId="22165"/>
    <cellStyle name="20% - Accent2 4 3 2 3" xfId="10741"/>
    <cellStyle name="20% - Accent2 4 3 2 4" xfId="18352"/>
    <cellStyle name="20% - Accent2 4 3 3" xfId="5090"/>
    <cellStyle name="20% - Accent2 4 3 3 2" xfId="12701"/>
    <cellStyle name="20% - Accent2 4 3 3 3" xfId="20312"/>
    <cellStyle name="20% - Accent2 4 3 4" xfId="8888"/>
    <cellStyle name="20% - Accent2 4 3 5" xfId="16499"/>
    <cellStyle name="20% - Accent2 4 4" xfId="2211"/>
    <cellStyle name="20% - Accent2 4 4 2" xfId="6024"/>
    <cellStyle name="20% - Accent2 4 4 2 2" xfId="13635"/>
    <cellStyle name="20% - Accent2 4 4 2 3" xfId="21246"/>
    <cellStyle name="20% - Accent2 4 4 3" xfId="9822"/>
    <cellStyle name="20% - Accent2 4 4 4" xfId="17433"/>
    <cellStyle name="20% - Accent2 4 5" xfId="4172"/>
    <cellStyle name="20% - Accent2 4 5 2" xfId="11783"/>
    <cellStyle name="20% - Accent2 4 5 3" xfId="19394"/>
    <cellStyle name="20% - Accent2 4 6" xfId="7970"/>
    <cellStyle name="20% - Accent2 4 7" xfId="15581"/>
    <cellStyle name="20% - Accent2 5" xfId="27"/>
    <cellStyle name="20% - Accent2 5 2" xfId="1021"/>
    <cellStyle name="20% - Accent2 5 2 2" xfId="1939"/>
    <cellStyle name="20% - Accent2 5 2 2 2" xfId="3792"/>
    <cellStyle name="20% - Accent2 5 2 2 2 2" xfId="7605"/>
    <cellStyle name="20% - Accent2 5 2 2 2 2 2" xfId="15216"/>
    <cellStyle name="20% - Accent2 5 2 2 2 2 3" xfId="22827"/>
    <cellStyle name="20% - Accent2 5 2 2 2 3" xfId="11403"/>
    <cellStyle name="20% - Accent2 5 2 2 2 4" xfId="19014"/>
    <cellStyle name="20% - Accent2 5 2 2 3" xfId="5752"/>
    <cellStyle name="20% - Accent2 5 2 2 3 2" xfId="13363"/>
    <cellStyle name="20% - Accent2 5 2 2 3 3" xfId="20974"/>
    <cellStyle name="20% - Accent2 5 2 2 4" xfId="9550"/>
    <cellStyle name="20% - Accent2 5 2 2 5" xfId="17161"/>
    <cellStyle name="20% - Accent2 5 2 3" xfId="2874"/>
    <cellStyle name="20% - Accent2 5 2 3 2" xfId="6687"/>
    <cellStyle name="20% - Accent2 5 2 3 2 2" xfId="14298"/>
    <cellStyle name="20% - Accent2 5 2 3 2 3" xfId="21909"/>
    <cellStyle name="20% - Accent2 5 2 3 3" xfId="10485"/>
    <cellStyle name="20% - Accent2 5 2 3 4" xfId="18096"/>
    <cellStyle name="20% - Accent2 5 2 4" xfId="4834"/>
    <cellStyle name="20% - Accent2 5 2 4 2" xfId="12445"/>
    <cellStyle name="20% - Accent2 5 2 4 3" xfId="20056"/>
    <cellStyle name="20% - Accent2 5 2 5" xfId="8632"/>
    <cellStyle name="20% - Accent2 5 2 6" xfId="16243"/>
    <cellStyle name="20% - Accent2 5 3" xfId="1044"/>
    <cellStyle name="20% - Accent2 5 3 2" xfId="2897"/>
    <cellStyle name="20% - Accent2 5 3 2 2" xfId="6710"/>
    <cellStyle name="20% - Accent2 5 3 2 2 2" xfId="14321"/>
    <cellStyle name="20% - Accent2 5 3 2 2 3" xfId="21932"/>
    <cellStyle name="20% - Accent2 5 3 2 3" xfId="10508"/>
    <cellStyle name="20% - Accent2 5 3 2 4" xfId="18119"/>
    <cellStyle name="20% - Accent2 5 3 3" xfId="4857"/>
    <cellStyle name="20% - Accent2 5 3 3 2" xfId="12468"/>
    <cellStyle name="20% - Accent2 5 3 3 3" xfId="20079"/>
    <cellStyle name="20% - Accent2 5 3 4" xfId="8655"/>
    <cellStyle name="20% - Accent2 5 3 5" xfId="16266"/>
    <cellStyle name="20% - Accent2 5 4" xfId="1978"/>
    <cellStyle name="20% - Accent2 5 4 2" xfId="5791"/>
    <cellStyle name="20% - Accent2 5 4 2 2" xfId="13402"/>
    <cellStyle name="20% - Accent2 5 4 2 3" xfId="21013"/>
    <cellStyle name="20% - Accent2 5 4 3" xfId="9589"/>
    <cellStyle name="20% - Accent2 5 4 4" xfId="17200"/>
    <cellStyle name="20% - Accent2 5 5" xfId="4143"/>
    <cellStyle name="20% - Accent2 5 5 2" xfId="11754"/>
    <cellStyle name="20% - Accent2 5 5 3" xfId="19365"/>
    <cellStyle name="20% - Accent2 5 6" xfId="7740"/>
    <cellStyle name="20% - Accent2 5 7" xfId="15351"/>
    <cellStyle name="20% - Accent2 6" xfId="574"/>
    <cellStyle name="20% - Accent2 6 2" xfId="1492"/>
    <cellStyle name="20% - Accent2 6 2 2" xfId="3345"/>
    <cellStyle name="20% - Accent2 6 2 2 2" xfId="7158"/>
    <cellStyle name="20% - Accent2 6 2 2 2 2" xfId="14769"/>
    <cellStyle name="20% - Accent2 6 2 2 2 3" xfId="22380"/>
    <cellStyle name="20% - Accent2 6 2 2 3" xfId="10956"/>
    <cellStyle name="20% - Accent2 6 2 2 4" xfId="18567"/>
    <cellStyle name="20% - Accent2 6 2 3" xfId="5305"/>
    <cellStyle name="20% - Accent2 6 2 3 2" xfId="12916"/>
    <cellStyle name="20% - Accent2 6 2 3 3" xfId="20527"/>
    <cellStyle name="20% - Accent2 6 2 4" xfId="9103"/>
    <cellStyle name="20% - Accent2 6 2 5" xfId="16714"/>
    <cellStyle name="20% - Accent2 6 3" xfId="2427"/>
    <cellStyle name="20% - Accent2 6 3 2" xfId="6240"/>
    <cellStyle name="20% - Accent2 6 3 2 2" xfId="13851"/>
    <cellStyle name="20% - Accent2 6 3 2 3" xfId="21462"/>
    <cellStyle name="20% - Accent2 6 3 3" xfId="10038"/>
    <cellStyle name="20% - Accent2 6 3 4" xfId="17649"/>
    <cellStyle name="20% - Accent2 6 4" xfId="4387"/>
    <cellStyle name="20% - Accent2 6 4 2" xfId="11998"/>
    <cellStyle name="20% - Accent2 6 4 3" xfId="19609"/>
    <cellStyle name="20% - Accent2 6 5" xfId="8185"/>
    <cellStyle name="20% - Accent2 6 6" xfId="15796"/>
    <cellStyle name="20% - Accent2 7" xfId="3924"/>
    <cellStyle name="20% - Accent2 7 2" xfId="11535"/>
    <cellStyle name="20% - Accent2 7 3" xfId="19146"/>
    <cellStyle name="20% - Accent3 2" xfId="201"/>
    <cellStyle name="20% - Accent3 2 2" xfId="481"/>
    <cellStyle name="20% - Accent3 2 2 2" xfId="928"/>
    <cellStyle name="20% - Accent3 2 2 2 2" xfId="1846"/>
    <cellStyle name="20% - Accent3 2 2 2 2 2" xfId="3699"/>
    <cellStyle name="20% - Accent3 2 2 2 2 2 2" xfId="7512"/>
    <cellStyle name="20% - Accent3 2 2 2 2 2 2 2" xfId="15123"/>
    <cellStyle name="20% - Accent3 2 2 2 2 2 2 3" xfId="22734"/>
    <cellStyle name="20% - Accent3 2 2 2 2 2 3" xfId="11310"/>
    <cellStyle name="20% - Accent3 2 2 2 2 2 4" xfId="18921"/>
    <cellStyle name="20% - Accent3 2 2 2 2 3" xfId="5659"/>
    <cellStyle name="20% - Accent3 2 2 2 2 3 2" xfId="13270"/>
    <cellStyle name="20% - Accent3 2 2 2 2 3 3" xfId="20881"/>
    <cellStyle name="20% - Accent3 2 2 2 2 4" xfId="9457"/>
    <cellStyle name="20% - Accent3 2 2 2 2 5" xfId="17068"/>
    <cellStyle name="20% - Accent3 2 2 2 3" xfId="2781"/>
    <cellStyle name="20% - Accent3 2 2 2 3 2" xfId="6594"/>
    <cellStyle name="20% - Accent3 2 2 2 3 2 2" xfId="14205"/>
    <cellStyle name="20% - Accent3 2 2 2 3 2 3" xfId="21816"/>
    <cellStyle name="20% - Accent3 2 2 2 3 3" xfId="10392"/>
    <cellStyle name="20% - Accent3 2 2 2 3 4" xfId="18003"/>
    <cellStyle name="20% - Accent3 2 2 2 4" xfId="4741"/>
    <cellStyle name="20% - Accent3 2 2 2 4 2" xfId="12352"/>
    <cellStyle name="20% - Accent3 2 2 2 4 3" xfId="19963"/>
    <cellStyle name="20% - Accent3 2 2 2 5" xfId="8539"/>
    <cellStyle name="20% - Accent3 2 2 2 6" xfId="16150"/>
    <cellStyle name="20% - Accent3 2 2 3" xfId="1399"/>
    <cellStyle name="20% - Accent3 2 2 3 2" xfId="3252"/>
    <cellStyle name="20% - Accent3 2 2 3 2 2" xfId="7065"/>
    <cellStyle name="20% - Accent3 2 2 3 2 2 2" xfId="14676"/>
    <cellStyle name="20% - Accent3 2 2 3 2 2 3" xfId="22287"/>
    <cellStyle name="20% - Accent3 2 2 3 2 3" xfId="10863"/>
    <cellStyle name="20% - Accent3 2 2 3 2 4" xfId="18474"/>
    <cellStyle name="20% - Accent3 2 2 3 3" xfId="5212"/>
    <cellStyle name="20% - Accent3 2 2 3 3 2" xfId="12823"/>
    <cellStyle name="20% - Accent3 2 2 3 3 3" xfId="20434"/>
    <cellStyle name="20% - Accent3 2 2 3 4" xfId="9010"/>
    <cellStyle name="20% - Accent3 2 2 3 5" xfId="16621"/>
    <cellStyle name="20% - Accent3 2 2 4" xfId="2334"/>
    <cellStyle name="20% - Accent3 2 2 4 2" xfId="6147"/>
    <cellStyle name="20% - Accent3 2 2 4 2 2" xfId="13758"/>
    <cellStyle name="20% - Accent3 2 2 4 2 3" xfId="21369"/>
    <cellStyle name="20% - Accent3 2 2 4 3" xfId="9945"/>
    <cellStyle name="20% - Accent3 2 2 4 4" xfId="17556"/>
    <cellStyle name="20% - Accent3 2 2 5" xfId="4294"/>
    <cellStyle name="20% - Accent3 2 2 5 2" xfId="11905"/>
    <cellStyle name="20% - Accent3 2 2 5 3" xfId="19516"/>
    <cellStyle name="20% - Accent3 2 2 6" xfId="8092"/>
    <cellStyle name="20% - Accent3 2 2 7" xfId="15703"/>
    <cellStyle name="20% - Accent3 2 3" xfId="694"/>
    <cellStyle name="20% - Accent3 2 3 2" xfId="1612"/>
    <cellStyle name="20% - Accent3 2 3 2 2" xfId="3465"/>
    <cellStyle name="20% - Accent3 2 3 2 2 2" xfId="7278"/>
    <cellStyle name="20% - Accent3 2 3 2 2 2 2" xfId="14889"/>
    <cellStyle name="20% - Accent3 2 3 2 2 2 3" xfId="22500"/>
    <cellStyle name="20% - Accent3 2 3 2 2 3" xfId="11076"/>
    <cellStyle name="20% - Accent3 2 3 2 2 4" xfId="18687"/>
    <cellStyle name="20% - Accent3 2 3 2 3" xfId="5425"/>
    <cellStyle name="20% - Accent3 2 3 2 3 2" xfId="13036"/>
    <cellStyle name="20% - Accent3 2 3 2 3 3" xfId="20647"/>
    <cellStyle name="20% - Accent3 2 3 2 4" xfId="9223"/>
    <cellStyle name="20% - Accent3 2 3 2 5" xfId="16834"/>
    <cellStyle name="20% - Accent3 2 3 3" xfId="2547"/>
    <cellStyle name="20% - Accent3 2 3 3 2" xfId="6360"/>
    <cellStyle name="20% - Accent3 2 3 3 2 2" xfId="13971"/>
    <cellStyle name="20% - Accent3 2 3 3 2 3" xfId="21582"/>
    <cellStyle name="20% - Accent3 2 3 3 3" xfId="10158"/>
    <cellStyle name="20% - Accent3 2 3 3 4" xfId="17769"/>
    <cellStyle name="20% - Accent3 2 3 4" xfId="4507"/>
    <cellStyle name="20% - Accent3 2 3 4 2" xfId="12118"/>
    <cellStyle name="20% - Accent3 2 3 4 3" xfId="19729"/>
    <cellStyle name="20% - Accent3 2 3 5" xfId="8305"/>
    <cellStyle name="20% - Accent3 2 3 6" xfId="15916"/>
    <cellStyle name="20% - Accent3 2 4" xfId="1164"/>
    <cellStyle name="20% - Accent3 2 4 2" xfId="3017"/>
    <cellStyle name="20% - Accent3 2 4 2 2" xfId="6830"/>
    <cellStyle name="20% - Accent3 2 4 2 2 2" xfId="14441"/>
    <cellStyle name="20% - Accent3 2 4 2 2 3" xfId="22052"/>
    <cellStyle name="20% - Accent3 2 4 2 3" xfId="10628"/>
    <cellStyle name="20% - Accent3 2 4 2 4" xfId="18239"/>
    <cellStyle name="20% - Accent3 2 4 3" xfId="4977"/>
    <cellStyle name="20% - Accent3 2 4 3 2" xfId="12588"/>
    <cellStyle name="20% - Accent3 2 4 3 3" xfId="20199"/>
    <cellStyle name="20% - Accent3 2 4 4" xfId="8775"/>
    <cellStyle name="20% - Accent3 2 4 5" xfId="16386"/>
    <cellStyle name="20% - Accent3 2 5" xfId="2099"/>
    <cellStyle name="20% - Accent3 2 5 2" xfId="5912"/>
    <cellStyle name="20% - Accent3 2 5 2 2" xfId="13523"/>
    <cellStyle name="20% - Accent3 2 5 2 3" xfId="21134"/>
    <cellStyle name="20% - Accent3 2 5 3" xfId="9710"/>
    <cellStyle name="20% - Accent3 2 5 4" xfId="17321"/>
    <cellStyle name="20% - Accent3 2 6" xfId="4038"/>
    <cellStyle name="20% - Accent3 2 6 2" xfId="11649"/>
    <cellStyle name="20% - Accent3 2 6 3" xfId="19260"/>
    <cellStyle name="20% - Accent3 2 7" xfId="7858"/>
    <cellStyle name="20% - Accent3 2 8" xfId="15469"/>
    <cellStyle name="20% - Accent3 3" xfId="284"/>
    <cellStyle name="20% - Accent3 3 2" xfId="535"/>
    <cellStyle name="20% - Accent3 3 2 2" xfId="982"/>
    <cellStyle name="20% - Accent3 3 2 2 2" xfId="1900"/>
    <cellStyle name="20% - Accent3 3 2 2 2 2" xfId="3753"/>
    <cellStyle name="20% - Accent3 3 2 2 2 2 2" xfId="7566"/>
    <cellStyle name="20% - Accent3 3 2 2 2 2 2 2" xfId="15177"/>
    <cellStyle name="20% - Accent3 3 2 2 2 2 2 3" xfId="22788"/>
    <cellStyle name="20% - Accent3 3 2 2 2 2 3" xfId="11364"/>
    <cellStyle name="20% - Accent3 3 2 2 2 2 4" xfId="18975"/>
    <cellStyle name="20% - Accent3 3 2 2 2 3" xfId="5713"/>
    <cellStyle name="20% - Accent3 3 2 2 2 3 2" xfId="13324"/>
    <cellStyle name="20% - Accent3 3 2 2 2 3 3" xfId="20935"/>
    <cellStyle name="20% - Accent3 3 2 2 2 4" xfId="9511"/>
    <cellStyle name="20% - Accent3 3 2 2 2 5" xfId="17122"/>
    <cellStyle name="20% - Accent3 3 2 2 3" xfId="2835"/>
    <cellStyle name="20% - Accent3 3 2 2 3 2" xfId="6648"/>
    <cellStyle name="20% - Accent3 3 2 2 3 2 2" xfId="14259"/>
    <cellStyle name="20% - Accent3 3 2 2 3 2 3" xfId="21870"/>
    <cellStyle name="20% - Accent3 3 2 2 3 3" xfId="10446"/>
    <cellStyle name="20% - Accent3 3 2 2 3 4" xfId="18057"/>
    <cellStyle name="20% - Accent3 3 2 2 4" xfId="4795"/>
    <cellStyle name="20% - Accent3 3 2 2 4 2" xfId="12406"/>
    <cellStyle name="20% - Accent3 3 2 2 4 3" xfId="20017"/>
    <cellStyle name="20% - Accent3 3 2 2 5" xfId="8593"/>
    <cellStyle name="20% - Accent3 3 2 2 6" xfId="16204"/>
    <cellStyle name="20% - Accent3 3 2 3" xfId="1453"/>
    <cellStyle name="20% - Accent3 3 2 3 2" xfId="3306"/>
    <cellStyle name="20% - Accent3 3 2 3 2 2" xfId="7119"/>
    <cellStyle name="20% - Accent3 3 2 3 2 2 2" xfId="14730"/>
    <cellStyle name="20% - Accent3 3 2 3 2 2 3" xfId="22341"/>
    <cellStyle name="20% - Accent3 3 2 3 2 3" xfId="10917"/>
    <cellStyle name="20% - Accent3 3 2 3 2 4" xfId="18528"/>
    <cellStyle name="20% - Accent3 3 2 3 3" xfId="5266"/>
    <cellStyle name="20% - Accent3 3 2 3 3 2" xfId="12877"/>
    <cellStyle name="20% - Accent3 3 2 3 3 3" xfId="20488"/>
    <cellStyle name="20% - Accent3 3 2 3 4" xfId="9064"/>
    <cellStyle name="20% - Accent3 3 2 3 5" xfId="16675"/>
    <cellStyle name="20% - Accent3 3 2 4" xfId="2388"/>
    <cellStyle name="20% - Accent3 3 2 4 2" xfId="6201"/>
    <cellStyle name="20% - Accent3 3 2 4 2 2" xfId="13812"/>
    <cellStyle name="20% - Accent3 3 2 4 2 3" xfId="21423"/>
    <cellStyle name="20% - Accent3 3 2 4 3" xfId="9999"/>
    <cellStyle name="20% - Accent3 3 2 4 4" xfId="17610"/>
    <cellStyle name="20% - Accent3 3 2 5" xfId="4348"/>
    <cellStyle name="20% - Accent3 3 2 5 2" xfId="11959"/>
    <cellStyle name="20% - Accent3 3 2 5 3" xfId="19570"/>
    <cellStyle name="20% - Accent3 3 2 6" xfId="8146"/>
    <cellStyle name="20% - Accent3 3 2 7" xfId="15757"/>
    <cellStyle name="20% - Accent3 3 3" xfId="748"/>
    <cellStyle name="20% - Accent3 3 3 2" xfId="1666"/>
    <cellStyle name="20% - Accent3 3 3 2 2" xfId="3519"/>
    <cellStyle name="20% - Accent3 3 3 2 2 2" xfId="7332"/>
    <cellStyle name="20% - Accent3 3 3 2 2 2 2" xfId="14943"/>
    <cellStyle name="20% - Accent3 3 3 2 2 2 3" xfId="22554"/>
    <cellStyle name="20% - Accent3 3 3 2 2 3" xfId="11130"/>
    <cellStyle name="20% - Accent3 3 3 2 2 4" xfId="18741"/>
    <cellStyle name="20% - Accent3 3 3 2 3" xfId="5479"/>
    <cellStyle name="20% - Accent3 3 3 2 3 2" xfId="13090"/>
    <cellStyle name="20% - Accent3 3 3 2 3 3" xfId="20701"/>
    <cellStyle name="20% - Accent3 3 3 2 4" xfId="9277"/>
    <cellStyle name="20% - Accent3 3 3 2 5" xfId="16888"/>
    <cellStyle name="20% - Accent3 3 3 3" xfId="2601"/>
    <cellStyle name="20% - Accent3 3 3 3 2" xfId="6414"/>
    <cellStyle name="20% - Accent3 3 3 3 2 2" xfId="14025"/>
    <cellStyle name="20% - Accent3 3 3 3 2 3" xfId="21636"/>
    <cellStyle name="20% - Accent3 3 3 3 3" xfId="10212"/>
    <cellStyle name="20% - Accent3 3 3 3 4" xfId="17823"/>
    <cellStyle name="20% - Accent3 3 3 4" xfId="4561"/>
    <cellStyle name="20% - Accent3 3 3 4 2" xfId="12172"/>
    <cellStyle name="20% - Accent3 3 3 4 3" xfId="19783"/>
    <cellStyle name="20% - Accent3 3 3 5" xfId="8359"/>
    <cellStyle name="20% - Accent3 3 3 6" xfId="15970"/>
    <cellStyle name="20% - Accent3 3 4" xfId="1218"/>
    <cellStyle name="20% - Accent3 3 4 2" xfId="3071"/>
    <cellStyle name="20% - Accent3 3 4 2 2" xfId="6884"/>
    <cellStyle name="20% - Accent3 3 4 2 2 2" xfId="14495"/>
    <cellStyle name="20% - Accent3 3 4 2 2 3" xfId="22106"/>
    <cellStyle name="20% - Accent3 3 4 2 3" xfId="10682"/>
    <cellStyle name="20% - Accent3 3 4 2 4" xfId="18293"/>
    <cellStyle name="20% - Accent3 3 4 3" xfId="5031"/>
    <cellStyle name="20% - Accent3 3 4 3 2" xfId="12642"/>
    <cellStyle name="20% - Accent3 3 4 3 3" xfId="20253"/>
    <cellStyle name="20% - Accent3 3 4 4" xfId="8829"/>
    <cellStyle name="20% - Accent3 3 4 5" xfId="16440"/>
    <cellStyle name="20% - Accent3 3 5" xfId="2153"/>
    <cellStyle name="20% - Accent3 3 5 2" xfId="5966"/>
    <cellStyle name="20% - Accent3 3 5 2 2" xfId="13577"/>
    <cellStyle name="20% - Accent3 3 5 2 3" xfId="21188"/>
    <cellStyle name="20% - Accent3 3 5 3" xfId="9764"/>
    <cellStyle name="20% - Accent3 3 5 4" xfId="17375"/>
    <cellStyle name="20% - Accent3 3 6" xfId="4093"/>
    <cellStyle name="20% - Accent3 3 6 2" xfId="11704"/>
    <cellStyle name="20% - Accent3 3 6 3" xfId="19315"/>
    <cellStyle name="20% - Accent3 3 7" xfId="7912"/>
    <cellStyle name="20% - Accent3 3 8" xfId="15523"/>
    <cellStyle name="20% - Accent3 4" xfId="369"/>
    <cellStyle name="20% - Accent3 4 2" xfId="818"/>
    <cellStyle name="20% - Accent3 4 2 2" xfId="1736"/>
    <cellStyle name="20% - Accent3 4 2 2 2" xfId="3589"/>
    <cellStyle name="20% - Accent3 4 2 2 2 2" xfId="7402"/>
    <cellStyle name="20% - Accent3 4 2 2 2 2 2" xfId="15013"/>
    <cellStyle name="20% - Accent3 4 2 2 2 2 3" xfId="22624"/>
    <cellStyle name="20% - Accent3 4 2 2 2 3" xfId="11200"/>
    <cellStyle name="20% - Accent3 4 2 2 2 4" xfId="18811"/>
    <cellStyle name="20% - Accent3 4 2 2 3" xfId="5549"/>
    <cellStyle name="20% - Accent3 4 2 2 3 2" xfId="13160"/>
    <cellStyle name="20% - Accent3 4 2 2 3 3" xfId="20771"/>
    <cellStyle name="20% - Accent3 4 2 2 4" xfId="9347"/>
    <cellStyle name="20% - Accent3 4 2 2 5" xfId="16958"/>
    <cellStyle name="20% - Accent3 4 2 3" xfId="2671"/>
    <cellStyle name="20% - Accent3 4 2 3 2" xfId="6484"/>
    <cellStyle name="20% - Accent3 4 2 3 2 2" xfId="14095"/>
    <cellStyle name="20% - Accent3 4 2 3 2 3" xfId="21706"/>
    <cellStyle name="20% - Accent3 4 2 3 3" xfId="10282"/>
    <cellStyle name="20% - Accent3 4 2 3 4" xfId="17893"/>
    <cellStyle name="20% - Accent3 4 2 4" xfId="4631"/>
    <cellStyle name="20% - Accent3 4 2 4 2" xfId="12242"/>
    <cellStyle name="20% - Accent3 4 2 4 3" xfId="19853"/>
    <cellStyle name="20% - Accent3 4 2 5" xfId="8429"/>
    <cellStyle name="20% - Accent3 4 2 6" xfId="16040"/>
    <cellStyle name="20% - Accent3 4 3" xfId="1289"/>
    <cellStyle name="20% - Accent3 4 3 2" xfId="3142"/>
    <cellStyle name="20% - Accent3 4 3 2 2" xfId="6955"/>
    <cellStyle name="20% - Accent3 4 3 2 2 2" xfId="14566"/>
    <cellStyle name="20% - Accent3 4 3 2 2 3" xfId="22177"/>
    <cellStyle name="20% - Accent3 4 3 2 3" xfId="10753"/>
    <cellStyle name="20% - Accent3 4 3 2 4" xfId="18364"/>
    <cellStyle name="20% - Accent3 4 3 3" xfId="5102"/>
    <cellStyle name="20% - Accent3 4 3 3 2" xfId="12713"/>
    <cellStyle name="20% - Accent3 4 3 3 3" xfId="20324"/>
    <cellStyle name="20% - Accent3 4 3 4" xfId="8900"/>
    <cellStyle name="20% - Accent3 4 3 5" xfId="16511"/>
    <cellStyle name="20% - Accent3 4 4" xfId="2224"/>
    <cellStyle name="20% - Accent3 4 4 2" xfId="6037"/>
    <cellStyle name="20% - Accent3 4 4 2 2" xfId="13648"/>
    <cellStyle name="20% - Accent3 4 4 2 3" xfId="21259"/>
    <cellStyle name="20% - Accent3 4 4 3" xfId="9835"/>
    <cellStyle name="20% - Accent3 4 4 4" xfId="17446"/>
    <cellStyle name="20% - Accent3 4 5" xfId="4184"/>
    <cellStyle name="20% - Accent3 4 5 2" xfId="11795"/>
    <cellStyle name="20% - Accent3 4 5 3" xfId="19406"/>
    <cellStyle name="20% - Accent3 4 6" xfId="7982"/>
    <cellStyle name="20% - Accent3 4 7" xfId="15593"/>
    <cellStyle name="20% - Accent3 5" xfId="31"/>
    <cellStyle name="20% - Accent3 5 2" xfId="1023"/>
    <cellStyle name="20% - Accent3 5 2 2" xfId="1941"/>
    <cellStyle name="20% - Accent3 5 2 2 2" xfId="3794"/>
    <cellStyle name="20% - Accent3 5 2 2 2 2" xfId="7607"/>
    <cellStyle name="20% - Accent3 5 2 2 2 2 2" xfId="15218"/>
    <cellStyle name="20% - Accent3 5 2 2 2 2 3" xfId="22829"/>
    <cellStyle name="20% - Accent3 5 2 2 2 3" xfId="11405"/>
    <cellStyle name="20% - Accent3 5 2 2 2 4" xfId="19016"/>
    <cellStyle name="20% - Accent3 5 2 2 3" xfId="5754"/>
    <cellStyle name="20% - Accent3 5 2 2 3 2" xfId="13365"/>
    <cellStyle name="20% - Accent3 5 2 2 3 3" xfId="20976"/>
    <cellStyle name="20% - Accent3 5 2 2 4" xfId="9552"/>
    <cellStyle name="20% - Accent3 5 2 2 5" xfId="17163"/>
    <cellStyle name="20% - Accent3 5 2 3" xfId="2876"/>
    <cellStyle name="20% - Accent3 5 2 3 2" xfId="6689"/>
    <cellStyle name="20% - Accent3 5 2 3 2 2" xfId="14300"/>
    <cellStyle name="20% - Accent3 5 2 3 2 3" xfId="21911"/>
    <cellStyle name="20% - Accent3 5 2 3 3" xfId="10487"/>
    <cellStyle name="20% - Accent3 5 2 3 4" xfId="18098"/>
    <cellStyle name="20% - Accent3 5 2 4" xfId="4836"/>
    <cellStyle name="20% - Accent3 5 2 4 2" xfId="12447"/>
    <cellStyle name="20% - Accent3 5 2 4 3" xfId="20058"/>
    <cellStyle name="20% - Accent3 5 2 5" xfId="8634"/>
    <cellStyle name="20% - Accent3 5 2 6" xfId="16245"/>
    <cellStyle name="20% - Accent3 5 3" xfId="1046"/>
    <cellStyle name="20% - Accent3 5 3 2" xfId="2899"/>
    <cellStyle name="20% - Accent3 5 3 2 2" xfId="6712"/>
    <cellStyle name="20% - Accent3 5 3 2 2 2" xfId="14323"/>
    <cellStyle name="20% - Accent3 5 3 2 2 3" xfId="21934"/>
    <cellStyle name="20% - Accent3 5 3 2 3" xfId="10510"/>
    <cellStyle name="20% - Accent3 5 3 2 4" xfId="18121"/>
    <cellStyle name="20% - Accent3 5 3 3" xfId="4859"/>
    <cellStyle name="20% - Accent3 5 3 3 2" xfId="12470"/>
    <cellStyle name="20% - Accent3 5 3 3 3" xfId="20081"/>
    <cellStyle name="20% - Accent3 5 3 4" xfId="8657"/>
    <cellStyle name="20% - Accent3 5 3 5" xfId="16268"/>
    <cellStyle name="20% - Accent3 5 4" xfId="1980"/>
    <cellStyle name="20% - Accent3 5 4 2" xfId="5793"/>
    <cellStyle name="20% - Accent3 5 4 2 2" xfId="13404"/>
    <cellStyle name="20% - Accent3 5 4 2 3" xfId="21015"/>
    <cellStyle name="20% - Accent3 5 4 3" xfId="9591"/>
    <cellStyle name="20% - Accent3 5 4 4" xfId="17202"/>
    <cellStyle name="20% - Accent3 5 5" xfId="4141"/>
    <cellStyle name="20% - Accent3 5 5 2" xfId="11752"/>
    <cellStyle name="20% - Accent3 5 5 3" xfId="19363"/>
    <cellStyle name="20% - Accent3 5 6" xfId="7742"/>
    <cellStyle name="20% - Accent3 5 7" xfId="15353"/>
    <cellStyle name="20% - Accent3 6" xfId="576"/>
    <cellStyle name="20% - Accent3 6 2" xfId="1494"/>
    <cellStyle name="20% - Accent3 6 2 2" xfId="3347"/>
    <cellStyle name="20% - Accent3 6 2 2 2" xfId="7160"/>
    <cellStyle name="20% - Accent3 6 2 2 2 2" xfId="14771"/>
    <cellStyle name="20% - Accent3 6 2 2 2 3" xfId="22382"/>
    <cellStyle name="20% - Accent3 6 2 2 3" xfId="10958"/>
    <cellStyle name="20% - Accent3 6 2 2 4" xfId="18569"/>
    <cellStyle name="20% - Accent3 6 2 3" xfId="5307"/>
    <cellStyle name="20% - Accent3 6 2 3 2" xfId="12918"/>
    <cellStyle name="20% - Accent3 6 2 3 3" xfId="20529"/>
    <cellStyle name="20% - Accent3 6 2 4" xfId="9105"/>
    <cellStyle name="20% - Accent3 6 2 5" xfId="16716"/>
    <cellStyle name="20% - Accent3 6 3" xfId="2429"/>
    <cellStyle name="20% - Accent3 6 3 2" xfId="6242"/>
    <cellStyle name="20% - Accent3 6 3 2 2" xfId="13853"/>
    <cellStyle name="20% - Accent3 6 3 2 3" xfId="21464"/>
    <cellStyle name="20% - Accent3 6 3 3" xfId="10040"/>
    <cellStyle name="20% - Accent3 6 3 4" xfId="17651"/>
    <cellStyle name="20% - Accent3 6 4" xfId="4389"/>
    <cellStyle name="20% - Accent3 6 4 2" xfId="12000"/>
    <cellStyle name="20% - Accent3 6 4 3" xfId="19611"/>
    <cellStyle name="20% - Accent3 6 5" xfId="8187"/>
    <cellStyle name="20% - Accent3 6 6" xfId="15798"/>
    <cellStyle name="20% - Accent3 7" xfId="3926"/>
    <cellStyle name="20% - Accent3 7 2" xfId="11537"/>
    <cellStyle name="20% - Accent3 7 3" xfId="19148"/>
    <cellStyle name="20% - Accent4 2" xfId="205"/>
    <cellStyle name="20% - Accent4 2 2" xfId="483"/>
    <cellStyle name="20% - Accent4 2 2 2" xfId="930"/>
    <cellStyle name="20% - Accent4 2 2 2 2" xfId="1848"/>
    <cellStyle name="20% - Accent4 2 2 2 2 2" xfId="3701"/>
    <cellStyle name="20% - Accent4 2 2 2 2 2 2" xfId="7514"/>
    <cellStyle name="20% - Accent4 2 2 2 2 2 2 2" xfId="15125"/>
    <cellStyle name="20% - Accent4 2 2 2 2 2 2 3" xfId="22736"/>
    <cellStyle name="20% - Accent4 2 2 2 2 2 3" xfId="11312"/>
    <cellStyle name="20% - Accent4 2 2 2 2 2 4" xfId="18923"/>
    <cellStyle name="20% - Accent4 2 2 2 2 3" xfId="5661"/>
    <cellStyle name="20% - Accent4 2 2 2 2 3 2" xfId="13272"/>
    <cellStyle name="20% - Accent4 2 2 2 2 3 3" xfId="20883"/>
    <cellStyle name="20% - Accent4 2 2 2 2 4" xfId="9459"/>
    <cellStyle name="20% - Accent4 2 2 2 2 5" xfId="17070"/>
    <cellStyle name="20% - Accent4 2 2 2 3" xfId="2783"/>
    <cellStyle name="20% - Accent4 2 2 2 3 2" xfId="6596"/>
    <cellStyle name="20% - Accent4 2 2 2 3 2 2" xfId="14207"/>
    <cellStyle name="20% - Accent4 2 2 2 3 2 3" xfId="21818"/>
    <cellStyle name="20% - Accent4 2 2 2 3 3" xfId="10394"/>
    <cellStyle name="20% - Accent4 2 2 2 3 4" xfId="18005"/>
    <cellStyle name="20% - Accent4 2 2 2 4" xfId="4743"/>
    <cellStyle name="20% - Accent4 2 2 2 4 2" xfId="12354"/>
    <cellStyle name="20% - Accent4 2 2 2 4 3" xfId="19965"/>
    <cellStyle name="20% - Accent4 2 2 2 5" xfId="8541"/>
    <cellStyle name="20% - Accent4 2 2 2 6" xfId="16152"/>
    <cellStyle name="20% - Accent4 2 2 3" xfId="1401"/>
    <cellStyle name="20% - Accent4 2 2 3 2" xfId="3254"/>
    <cellStyle name="20% - Accent4 2 2 3 2 2" xfId="7067"/>
    <cellStyle name="20% - Accent4 2 2 3 2 2 2" xfId="14678"/>
    <cellStyle name="20% - Accent4 2 2 3 2 2 3" xfId="22289"/>
    <cellStyle name="20% - Accent4 2 2 3 2 3" xfId="10865"/>
    <cellStyle name="20% - Accent4 2 2 3 2 4" xfId="18476"/>
    <cellStyle name="20% - Accent4 2 2 3 3" xfId="5214"/>
    <cellStyle name="20% - Accent4 2 2 3 3 2" xfId="12825"/>
    <cellStyle name="20% - Accent4 2 2 3 3 3" xfId="20436"/>
    <cellStyle name="20% - Accent4 2 2 3 4" xfId="9012"/>
    <cellStyle name="20% - Accent4 2 2 3 5" xfId="16623"/>
    <cellStyle name="20% - Accent4 2 2 4" xfId="2336"/>
    <cellStyle name="20% - Accent4 2 2 4 2" xfId="6149"/>
    <cellStyle name="20% - Accent4 2 2 4 2 2" xfId="13760"/>
    <cellStyle name="20% - Accent4 2 2 4 2 3" xfId="21371"/>
    <cellStyle name="20% - Accent4 2 2 4 3" xfId="9947"/>
    <cellStyle name="20% - Accent4 2 2 4 4" xfId="17558"/>
    <cellStyle name="20% - Accent4 2 2 5" xfId="4296"/>
    <cellStyle name="20% - Accent4 2 2 5 2" xfId="11907"/>
    <cellStyle name="20% - Accent4 2 2 5 3" xfId="19518"/>
    <cellStyle name="20% - Accent4 2 2 6" xfId="8094"/>
    <cellStyle name="20% - Accent4 2 2 7" xfId="15705"/>
    <cellStyle name="20% - Accent4 2 3" xfId="696"/>
    <cellStyle name="20% - Accent4 2 3 2" xfId="1614"/>
    <cellStyle name="20% - Accent4 2 3 2 2" xfId="3467"/>
    <cellStyle name="20% - Accent4 2 3 2 2 2" xfId="7280"/>
    <cellStyle name="20% - Accent4 2 3 2 2 2 2" xfId="14891"/>
    <cellStyle name="20% - Accent4 2 3 2 2 2 3" xfId="22502"/>
    <cellStyle name="20% - Accent4 2 3 2 2 3" xfId="11078"/>
    <cellStyle name="20% - Accent4 2 3 2 2 4" xfId="18689"/>
    <cellStyle name="20% - Accent4 2 3 2 3" xfId="5427"/>
    <cellStyle name="20% - Accent4 2 3 2 3 2" xfId="13038"/>
    <cellStyle name="20% - Accent4 2 3 2 3 3" xfId="20649"/>
    <cellStyle name="20% - Accent4 2 3 2 4" xfId="9225"/>
    <cellStyle name="20% - Accent4 2 3 2 5" xfId="16836"/>
    <cellStyle name="20% - Accent4 2 3 3" xfId="2549"/>
    <cellStyle name="20% - Accent4 2 3 3 2" xfId="6362"/>
    <cellStyle name="20% - Accent4 2 3 3 2 2" xfId="13973"/>
    <cellStyle name="20% - Accent4 2 3 3 2 3" xfId="21584"/>
    <cellStyle name="20% - Accent4 2 3 3 3" xfId="10160"/>
    <cellStyle name="20% - Accent4 2 3 3 4" xfId="17771"/>
    <cellStyle name="20% - Accent4 2 3 4" xfId="4509"/>
    <cellStyle name="20% - Accent4 2 3 4 2" xfId="12120"/>
    <cellStyle name="20% - Accent4 2 3 4 3" xfId="19731"/>
    <cellStyle name="20% - Accent4 2 3 5" xfId="8307"/>
    <cellStyle name="20% - Accent4 2 3 6" xfId="15918"/>
    <cellStyle name="20% - Accent4 2 4" xfId="1166"/>
    <cellStyle name="20% - Accent4 2 4 2" xfId="3019"/>
    <cellStyle name="20% - Accent4 2 4 2 2" xfId="6832"/>
    <cellStyle name="20% - Accent4 2 4 2 2 2" xfId="14443"/>
    <cellStyle name="20% - Accent4 2 4 2 2 3" xfId="22054"/>
    <cellStyle name="20% - Accent4 2 4 2 3" xfId="10630"/>
    <cellStyle name="20% - Accent4 2 4 2 4" xfId="18241"/>
    <cellStyle name="20% - Accent4 2 4 3" xfId="4979"/>
    <cellStyle name="20% - Accent4 2 4 3 2" xfId="12590"/>
    <cellStyle name="20% - Accent4 2 4 3 3" xfId="20201"/>
    <cellStyle name="20% - Accent4 2 4 4" xfId="8777"/>
    <cellStyle name="20% - Accent4 2 4 5" xfId="16388"/>
    <cellStyle name="20% - Accent4 2 5" xfId="2101"/>
    <cellStyle name="20% - Accent4 2 5 2" xfId="5914"/>
    <cellStyle name="20% - Accent4 2 5 2 2" xfId="13525"/>
    <cellStyle name="20% - Accent4 2 5 2 3" xfId="21136"/>
    <cellStyle name="20% - Accent4 2 5 3" xfId="9712"/>
    <cellStyle name="20% - Accent4 2 5 4" xfId="17323"/>
    <cellStyle name="20% - Accent4 2 6" xfId="4040"/>
    <cellStyle name="20% - Accent4 2 6 2" xfId="11651"/>
    <cellStyle name="20% - Accent4 2 6 3" xfId="19262"/>
    <cellStyle name="20% - Accent4 2 7" xfId="7860"/>
    <cellStyle name="20% - Accent4 2 8" xfId="15471"/>
    <cellStyle name="20% - Accent4 3" xfId="288"/>
    <cellStyle name="20% - Accent4 3 2" xfId="537"/>
    <cellStyle name="20% - Accent4 3 2 2" xfId="984"/>
    <cellStyle name="20% - Accent4 3 2 2 2" xfId="1902"/>
    <cellStyle name="20% - Accent4 3 2 2 2 2" xfId="3755"/>
    <cellStyle name="20% - Accent4 3 2 2 2 2 2" xfId="7568"/>
    <cellStyle name="20% - Accent4 3 2 2 2 2 2 2" xfId="15179"/>
    <cellStyle name="20% - Accent4 3 2 2 2 2 2 3" xfId="22790"/>
    <cellStyle name="20% - Accent4 3 2 2 2 2 3" xfId="11366"/>
    <cellStyle name="20% - Accent4 3 2 2 2 2 4" xfId="18977"/>
    <cellStyle name="20% - Accent4 3 2 2 2 3" xfId="5715"/>
    <cellStyle name="20% - Accent4 3 2 2 2 3 2" xfId="13326"/>
    <cellStyle name="20% - Accent4 3 2 2 2 3 3" xfId="20937"/>
    <cellStyle name="20% - Accent4 3 2 2 2 4" xfId="9513"/>
    <cellStyle name="20% - Accent4 3 2 2 2 5" xfId="17124"/>
    <cellStyle name="20% - Accent4 3 2 2 3" xfId="2837"/>
    <cellStyle name="20% - Accent4 3 2 2 3 2" xfId="6650"/>
    <cellStyle name="20% - Accent4 3 2 2 3 2 2" xfId="14261"/>
    <cellStyle name="20% - Accent4 3 2 2 3 2 3" xfId="21872"/>
    <cellStyle name="20% - Accent4 3 2 2 3 3" xfId="10448"/>
    <cellStyle name="20% - Accent4 3 2 2 3 4" xfId="18059"/>
    <cellStyle name="20% - Accent4 3 2 2 4" xfId="4797"/>
    <cellStyle name="20% - Accent4 3 2 2 4 2" xfId="12408"/>
    <cellStyle name="20% - Accent4 3 2 2 4 3" xfId="20019"/>
    <cellStyle name="20% - Accent4 3 2 2 5" xfId="8595"/>
    <cellStyle name="20% - Accent4 3 2 2 6" xfId="16206"/>
    <cellStyle name="20% - Accent4 3 2 3" xfId="1455"/>
    <cellStyle name="20% - Accent4 3 2 3 2" xfId="3308"/>
    <cellStyle name="20% - Accent4 3 2 3 2 2" xfId="7121"/>
    <cellStyle name="20% - Accent4 3 2 3 2 2 2" xfId="14732"/>
    <cellStyle name="20% - Accent4 3 2 3 2 2 3" xfId="22343"/>
    <cellStyle name="20% - Accent4 3 2 3 2 3" xfId="10919"/>
    <cellStyle name="20% - Accent4 3 2 3 2 4" xfId="18530"/>
    <cellStyle name="20% - Accent4 3 2 3 3" xfId="5268"/>
    <cellStyle name="20% - Accent4 3 2 3 3 2" xfId="12879"/>
    <cellStyle name="20% - Accent4 3 2 3 3 3" xfId="20490"/>
    <cellStyle name="20% - Accent4 3 2 3 4" xfId="9066"/>
    <cellStyle name="20% - Accent4 3 2 3 5" xfId="16677"/>
    <cellStyle name="20% - Accent4 3 2 4" xfId="2390"/>
    <cellStyle name="20% - Accent4 3 2 4 2" xfId="6203"/>
    <cellStyle name="20% - Accent4 3 2 4 2 2" xfId="13814"/>
    <cellStyle name="20% - Accent4 3 2 4 2 3" xfId="21425"/>
    <cellStyle name="20% - Accent4 3 2 4 3" xfId="10001"/>
    <cellStyle name="20% - Accent4 3 2 4 4" xfId="17612"/>
    <cellStyle name="20% - Accent4 3 2 5" xfId="4350"/>
    <cellStyle name="20% - Accent4 3 2 5 2" xfId="11961"/>
    <cellStyle name="20% - Accent4 3 2 5 3" xfId="19572"/>
    <cellStyle name="20% - Accent4 3 2 6" xfId="8148"/>
    <cellStyle name="20% - Accent4 3 2 7" xfId="15759"/>
    <cellStyle name="20% - Accent4 3 3" xfId="750"/>
    <cellStyle name="20% - Accent4 3 3 2" xfId="1668"/>
    <cellStyle name="20% - Accent4 3 3 2 2" xfId="3521"/>
    <cellStyle name="20% - Accent4 3 3 2 2 2" xfId="7334"/>
    <cellStyle name="20% - Accent4 3 3 2 2 2 2" xfId="14945"/>
    <cellStyle name="20% - Accent4 3 3 2 2 2 3" xfId="22556"/>
    <cellStyle name="20% - Accent4 3 3 2 2 3" xfId="11132"/>
    <cellStyle name="20% - Accent4 3 3 2 2 4" xfId="18743"/>
    <cellStyle name="20% - Accent4 3 3 2 3" xfId="5481"/>
    <cellStyle name="20% - Accent4 3 3 2 3 2" xfId="13092"/>
    <cellStyle name="20% - Accent4 3 3 2 3 3" xfId="20703"/>
    <cellStyle name="20% - Accent4 3 3 2 4" xfId="9279"/>
    <cellStyle name="20% - Accent4 3 3 2 5" xfId="16890"/>
    <cellStyle name="20% - Accent4 3 3 3" xfId="2603"/>
    <cellStyle name="20% - Accent4 3 3 3 2" xfId="6416"/>
    <cellStyle name="20% - Accent4 3 3 3 2 2" xfId="14027"/>
    <cellStyle name="20% - Accent4 3 3 3 2 3" xfId="21638"/>
    <cellStyle name="20% - Accent4 3 3 3 3" xfId="10214"/>
    <cellStyle name="20% - Accent4 3 3 3 4" xfId="17825"/>
    <cellStyle name="20% - Accent4 3 3 4" xfId="4563"/>
    <cellStyle name="20% - Accent4 3 3 4 2" xfId="12174"/>
    <cellStyle name="20% - Accent4 3 3 4 3" xfId="19785"/>
    <cellStyle name="20% - Accent4 3 3 5" xfId="8361"/>
    <cellStyle name="20% - Accent4 3 3 6" xfId="15972"/>
    <cellStyle name="20% - Accent4 3 4" xfId="1220"/>
    <cellStyle name="20% - Accent4 3 4 2" xfId="3073"/>
    <cellStyle name="20% - Accent4 3 4 2 2" xfId="6886"/>
    <cellStyle name="20% - Accent4 3 4 2 2 2" xfId="14497"/>
    <cellStyle name="20% - Accent4 3 4 2 2 3" xfId="22108"/>
    <cellStyle name="20% - Accent4 3 4 2 3" xfId="10684"/>
    <cellStyle name="20% - Accent4 3 4 2 4" xfId="18295"/>
    <cellStyle name="20% - Accent4 3 4 3" xfId="5033"/>
    <cellStyle name="20% - Accent4 3 4 3 2" xfId="12644"/>
    <cellStyle name="20% - Accent4 3 4 3 3" xfId="20255"/>
    <cellStyle name="20% - Accent4 3 4 4" xfId="8831"/>
    <cellStyle name="20% - Accent4 3 4 5" xfId="16442"/>
    <cellStyle name="20% - Accent4 3 5" xfId="2155"/>
    <cellStyle name="20% - Accent4 3 5 2" xfId="5968"/>
    <cellStyle name="20% - Accent4 3 5 2 2" xfId="13579"/>
    <cellStyle name="20% - Accent4 3 5 2 3" xfId="21190"/>
    <cellStyle name="20% - Accent4 3 5 3" xfId="9766"/>
    <cellStyle name="20% - Accent4 3 5 4" xfId="17377"/>
    <cellStyle name="20% - Accent4 3 6" xfId="4095"/>
    <cellStyle name="20% - Accent4 3 6 2" xfId="11706"/>
    <cellStyle name="20% - Accent4 3 6 3" xfId="19317"/>
    <cellStyle name="20% - Accent4 3 7" xfId="7914"/>
    <cellStyle name="20% - Accent4 3 8" xfId="15525"/>
    <cellStyle name="20% - Accent4 4" xfId="390"/>
    <cellStyle name="20% - Accent4 4 2" xfId="837"/>
    <cellStyle name="20% - Accent4 4 2 2" xfId="1755"/>
    <cellStyle name="20% - Accent4 4 2 2 2" xfId="3608"/>
    <cellStyle name="20% - Accent4 4 2 2 2 2" xfId="7421"/>
    <cellStyle name="20% - Accent4 4 2 2 2 2 2" xfId="15032"/>
    <cellStyle name="20% - Accent4 4 2 2 2 2 3" xfId="22643"/>
    <cellStyle name="20% - Accent4 4 2 2 2 3" xfId="11219"/>
    <cellStyle name="20% - Accent4 4 2 2 2 4" xfId="18830"/>
    <cellStyle name="20% - Accent4 4 2 2 3" xfId="5568"/>
    <cellStyle name="20% - Accent4 4 2 2 3 2" xfId="13179"/>
    <cellStyle name="20% - Accent4 4 2 2 3 3" xfId="20790"/>
    <cellStyle name="20% - Accent4 4 2 2 4" xfId="9366"/>
    <cellStyle name="20% - Accent4 4 2 2 5" xfId="16977"/>
    <cellStyle name="20% - Accent4 4 2 3" xfId="2690"/>
    <cellStyle name="20% - Accent4 4 2 3 2" xfId="6503"/>
    <cellStyle name="20% - Accent4 4 2 3 2 2" xfId="14114"/>
    <cellStyle name="20% - Accent4 4 2 3 2 3" xfId="21725"/>
    <cellStyle name="20% - Accent4 4 2 3 3" xfId="10301"/>
    <cellStyle name="20% - Accent4 4 2 3 4" xfId="17912"/>
    <cellStyle name="20% - Accent4 4 2 4" xfId="4650"/>
    <cellStyle name="20% - Accent4 4 2 4 2" xfId="12261"/>
    <cellStyle name="20% - Accent4 4 2 4 3" xfId="19872"/>
    <cellStyle name="20% - Accent4 4 2 5" xfId="8448"/>
    <cellStyle name="20% - Accent4 4 2 6" xfId="16059"/>
    <cellStyle name="20% - Accent4 4 3" xfId="1308"/>
    <cellStyle name="20% - Accent4 4 3 2" xfId="3161"/>
    <cellStyle name="20% - Accent4 4 3 2 2" xfId="6974"/>
    <cellStyle name="20% - Accent4 4 3 2 2 2" xfId="14585"/>
    <cellStyle name="20% - Accent4 4 3 2 2 3" xfId="22196"/>
    <cellStyle name="20% - Accent4 4 3 2 3" xfId="10772"/>
    <cellStyle name="20% - Accent4 4 3 2 4" xfId="18383"/>
    <cellStyle name="20% - Accent4 4 3 3" xfId="5121"/>
    <cellStyle name="20% - Accent4 4 3 3 2" xfId="12732"/>
    <cellStyle name="20% - Accent4 4 3 3 3" xfId="20343"/>
    <cellStyle name="20% - Accent4 4 3 4" xfId="8919"/>
    <cellStyle name="20% - Accent4 4 3 5" xfId="16530"/>
    <cellStyle name="20% - Accent4 4 4" xfId="2243"/>
    <cellStyle name="20% - Accent4 4 4 2" xfId="6056"/>
    <cellStyle name="20% - Accent4 4 4 2 2" xfId="13667"/>
    <cellStyle name="20% - Accent4 4 4 2 3" xfId="21278"/>
    <cellStyle name="20% - Accent4 4 4 3" xfId="9854"/>
    <cellStyle name="20% - Accent4 4 4 4" xfId="17465"/>
    <cellStyle name="20% - Accent4 4 5" xfId="4203"/>
    <cellStyle name="20% - Accent4 4 5 2" xfId="11814"/>
    <cellStyle name="20% - Accent4 4 5 3" xfId="19425"/>
    <cellStyle name="20% - Accent4 4 6" xfId="8001"/>
    <cellStyle name="20% - Accent4 4 7" xfId="15612"/>
    <cellStyle name="20% - Accent4 5" xfId="35"/>
    <cellStyle name="20% - Accent4 5 2" xfId="1025"/>
    <cellStyle name="20% - Accent4 5 2 2" xfId="1943"/>
    <cellStyle name="20% - Accent4 5 2 2 2" xfId="3796"/>
    <cellStyle name="20% - Accent4 5 2 2 2 2" xfId="7609"/>
    <cellStyle name="20% - Accent4 5 2 2 2 2 2" xfId="15220"/>
    <cellStyle name="20% - Accent4 5 2 2 2 2 3" xfId="22831"/>
    <cellStyle name="20% - Accent4 5 2 2 2 3" xfId="11407"/>
    <cellStyle name="20% - Accent4 5 2 2 2 4" xfId="19018"/>
    <cellStyle name="20% - Accent4 5 2 2 3" xfId="5756"/>
    <cellStyle name="20% - Accent4 5 2 2 3 2" xfId="13367"/>
    <cellStyle name="20% - Accent4 5 2 2 3 3" xfId="20978"/>
    <cellStyle name="20% - Accent4 5 2 2 4" xfId="9554"/>
    <cellStyle name="20% - Accent4 5 2 2 5" xfId="17165"/>
    <cellStyle name="20% - Accent4 5 2 3" xfId="2878"/>
    <cellStyle name="20% - Accent4 5 2 3 2" xfId="6691"/>
    <cellStyle name="20% - Accent4 5 2 3 2 2" xfId="14302"/>
    <cellStyle name="20% - Accent4 5 2 3 2 3" xfId="21913"/>
    <cellStyle name="20% - Accent4 5 2 3 3" xfId="10489"/>
    <cellStyle name="20% - Accent4 5 2 3 4" xfId="18100"/>
    <cellStyle name="20% - Accent4 5 2 4" xfId="4838"/>
    <cellStyle name="20% - Accent4 5 2 4 2" xfId="12449"/>
    <cellStyle name="20% - Accent4 5 2 4 3" xfId="20060"/>
    <cellStyle name="20% - Accent4 5 2 5" xfId="8636"/>
    <cellStyle name="20% - Accent4 5 2 6" xfId="16247"/>
    <cellStyle name="20% - Accent4 5 3" xfId="1048"/>
    <cellStyle name="20% - Accent4 5 3 2" xfId="2901"/>
    <cellStyle name="20% - Accent4 5 3 2 2" xfId="6714"/>
    <cellStyle name="20% - Accent4 5 3 2 2 2" xfId="14325"/>
    <cellStyle name="20% - Accent4 5 3 2 2 3" xfId="21936"/>
    <cellStyle name="20% - Accent4 5 3 2 3" xfId="10512"/>
    <cellStyle name="20% - Accent4 5 3 2 4" xfId="18123"/>
    <cellStyle name="20% - Accent4 5 3 3" xfId="4861"/>
    <cellStyle name="20% - Accent4 5 3 3 2" xfId="12472"/>
    <cellStyle name="20% - Accent4 5 3 3 3" xfId="20083"/>
    <cellStyle name="20% - Accent4 5 3 4" xfId="8659"/>
    <cellStyle name="20% - Accent4 5 3 5" xfId="16270"/>
    <cellStyle name="20% - Accent4 5 4" xfId="1982"/>
    <cellStyle name="20% - Accent4 5 4 2" xfId="5795"/>
    <cellStyle name="20% - Accent4 5 4 2 2" xfId="13406"/>
    <cellStyle name="20% - Accent4 5 4 2 3" xfId="21017"/>
    <cellStyle name="20% - Accent4 5 4 3" xfId="9593"/>
    <cellStyle name="20% - Accent4 5 4 4" xfId="17204"/>
    <cellStyle name="20% - Accent4 5 5" xfId="4139"/>
    <cellStyle name="20% - Accent4 5 5 2" xfId="11750"/>
    <cellStyle name="20% - Accent4 5 5 3" xfId="19361"/>
    <cellStyle name="20% - Accent4 5 6" xfId="7744"/>
    <cellStyle name="20% - Accent4 5 7" xfId="15355"/>
    <cellStyle name="20% - Accent4 6" xfId="578"/>
    <cellStyle name="20% - Accent4 6 2" xfId="1496"/>
    <cellStyle name="20% - Accent4 6 2 2" xfId="3349"/>
    <cellStyle name="20% - Accent4 6 2 2 2" xfId="7162"/>
    <cellStyle name="20% - Accent4 6 2 2 2 2" xfId="14773"/>
    <cellStyle name="20% - Accent4 6 2 2 2 3" xfId="22384"/>
    <cellStyle name="20% - Accent4 6 2 2 3" xfId="10960"/>
    <cellStyle name="20% - Accent4 6 2 2 4" xfId="18571"/>
    <cellStyle name="20% - Accent4 6 2 3" xfId="5309"/>
    <cellStyle name="20% - Accent4 6 2 3 2" xfId="12920"/>
    <cellStyle name="20% - Accent4 6 2 3 3" xfId="20531"/>
    <cellStyle name="20% - Accent4 6 2 4" xfId="9107"/>
    <cellStyle name="20% - Accent4 6 2 5" xfId="16718"/>
    <cellStyle name="20% - Accent4 6 3" xfId="2431"/>
    <cellStyle name="20% - Accent4 6 3 2" xfId="6244"/>
    <cellStyle name="20% - Accent4 6 3 2 2" xfId="13855"/>
    <cellStyle name="20% - Accent4 6 3 2 3" xfId="21466"/>
    <cellStyle name="20% - Accent4 6 3 3" xfId="10042"/>
    <cellStyle name="20% - Accent4 6 3 4" xfId="17653"/>
    <cellStyle name="20% - Accent4 6 4" xfId="4391"/>
    <cellStyle name="20% - Accent4 6 4 2" xfId="12002"/>
    <cellStyle name="20% - Accent4 6 4 3" xfId="19613"/>
    <cellStyle name="20% - Accent4 6 5" xfId="8189"/>
    <cellStyle name="20% - Accent4 6 6" xfId="15800"/>
    <cellStyle name="20% - Accent4 7" xfId="3928"/>
    <cellStyle name="20% - Accent4 7 2" xfId="11539"/>
    <cellStyle name="20% - Accent4 7 3" xfId="19150"/>
    <cellStyle name="20% - Accent5 2" xfId="209"/>
    <cellStyle name="20% - Accent5 2 2" xfId="485"/>
    <cellStyle name="20% - Accent5 2 2 2" xfId="932"/>
    <cellStyle name="20% - Accent5 2 2 2 2" xfId="1850"/>
    <cellStyle name="20% - Accent5 2 2 2 2 2" xfId="3703"/>
    <cellStyle name="20% - Accent5 2 2 2 2 2 2" xfId="7516"/>
    <cellStyle name="20% - Accent5 2 2 2 2 2 2 2" xfId="15127"/>
    <cellStyle name="20% - Accent5 2 2 2 2 2 2 3" xfId="22738"/>
    <cellStyle name="20% - Accent5 2 2 2 2 2 3" xfId="11314"/>
    <cellStyle name="20% - Accent5 2 2 2 2 2 4" xfId="18925"/>
    <cellStyle name="20% - Accent5 2 2 2 2 3" xfId="5663"/>
    <cellStyle name="20% - Accent5 2 2 2 2 3 2" xfId="13274"/>
    <cellStyle name="20% - Accent5 2 2 2 2 3 3" xfId="20885"/>
    <cellStyle name="20% - Accent5 2 2 2 2 4" xfId="9461"/>
    <cellStyle name="20% - Accent5 2 2 2 2 5" xfId="17072"/>
    <cellStyle name="20% - Accent5 2 2 2 3" xfId="2785"/>
    <cellStyle name="20% - Accent5 2 2 2 3 2" xfId="6598"/>
    <cellStyle name="20% - Accent5 2 2 2 3 2 2" xfId="14209"/>
    <cellStyle name="20% - Accent5 2 2 2 3 2 3" xfId="21820"/>
    <cellStyle name="20% - Accent5 2 2 2 3 3" xfId="10396"/>
    <cellStyle name="20% - Accent5 2 2 2 3 4" xfId="18007"/>
    <cellStyle name="20% - Accent5 2 2 2 4" xfId="4745"/>
    <cellStyle name="20% - Accent5 2 2 2 4 2" xfId="12356"/>
    <cellStyle name="20% - Accent5 2 2 2 4 3" xfId="19967"/>
    <cellStyle name="20% - Accent5 2 2 2 5" xfId="8543"/>
    <cellStyle name="20% - Accent5 2 2 2 6" xfId="16154"/>
    <cellStyle name="20% - Accent5 2 2 3" xfId="1403"/>
    <cellStyle name="20% - Accent5 2 2 3 2" xfId="3256"/>
    <cellStyle name="20% - Accent5 2 2 3 2 2" xfId="7069"/>
    <cellStyle name="20% - Accent5 2 2 3 2 2 2" xfId="14680"/>
    <cellStyle name="20% - Accent5 2 2 3 2 2 3" xfId="22291"/>
    <cellStyle name="20% - Accent5 2 2 3 2 3" xfId="10867"/>
    <cellStyle name="20% - Accent5 2 2 3 2 4" xfId="18478"/>
    <cellStyle name="20% - Accent5 2 2 3 3" xfId="5216"/>
    <cellStyle name="20% - Accent5 2 2 3 3 2" xfId="12827"/>
    <cellStyle name="20% - Accent5 2 2 3 3 3" xfId="20438"/>
    <cellStyle name="20% - Accent5 2 2 3 4" xfId="9014"/>
    <cellStyle name="20% - Accent5 2 2 3 5" xfId="16625"/>
    <cellStyle name="20% - Accent5 2 2 4" xfId="2338"/>
    <cellStyle name="20% - Accent5 2 2 4 2" xfId="6151"/>
    <cellStyle name="20% - Accent5 2 2 4 2 2" xfId="13762"/>
    <cellStyle name="20% - Accent5 2 2 4 2 3" xfId="21373"/>
    <cellStyle name="20% - Accent5 2 2 4 3" xfId="9949"/>
    <cellStyle name="20% - Accent5 2 2 4 4" xfId="17560"/>
    <cellStyle name="20% - Accent5 2 2 5" xfId="4298"/>
    <cellStyle name="20% - Accent5 2 2 5 2" xfId="11909"/>
    <cellStyle name="20% - Accent5 2 2 5 3" xfId="19520"/>
    <cellStyle name="20% - Accent5 2 2 6" xfId="8096"/>
    <cellStyle name="20% - Accent5 2 2 7" xfId="15707"/>
    <cellStyle name="20% - Accent5 2 3" xfId="698"/>
    <cellStyle name="20% - Accent5 2 3 2" xfId="1616"/>
    <cellStyle name="20% - Accent5 2 3 2 2" xfId="3469"/>
    <cellStyle name="20% - Accent5 2 3 2 2 2" xfId="7282"/>
    <cellStyle name="20% - Accent5 2 3 2 2 2 2" xfId="14893"/>
    <cellStyle name="20% - Accent5 2 3 2 2 2 3" xfId="22504"/>
    <cellStyle name="20% - Accent5 2 3 2 2 3" xfId="11080"/>
    <cellStyle name="20% - Accent5 2 3 2 2 4" xfId="18691"/>
    <cellStyle name="20% - Accent5 2 3 2 3" xfId="5429"/>
    <cellStyle name="20% - Accent5 2 3 2 3 2" xfId="13040"/>
    <cellStyle name="20% - Accent5 2 3 2 3 3" xfId="20651"/>
    <cellStyle name="20% - Accent5 2 3 2 4" xfId="9227"/>
    <cellStyle name="20% - Accent5 2 3 2 5" xfId="16838"/>
    <cellStyle name="20% - Accent5 2 3 3" xfId="2551"/>
    <cellStyle name="20% - Accent5 2 3 3 2" xfId="6364"/>
    <cellStyle name="20% - Accent5 2 3 3 2 2" xfId="13975"/>
    <cellStyle name="20% - Accent5 2 3 3 2 3" xfId="21586"/>
    <cellStyle name="20% - Accent5 2 3 3 3" xfId="10162"/>
    <cellStyle name="20% - Accent5 2 3 3 4" xfId="17773"/>
    <cellStyle name="20% - Accent5 2 3 4" xfId="4511"/>
    <cellStyle name="20% - Accent5 2 3 4 2" xfId="12122"/>
    <cellStyle name="20% - Accent5 2 3 4 3" xfId="19733"/>
    <cellStyle name="20% - Accent5 2 3 5" xfId="8309"/>
    <cellStyle name="20% - Accent5 2 3 6" xfId="15920"/>
    <cellStyle name="20% - Accent5 2 4" xfId="1168"/>
    <cellStyle name="20% - Accent5 2 4 2" xfId="3021"/>
    <cellStyle name="20% - Accent5 2 4 2 2" xfId="6834"/>
    <cellStyle name="20% - Accent5 2 4 2 2 2" xfId="14445"/>
    <cellStyle name="20% - Accent5 2 4 2 2 3" xfId="22056"/>
    <cellStyle name="20% - Accent5 2 4 2 3" xfId="10632"/>
    <cellStyle name="20% - Accent5 2 4 2 4" xfId="18243"/>
    <cellStyle name="20% - Accent5 2 4 3" xfId="4981"/>
    <cellStyle name="20% - Accent5 2 4 3 2" xfId="12592"/>
    <cellStyle name="20% - Accent5 2 4 3 3" xfId="20203"/>
    <cellStyle name="20% - Accent5 2 4 4" xfId="8779"/>
    <cellStyle name="20% - Accent5 2 4 5" xfId="16390"/>
    <cellStyle name="20% - Accent5 2 5" xfId="2103"/>
    <cellStyle name="20% - Accent5 2 5 2" xfId="5916"/>
    <cellStyle name="20% - Accent5 2 5 2 2" xfId="13527"/>
    <cellStyle name="20% - Accent5 2 5 2 3" xfId="21138"/>
    <cellStyle name="20% - Accent5 2 5 3" xfId="9714"/>
    <cellStyle name="20% - Accent5 2 5 4" xfId="17325"/>
    <cellStyle name="20% - Accent5 2 6" xfId="4042"/>
    <cellStyle name="20% - Accent5 2 6 2" xfId="11653"/>
    <cellStyle name="20% - Accent5 2 6 3" xfId="19264"/>
    <cellStyle name="20% - Accent5 2 7" xfId="7862"/>
    <cellStyle name="20% - Accent5 2 8" xfId="15473"/>
    <cellStyle name="20% - Accent5 3" xfId="292"/>
    <cellStyle name="20% - Accent5 3 2" xfId="539"/>
    <cellStyle name="20% - Accent5 3 2 2" xfId="986"/>
    <cellStyle name="20% - Accent5 3 2 2 2" xfId="1904"/>
    <cellStyle name="20% - Accent5 3 2 2 2 2" xfId="3757"/>
    <cellStyle name="20% - Accent5 3 2 2 2 2 2" xfId="7570"/>
    <cellStyle name="20% - Accent5 3 2 2 2 2 2 2" xfId="15181"/>
    <cellStyle name="20% - Accent5 3 2 2 2 2 2 3" xfId="22792"/>
    <cellStyle name="20% - Accent5 3 2 2 2 2 3" xfId="11368"/>
    <cellStyle name="20% - Accent5 3 2 2 2 2 4" xfId="18979"/>
    <cellStyle name="20% - Accent5 3 2 2 2 3" xfId="5717"/>
    <cellStyle name="20% - Accent5 3 2 2 2 3 2" xfId="13328"/>
    <cellStyle name="20% - Accent5 3 2 2 2 3 3" xfId="20939"/>
    <cellStyle name="20% - Accent5 3 2 2 2 4" xfId="9515"/>
    <cellStyle name="20% - Accent5 3 2 2 2 5" xfId="17126"/>
    <cellStyle name="20% - Accent5 3 2 2 3" xfId="2839"/>
    <cellStyle name="20% - Accent5 3 2 2 3 2" xfId="6652"/>
    <cellStyle name="20% - Accent5 3 2 2 3 2 2" xfId="14263"/>
    <cellStyle name="20% - Accent5 3 2 2 3 2 3" xfId="21874"/>
    <cellStyle name="20% - Accent5 3 2 2 3 3" xfId="10450"/>
    <cellStyle name="20% - Accent5 3 2 2 3 4" xfId="18061"/>
    <cellStyle name="20% - Accent5 3 2 2 4" xfId="4799"/>
    <cellStyle name="20% - Accent5 3 2 2 4 2" xfId="12410"/>
    <cellStyle name="20% - Accent5 3 2 2 4 3" xfId="20021"/>
    <cellStyle name="20% - Accent5 3 2 2 5" xfId="8597"/>
    <cellStyle name="20% - Accent5 3 2 2 6" xfId="16208"/>
    <cellStyle name="20% - Accent5 3 2 3" xfId="1457"/>
    <cellStyle name="20% - Accent5 3 2 3 2" xfId="3310"/>
    <cellStyle name="20% - Accent5 3 2 3 2 2" xfId="7123"/>
    <cellStyle name="20% - Accent5 3 2 3 2 2 2" xfId="14734"/>
    <cellStyle name="20% - Accent5 3 2 3 2 2 3" xfId="22345"/>
    <cellStyle name="20% - Accent5 3 2 3 2 3" xfId="10921"/>
    <cellStyle name="20% - Accent5 3 2 3 2 4" xfId="18532"/>
    <cellStyle name="20% - Accent5 3 2 3 3" xfId="5270"/>
    <cellStyle name="20% - Accent5 3 2 3 3 2" xfId="12881"/>
    <cellStyle name="20% - Accent5 3 2 3 3 3" xfId="20492"/>
    <cellStyle name="20% - Accent5 3 2 3 4" xfId="9068"/>
    <cellStyle name="20% - Accent5 3 2 3 5" xfId="16679"/>
    <cellStyle name="20% - Accent5 3 2 4" xfId="2392"/>
    <cellStyle name="20% - Accent5 3 2 4 2" xfId="6205"/>
    <cellStyle name="20% - Accent5 3 2 4 2 2" xfId="13816"/>
    <cellStyle name="20% - Accent5 3 2 4 2 3" xfId="21427"/>
    <cellStyle name="20% - Accent5 3 2 4 3" xfId="10003"/>
    <cellStyle name="20% - Accent5 3 2 4 4" xfId="17614"/>
    <cellStyle name="20% - Accent5 3 2 5" xfId="4352"/>
    <cellStyle name="20% - Accent5 3 2 5 2" xfId="11963"/>
    <cellStyle name="20% - Accent5 3 2 5 3" xfId="19574"/>
    <cellStyle name="20% - Accent5 3 2 6" xfId="8150"/>
    <cellStyle name="20% - Accent5 3 2 7" xfId="15761"/>
    <cellStyle name="20% - Accent5 3 3" xfId="752"/>
    <cellStyle name="20% - Accent5 3 3 2" xfId="1670"/>
    <cellStyle name="20% - Accent5 3 3 2 2" xfId="3523"/>
    <cellStyle name="20% - Accent5 3 3 2 2 2" xfId="7336"/>
    <cellStyle name="20% - Accent5 3 3 2 2 2 2" xfId="14947"/>
    <cellStyle name="20% - Accent5 3 3 2 2 2 3" xfId="22558"/>
    <cellStyle name="20% - Accent5 3 3 2 2 3" xfId="11134"/>
    <cellStyle name="20% - Accent5 3 3 2 2 4" xfId="18745"/>
    <cellStyle name="20% - Accent5 3 3 2 3" xfId="5483"/>
    <cellStyle name="20% - Accent5 3 3 2 3 2" xfId="13094"/>
    <cellStyle name="20% - Accent5 3 3 2 3 3" xfId="20705"/>
    <cellStyle name="20% - Accent5 3 3 2 4" xfId="9281"/>
    <cellStyle name="20% - Accent5 3 3 2 5" xfId="16892"/>
    <cellStyle name="20% - Accent5 3 3 3" xfId="2605"/>
    <cellStyle name="20% - Accent5 3 3 3 2" xfId="6418"/>
    <cellStyle name="20% - Accent5 3 3 3 2 2" xfId="14029"/>
    <cellStyle name="20% - Accent5 3 3 3 2 3" xfId="21640"/>
    <cellStyle name="20% - Accent5 3 3 3 3" xfId="10216"/>
    <cellStyle name="20% - Accent5 3 3 3 4" xfId="17827"/>
    <cellStyle name="20% - Accent5 3 3 4" xfId="4565"/>
    <cellStyle name="20% - Accent5 3 3 4 2" xfId="12176"/>
    <cellStyle name="20% - Accent5 3 3 4 3" xfId="19787"/>
    <cellStyle name="20% - Accent5 3 3 5" xfId="8363"/>
    <cellStyle name="20% - Accent5 3 3 6" xfId="15974"/>
    <cellStyle name="20% - Accent5 3 4" xfId="1222"/>
    <cellStyle name="20% - Accent5 3 4 2" xfId="3075"/>
    <cellStyle name="20% - Accent5 3 4 2 2" xfId="6888"/>
    <cellStyle name="20% - Accent5 3 4 2 2 2" xfId="14499"/>
    <cellStyle name="20% - Accent5 3 4 2 2 3" xfId="22110"/>
    <cellStyle name="20% - Accent5 3 4 2 3" xfId="10686"/>
    <cellStyle name="20% - Accent5 3 4 2 4" xfId="18297"/>
    <cellStyle name="20% - Accent5 3 4 3" xfId="5035"/>
    <cellStyle name="20% - Accent5 3 4 3 2" xfId="12646"/>
    <cellStyle name="20% - Accent5 3 4 3 3" xfId="20257"/>
    <cellStyle name="20% - Accent5 3 4 4" xfId="8833"/>
    <cellStyle name="20% - Accent5 3 4 5" xfId="16444"/>
    <cellStyle name="20% - Accent5 3 5" xfId="2157"/>
    <cellStyle name="20% - Accent5 3 5 2" xfId="5970"/>
    <cellStyle name="20% - Accent5 3 5 2 2" xfId="13581"/>
    <cellStyle name="20% - Accent5 3 5 2 3" xfId="21192"/>
    <cellStyle name="20% - Accent5 3 5 3" xfId="9768"/>
    <cellStyle name="20% - Accent5 3 5 4" xfId="17379"/>
    <cellStyle name="20% - Accent5 3 6" xfId="4097"/>
    <cellStyle name="20% - Accent5 3 6 2" xfId="11708"/>
    <cellStyle name="20% - Accent5 3 6 3" xfId="19319"/>
    <cellStyle name="20% - Accent5 3 7" xfId="7916"/>
    <cellStyle name="20% - Accent5 3 8" xfId="15527"/>
    <cellStyle name="20% - Accent5 4" xfId="370"/>
    <cellStyle name="20% - Accent5 4 2" xfId="819"/>
    <cellStyle name="20% - Accent5 4 2 2" xfId="1737"/>
    <cellStyle name="20% - Accent5 4 2 2 2" xfId="3590"/>
    <cellStyle name="20% - Accent5 4 2 2 2 2" xfId="7403"/>
    <cellStyle name="20% - Accent5 4 2 2 2 2 2" xfId="15014"/>
    <cellStyle name="20% - Accent5 4 2 2 2 2 3" xfId="22625"/>
    <cellStyle name="20% - Accent5 4 2 2 2 3" xfId="11201"/>
    <cellStyle name="20% - Accent5 4 2 2 2 4" xfId="18812"/>
    <cellStyle name="20% - Accent5 4 2 2 3" xfId="5550"/>
    <cellStyle name="20% - Accent5 4 2 2 3 2" xfId="13161"/>
    <cellStyle name="20% - Accent5 4 2 2 3 3" xfId="20772"/>
    <cellStyle name="20% - Accent5 4 2 2 4" xfId="9348"/>
    <cellStyle name="20% - Accent5 4 2 2 5" xfId="16959"/>
    <cellStyle name="20% - Accent5 4 2 3" xfId="2672"/>
    <cellStyle name="20% - Accent5 4 2 3 2" xfId="6485"/>
    <cellStyle name="20% - Accent5 4 2 3 2 2" xfId="14096"/>
    <cellStyle name="20% - Accent5 4 2 3 2 3" xfId="21707"/>
    <cellStyle name="20% - Accent5 4 2 3 3" xfId="10283"/>
    <cellStyle name="20% - Accent5 4 2 3 4" xfId="17894"/>
    <cellStyle name="20% - Accent5 4 2 4" xfId="4632"/>
    <cellStyle name="20% - Accent5 4 2 4 2" xfId="12243"/>
    <cellStyle name="20% - Accent5 4 2 4 3" xfId="19854"/>
    <cellStyle name="20% - Accent5 4 2 5" xfId="8430"/>
    <cellStyle name="20% - Accent5 4 2 6" xfId="16041"/>
    <cellStyle name="20% - Accent5 4 3" xfId="1290"/>
    <cellStyle name="20% - Accent5 4 3 2" xfId="3143"/>
    <cellStyle name="20% - Accent5 4 3 2 2" xfId="6956"/>
    <cellStyle name="20% - Accent5 4 3 2 2 2" xfId="14567"/>
    <cellStyle name="20% - Accent5 4 3 2 2 3" xfId="22178"/>
    <cellStyle name="20% - Accent5 4 3 2 3" xfId="10754"/>
    <cellStyle name="20% - Accent5 4 3 2 4" xfId="18365"/>
    <cellStyle name="20% - Accent5 4 3 3" xfId="5103"/>
    <cellStyle name="20% - Accent5 4 3 3 2" xfId="12714"/>
    <cellStyle name="20% - Accent5 4 3 3 3" xfId="20325"/>
    <cellStyle name="20% - Accent5 4 3 4" xfId="8901"/>
    <cellStyle name="20% - Accent5 4 3 5" xfId="16512"/>
    <cellStyle name="20% - Accent5 4 4" xfId="2225"/>
    <cellStyle name="20% - Accent5 4 4 2" xfId="6038"/>
    <cellStyle name="20% - Accent5 4 4 2 2" xfId="13649"/>
    <cellStyle name="20% - Accent5 4 4 2 3" xfId="21260"/>
    <cellStyle name="20% - Accent5 4 4 3" xfId="9836"/>
    <cellStyle name="20% - Accent5 4 4 4" xfId="17447"/>
    <cellStyle name="20% - Accent5 4 5" xfId="4185"/>
    <cellStyle name="20% - Accent5 4 5 2" xfId="11796"/>
    <cellStyle name="20% - Accent5 4 5 3" xfId="19407"/>
    <cellStyle name="20% - Accent5 4 6" xfId="7983"/>
    <cellStyle name="20% - Accent5 4 7" xfId="15594"/>
    <cellStyle name="20% - Accent5 5" xfId="39"/>
    <cellStyle name="20% - Accent5 5 2" xfId="1027"/>
    <cellStyle name="20% - Accent5 5 2 2" xfId="1945"/>
    <cellStyle name="20% - Accent5 5 2 2 2" xfId="3798"/>
    <cellStyle name="20% - Accent5 5 2 2 2 2" xfId="7611"/>
    <cellStyle name="20% - Accent5 5 2 2 2 2 2" xfId="15222"/>
    <cellStyle name="20% - Accent5 5 2 2 2 2 3" xfId="22833"/>
    <cellStyle name="20% - Accent5 5 2 2 2 3" xfId="11409"/>
    <cellStyle name="20% - Accent5 5 2 2 2 4" xfId="19020"/>
    <cellStyle name="20% - Accent5 5 2 2 3" xfId="5758"/>
    <cellStyle name="20% - Accent5 5 2 2 3 2" xfId="13369"/>
    <cellStyle name="20% - Accent5 5 2 2 3 3" xfId="20980"/>
    <cellStyle name="20% - Accent5 5 2 2 4" xfId="9556"/>
    <cellStyle name="20% - Accent5 5 2 2 5" xfId="17167"/>
    <cellStyle name="20% - Accent5 5 2 3" xfId="2880"/>
    <cellStyle name="20% - Accent5 5 2 3 2" xfId="6693"/>
    <cellStyle name="20% - Accent5 5 2 3 2 2" xfId="14304"/>
    <cellStyle name="20% - Accent5 5 2 3 2 3" xfId="21915"/>
    <cellStyle name="20% - Accent5 5 2 3 3" xfId="10491"/>
    <cellStyle name="20% - Accent5 5 2 3 4" xfId="18102"/>
    <cellStyle name="20% - Accent5 5 2 4" xfId="4840"/>
    <cellStyle name="20% - Accent5 5 2 4 2" xfId="12451"/>
    <cellStyle name="20% - Accent5 5 2 4 3" xfId="20062"/>
    <cellStyle name="20% - Accent5 5 2 5" xfId="8638"/>
    <cellStyle name="20% - Accent5 5 2 6" xfId="16249"/>
    <cellStyle name="20% - Accent5 5 3" xfId="1051"/>
    <cellStyle name="20% - Accent5 5 3 2" xfId="2904"/>
    <cellStyle name="20% - Accent5 5 3 2 2" xfId="6717"/>
    <cellStyle name="20% - Accent5 5 3 2 2 2" xfId="14328"/>
    <cellStyle name="20% - Accent5 5 3 2 2 3" xfId="21939"/>
    <cellStyle name="20% - Accent5 5 3 2 3" xfId="10515"/>
    <cellStyle name="20% - Accent5 5 3 2 4" xfId="18126"/>
    <cellStyle name="20% - Accent5 5 3 3" xfId="4864"/>
    <cellStyle name="20% - Accent5 5 3 3 2" xfId="12475"/>
    <cellStyle name="20% - Accent5 5 3 3 3" xfId="20086"/>
    <cellStyle name="20% - Accent5 5 3 4" xfId="8662"/>
    <cellStyle name="20% - Accent5 5 3 5" xfId="16273"/>
    <cellStyle name="20% - Accent5 5 4" xfId="1984"/>
    <cellStyle name="20% - Accent5 5 4 2" xfId="5797"/>
    <cellStyle name="20% - Accent5 5 4 2 2" xfId="13408"/>
    <cellStyle name="20% - Accent5 5 4 2 3" xfId="21019"/>
    <cellStyle name="20% - Accent5 5 4 3" xfId="9595"/>
    <cellStyle name="20% - Accent5 5 4 4" xfId="17206"/>
    <cellStyle name="20% - Accent5 5 5" xfId="4137"/>
    <cellStyle name="20% - Accent5 5 5 2" xfId="11748"/>
    <cellStyle name="20% - Accent5 5 5 3" xfId="19359"/>
    <cellStyle name="20% - Accent5 5 6" xfId="7746"/>
    <cellStyle name="20% - Accent5 5 7" xfId="15357"/>
    <cellStyle name="20% - Accent5 6" xfId="580"/>
    <cellStyle name="20% - Accent5 6 2" xfId="1498"/>
    <cellStyle name="20% - Accent5 6 2 2" xfId="3351"/>
    <cellStyle name="20% - Accent5 6 2 2 2" xfId="7164"/>
    <cellStyle name="20% - Accent5 6 2 2 2 2" xfId="14775"/>
    <cellStyle name="20% - Accent5 6 2 2 2 3" xfId="22386"/>
    <cellStyle name="20% - Accent5 6 2 2 3" xfId="10962"/>
    <cellStyle name="20% - Accent5 6 2 2 4" xfId="18573"/>
    <cellStyle name="20% - Accent5 6 2 3" xfId="5311"/>
    <cellStyle name="20% - Accent5 6 2 3 2" xfId="12922"/>
    <cellStyle name="20% - Accent5 6 2 3 3" xfId="20533"/>
    <cellStyle name="20% - Accent5 6 2 4" xfId="9109"/>
    <cellStyle name="20% - Accent5 6 2 5" xfId="16720"/>
    <cellStyle name="20% - Accent5 6 3" xfId="2433"/>
    <cellStyle name="20% - Accent5 6 3 2" xfId="6246"/>
    <cellStyle name="20% - Accent5 6 3 2 2" xfId="13857"/>
    <cellStyle name="20% - Accent5 6 3 2 3" xfId="21468"/>
    <cellStyle name="20% - Accent5 6 3 3" xfId="10044"/>
    <cellStyle name="20% - Accent5 6 3 4" xfId="17655"/>
    <cellStyle name="20% - Accent5 6 4" xfId="4393"/>
    <cellStyle name="20% - Accent5 6 4 2" xfId="12004"/>
    <cellStyle name="20% - Accent5 6 4 3" xfId="19615"/>
    <cellStyle name="20% - Accent5 6 5" xfId="8191"/>
    <cellStyle name="20% - Accent5 6 6" xfId="15802"/>
    <cellStyle name="20% - Accent5 7" xfId="3930"/>
    <cellStyle name="20% - Accent5 7 2" xfId="11541"/>
    <cellStyle name="20% - Accent5 7 3" xfId="19152"/>
    <cellStyle name="20% - Accent6 2" xfId="213"/>
    <cellStyle name="20% - Accent6 2 2" xfId="487"/>
    <cellStyle name="20% - Accent6 2 2 2" xfId="934"/>
    <cellStyle name="20% - Accent6 2 2 2 2" xfId="1852"/>
    <cellStyle name="20% - Accent6 2 2 2 2 2" xfId="3705"/>
    <cellStyle name="20% - Accent6 2 2 2 2 2 2" xfId="7518"/>
    <cellStyle name="20% - Accent6 2 2 2 2 2 2 2" xfId="15129"/>
    <cellStyle name="20% - Accent6 2 2 2 2 2 2 3" xfId="22740"/>
    <cellStyle name="20% - Accent6 2 2 2 2 2 3" xfId="11316"/>
    <cellStyle name="20% - Accent6 2 2 2 2 2 4" xfId="18927"/>
    <cellStyle name="20% - Accent6 2 2 2 2 3" xfId="5665"/>
    <cellStyle name="20% - Accent6 2 2 2 2 3 2" xfId="13276"/>
    <cellStyle name="20% - Accent6 2 2 2 2 3 3" xfId="20887"/>
    <cellStyle name="20% - Accent6 2 2 2 2 4" xfId="9463"/>
    <cellStyle name="20% - Accent6 2 2 2 2 5" xfId="17074"/>
    <cellStyle name="20% - Accent6 2 2 2 3" xfId="2787"/>
    <cellStyle name="20% - Accent6 2 2 2 3 2" xfId="6600"/>
    <cellStyle name="20% - Accent6 2 2 2 3 2 2" xfId="14211"/>
    <cellStyle name="20% - Accent6 2 2 2 3 2 3" xfId="21822"/>
    <cellStyle name="20% - Accent6 2 2 2 3 3" xfId="10398"/>
    <cellStyle name="20% - Accent6 2 2 2 3 4" xfId="18009"/>
    <cellStyle name="20% - Accent6 2 2 2 4" xfId="4747"/>
    <cellStyle name="20% - Accent6 2 2 2 4 2" xfId="12358"/>
    <cellStyle name="20% - Accent6 2 2 2 4 3" xfId="19969"/>
    <cellStyle name="20% - Accent6 2 2 2 5" xfId="8545"/>
    <cellStyle name="20% - Accent6 2 2 2 6" xfId="16156"/>
    <cellStyle name="20% - Accent6 2 2 3" xfId="1405"/>
    <cellStyle name="20% - Accent6 2 2 3 2" xfId="3258"/>
    <cellStyle name="20% - Accent6 2 2 3 2 2" xfId="7071"/>
    <cellStyle name="20% - Accent6 2 2 3 2 2 2" xfId="14682"/>
    <cellStyle name="20% - Accent6 2 2 3 2 2 3" xfId="22293"/>
    <cellStyle name="20% - Accent6 2 2 3 2 3" xfId="10869"/>
    <cellStyle name="20% - Accent6 2 2 3 2 4" xfId="18480"/>
    <cellStyle name="20% - Accent6 2 2 3 3" xfId="5218"/>
    <cellStyle name="20% - Accent6 2 2 3 3 2" xfId="12829"/>
    <cellStyle name="20% - Accent6 2 2 3 3 3" xfId="20440"/>
    <cellStyle name="20% - Accent6 2 2 3 4" xfId="9016"/>
    <cellStyle name="20% - Accent6 2 2 3 5" xfId="16627"/>
    <cellStyle name="20% - Accent6 2 2 4" xfId="2340"/>
    <cellStyle name="20% - Accent6 2 2 4 2" xfId="6153"/>
    <cellStyle name="20% - Accent6 2 2 4 2 2" xfId="13764"/>
    <cellStyle name="20% - Accent6 2 2 4 2 3" xfId="21375"/>
    <cellStyle name="20% - Accent6 2 2 4 3" xfId="9951"/>
    <cellStyle name="20% - Accent6 2 2 4 4" xfId="17562"/>
    <cellStyle name="20% - Accent6 2 2 5" xfId="4300"/>
    <cellStyle name="20% - Accent6 2 2 5 2" xfId="11911"/>
    <cellStyle name="20% - Accent6 2 2 5 3" xfId="19522"/>
    <cellStyle name="20% - Accent6 2 2 6" xfId="8098"/>
    <cellStyle name="20% - Accent6 2 2 7" xfId="15709"/>
    <cellStyle name="20% - Accent6 2 3" xfId="700"/>
    <cellStyle name="20% - Accent6 2 3 2" xfId="1618"/>
    <cellStyle name="20% - Accent6 2 3 2 2" xfId="3471"/>
    <cellStyle name="20% - Accent6 2 3 2 2 2" xfId="7284"/>
    <cellStyle name="20% - Accent6 2 3 2 2 2 2" xfId="14895"/>
    <cellStyle name="20% - Accent6 2 3 2 2 2 3" xfId="22506"/>
    <cellStyle name="20% - Accent6 2 3 2 2 3" xfId="11082"/>
    <cellStyle name="20% - Accent6 2 3 2 2 4" xfId="18693"/>
    <cellStyle name="20% - Accent6 2 3 2 3" xfId="5431"/>
    <cellStyle name="20% - Accent6 2 3 2 3 2" xfId="13042"/>
    <cellStyle name="20% - Accent6 2 3 2 3 3" xfId="20653"/>
    <cellStyle name="20% - Accent6 2 3 2 4" xfId="9229"/>
    <cellStyle name="20% - Accent6 2 3 2 5" xfId="16840"/>
    <cellStyle name="20% - Accent6 2 3 3" xfId="2553"/>
    <cellStyle name="20% - Accent6 2 3 3 2" xfId="6366"/>
    <cellStyle name="20% - Accent6 2 3 3 2 2" xfId="13977"/>
    <cellStyle name="20% - Accent6 2 3 3 2 3" xfId="21588"/>
    <cellStyle name="20% - Accent6 2 3 3 3" xfId="10164"/>
    <cellStyle name="20% - Accent6 2 3 3 4" xfId="17775"/>
    <cellStyle name="20% - Accent6 2 3 4" xfId="4513"/>
    <cellStyle name="20% - Accent6 2 3 4 2" xfId="12124"/>
    <cellStyle name="20% - Accent6 2 3 4 3" xfId="19735"/>
    <cellStyle name="20% - Accent6 2 3 5" xfId="8311"/>
    <cellStyle name="20% - Accent6 2 3 6" xfId="15922"/>
    <cellStyle name="20% - Accent6 2 4" xfId="1170"/>
    <cellStyle name="20% - Accent6 2 4 2" xfId="3023"/>
    <cellStyle name="20% - Accent6 2 4 2 2" xfId="6836"/>
    <cellStyle name="20% - Accent6 2 4 2 2 2" xfId="14447"/>
    <cellStyle name="20% - Accent6 2 4 2 2 3" xfId="22058"/>
    <cellStyle name="20% - Accent6 2 4 2 3" xfId="10634"/>
    <cellStyle name="20% - Accent6 2 4 2 4" xfId="18245"/>
    <cellStyle name="20% - Accent6 2 4 3" xfId="4983"/>
    <cellStyle name="20% - Accent6 2 4 3 2" xfId="12594"/>
    <cellStyle name="20% - Accent6 2 4 3 3" xfId="20205"/>
    <cellStyle name="20% - Accent6 2 4 4" xfId="8781"/>
    <cellStyle name="20% - Accent6 2 4 5" xfId="16392"/>
    <cellStyle name="20% - Accent6 2 5" xfId="2105"/>
    <cellStyle name="20% - Accent6 2 5 2" xfId="5918"/>
    <cellStyle name="20% - Accent6 2 5 2 2" xfId="13529"/>
    <cellStyle name="20% - Accent6 2 5 2 3" xfId="21140"/>
    <cellStyle name="20% - Accent6 2 5 3" xfId="9716"/>
    <cellStyle name="20% - Accent6 2 5 4" xfId="17327"/>
    <cellStyle name="20% - Accent6 2 6" xfId="4044"/>
    <cellStyle name="20% - Accent6 2 6 2" xfId="11655"/>
    <cellStyle name="20% - Accent6 2 6 3" xfId="19266"/>
    <cellStyle name="20% - Accent6 2 7" xfId="7864"/>
    <cellStyle name="20% - Accent6 2 8" xfId="15475"/>
    <cellStyle name="20% - Accent6 3" xfId="296"/>
    <cellStyle name="20% - Accent6 3 2" xfId="541"/>
    <cellStyle name="20% - Accent6 3 2 2" xfId="988"/>
    <cellStyle name="20% - Accent6 3 2 2 2" xfId="1906"/>
    <cellStyle name="20% - Accent6 3 2 2 2 2" xfId="3759"/>
    <cellStyle name="20% - Accent6 3 2 2 2 2 2" xfId="7572"/>
    <cellStyle name="20% - Accent6 3 2 2 2 2 2 2" xfId="15183"/>
    <cellStyle name="20% - Accent6 3 2 2 2 2 2 3" xfId="22794"/>
    <cellStyle name="20% - Accent6 3 2 2 2 2 3" xfId="11370"/>
    <cellStyle name="20% - Accent6 3 2 2 2 2 4" xfId="18981"/>
    <cellStyle name="20% - Accent6 3 2 2 2 3" xfId="5719"/>
    <cellStyle name="20% - Accent6 3 2 2 2 3 2" xfId="13330"/>
    <cellStyle name="20% - Accent6 3 2 2 2 3 3" xfId="20941"/>
    <cellStyle name="20% - Accent6 3 2 2 2 4" xfId="9517"/>
    <cellStyle name="20% - Accent6 3 2 2 2 5" xfId="17128"/>
    <cellStyle name="20% - Accent6 3 2 2 3" xfId="2841"/>
    <cellStyle name="20% - Accent6 3 2 2 3 2" xfId="6654"/>
    <cellStyle name="20% - Accent6 3 2 2 3 2 2" xfId="14265"/>
    <cellStyle name="20% - Accent6 3 2 2 3 2 3" xfId="21876"/>
    <cellStyle name="20% - Accent6 3 2 2 3 3" xfId="10452"/>
    <cellStyle name="20% - Accent6 3 2 2 3 4" xfId="18063"/>
    <cellStyle name="20% - Accent6 3 2 2 4" xfId="4801"/>
    <cellStyle name="20% - Accent6 3 2 2 4 2" xfId="12412"/>
    <cellStyle name="20% - Accent6 3 2 2 4 3" xfId="20023"/>
    <cellStyle name="20% - Accent6 3 2 2 5" xfId="8599"/>
    <cellStyle name="20% - Accent6 3 2 2 6" xfId="16210"/>
    <cellStyle name="20% - Accent6 3 2 3" xfId="1459"/>
    <cellStyle name="20% - Accent6 3 2 3 2" xfId="3312"/>
    <cellStyle name="20% - Accent6 3 2 3 2 2" xfId="7125"/>
    <cellStyle name="20% - Accent6 3 2 3 2 2 2" xfId="14736"/>
    <cellStyle name="20% - Accent6 3 2 3 2 2 3" xfId="22347"/>
    <cellStyle name="20% - Accent6 3 2 3 2 3" xfId="10923"/>
    <cellStyle name="20% - Accent6 3 2 3 2 4" xfId="18534"/>
    <cellStyle name="20% - Accent6 3 2 3 3" xfId="5272"/>
    <cellStyle name="20% - Accent6 3 2 3 3 2" xfId="12883"/>
    <cellStyle name="20% - Accent6 3 2 3 3 3" xfId="20494"/>
    <cellStyle name="20% - Accent6 3 2 3 4" xfId="9070"/>
    <cellStyle name="20% - Accent6 3 2 3 5" xfId="16681"/>
    <cellStyle name="20% - Accent6 3 2 4" xfId="2394"/>
    <cellStyle name="20% - Accent6 3 2 4 2" xfId="6207"/>
    <cellStyle name="20% - Accent6 3 2 4 2 2" xfId="13818"/>
    <cellStyle name="20% - Accent6 3 2 4 2 3" xfId="21429"/>
    <cellStyle name="20% - Accent6 3 2 4 3" xfId="10005"/>
    <cellStyle name="20% - Accent6 3 2 4 4" xfId="17616"/>
    <cellStyle name="20% - Accent6 3 2 5" xfId="4354"/>
    <cellStyle name="20% - Accent6 3 2 5 2" xfId="11965"/>
    <cellStyle name="20% - Accent6 3 2 5 3" xfId="19576"/>
    <cellStyle name="20% - Accent6 3 2 6" xfId="8152"/>
    <cellStyle name="20% - Accent6 3 2 7" xfId="15763"/>
    <cellStyle name="20% - Accent6 3 3" xfId="754"/>
    <cellStyle name="20% - Accent6 3 3 2" xfId="1672"/>
    <cellStyle name="20% - Accent6 3 3 2 2" xfId="3525"/>
    <cellStyle name="20% - Accent6 3 3 2 2 2" xfId="7338"/>
    <cellStyle name="20% - Accent6 3 3 2 2 2 2" xfId="14949"/>
    <cellStyle name="20% - Accent6 3 3 2 2 2 3" xfId="22560"/>
    <cellStyle name="20% - Accent6 3 3 2 2 3" xfId="11136"/>
    <cellStyle name="20% - Accent6 3 3 2 2 4" xfId="18747"/>
    <cellStyle name="20% - Accent6 3 3 2 3" xfId="5485"/>
    <cellStyle name="20% - Accent6 3 3 2 3 2" xfId="13096"/>
    <cellStyle name="20% - Accent6 3 3 2 3 3" xfId="20707"/>
    <cellStyle name="20% - Accent6 3 3 2 4" xfId="9283"/>
    <cellStyle name="20% - Accent6 3 3 2 5" xfId="16894"/>
    <cellStyle name="20% - Accent6 3 3 3" xfId="2607"/>
    <cellStyle name="20% - Accent6 3 3 3 2" xfId="6420"/>
    <cellStyle name="20% - Accent6 3 3 3 2 2" xfId="14031"/>
    <cellStyle name="20% - Accent6 3 3 3 2 3" xfId="21642"/>
    <cellStyle name="20% - Accent6 3 3 3 3" xfId="10218"/>
    <cellStyle name="20% - Accent6 3 3 3 4" xfId="17829"/>
    <cellStyle name="20% - Accent6 3 3 4" xfId="4567"/>
    <cellStyle name="20% - Accent6 3 3 4 2" xfId="12178"/>
    <cellStyle name="20% - Accent6 3 3 4 3" xfId="19789"/>
    <cellStyle name="20% - Accent6 3 3 5" xfId="8365"/>
    <cellStyle name="20% - Accent6 3 3 6" xfId="15976"/>
    <cellStyle name="20% - Accent6 3 4" xfId="1225"/>
    <cellStyle name="20% - Accent6 3 4 2" xfId="3078"/>
    <cellStyle name="20% - Accent6 3 4 2 2" xfId="6891"/>
    <cellStyle name="20% - Accent6 3 4 2 2 2" xfId="14502"/>
    <cellStyle name="20% - Accent6 3 4 2 2 3" xfId="22113"/>
    <cellStyle name="20% - Accent6 3 4 2 3" xfId="10689"/>
    <cellStyle name="20% - Accent6 3 4 2 4" xfId="18300"/>
    <cellStyle name="20% - Accent6 3 4 3" xfId="5038"/>
    <cellStyle name="20% - Accent6 3 4 3 2" xfId="12649"/>
    <cellStyle name="20% - Accent6 3 4 3 3" xfId="20260"/>
    <cellStyle name="20% - Accent6 3 4 4" xfId="8836"/>
    <cellStyle name="20% - Accent6 3 4 5" xfId="16447"/>
    <cellStyle name="20% - Accent6 3 5" xfId="2159"/>
    <cellStyle name="20% - Accent6 3 5 2" xfId="5972"/>
    <cellStyle name="20% - Accent6 3 5 2 2" xfId="13583"/>
    <cellStyle name="20% - Accent6 3 5 2 3" xfId="21194"/>
    <cellStyle name="20% - Accent6 3 5 3" xfId="9770"/>
    <cellStyle name="20% - Accent6 3 5 4" xfId="17381"/>
    <cellStyle name="20% - Accent6 3 6" xfId="4099"/>
    <cellStyle name="20% - Accent6 3 6 2" xfId="11710"/>
    <cellStyle name="20% - Accent6 3 6 3" xfId="19321"/>
    <cellStyle name="20% - Accent6 3 7" xfId="7918"/>
    <cellStyle name="20% - Accent6 3 8" xfId="15529"/>
    <cellStyle name="20% - Accent6 4" xfId="367"/>
    <cellStyle name="20% - Accent6 4 2" xfId="816"/>
    <cellStyle name="20% - Accent6 4 2 2" xfId="1734"/>
    <cellStyle name="20% - Accent6 4 2 2 2" xfId="3587"/>
    <cellStyle name="20% - Accent6 4 2 2 2 2" xfId="7400"/>
    <cellStyle name="20% - Accent6 4 2 2 2 2 2" xfId="15011"/>
    <cellStyle name="20% - Accent6 4 2 2 2 2 3" xfId="22622"/>
    <cellStyle name="20% - Accent6 4 2 2 2 3" xfId="11198"/>
    <cellStyle name="20% - Accent6 4 2 2 2 4" xfId="18809"/>
    <cellStyle name="20% - Accent6 4 2 2 3" xfId="5547"/>
    <cellStyle name="20% - Accent6 4 2 2 3 2" xfId="13158"/>
    <cellStyle name="20% - Accent6 4 2 2 3 3" xfId="20769"/>
    <cellStyle name="20% - Accent6 4 2 2 4" xfId="9345"/>
    <cellStyle name="20% - Accent6 4 2 2 5" xfId="16956"/>
    <cellStyle name="20% - Accent6 4 2 3" xfId="2669"/>
    <cellStyle name="20% - Accent6 4 2 3 2" xfId="6482"/>
    <cellStyle name="20% - Accent6 4 2 3 2 2" xfId="14093"/>
    <cellStyle name="20% - Accent6 4 2 3 2 3" xfId="21704"/>
    <cellStyle name="20% - Accent6 4 2 3 3" xfId="10280"/>
    <cellStyle name="20% - Accent6 4 2 3 4" xfId="17891"/>
    <cellStyle name="20% - Accent6 4 2 4" xfId="4629"/>
    <cellStyle name="20% - Accent6 4 2 4 2" xfId="12240"/>
    <cellStyle name="20% - Accent6 4 2 4 3" xfId="19851"/>
    <cellStyle name="20% - Accent6 4 2 5" xfId="8427"/>
    <cellStyle name="20% - Accent6 4 2 6" xfId="16038"/>
    <cellStyle name="20% - Accent6 4 3" xfId="1287"/>
    <cellStyle name="20% - Accent6 4 3 2" xfId="3140"/>
    <cellStyle name="20% - Accent6 4 3 2 2" xfId="6953"/>
    <cellStyle name="20% - Accent6 4 3 2 2 2" xfId="14564"/>
    <cellStyle name="20% - Accent6 4 3 2 2 3" xfId="22175"/>
    <cellStyle name="20% - Accent6 4 3 2 3" xfId="10751"/>
    <cellStyle name="20% - Accent6 4 3 2 4" xfId="18362"/>
    <cellStyle name="20% - Accent6 4 3 3" xfId="5100"/>
    <cellStyle name="20% - Accent6 4 3 3 2" xfId="12711"/>
    <cellStyle name="20% - Accent6 4 3 3 3" xfId="20322"/>
    <cellStyle name="20% - Accent6 4 3 4" xfId="8898"/>
    <cellStyle name="20% - Accent6 4 3 5" xfId="16509"/>
    <cellStyle name="20% - Accent6 4 4" xfId="2222"/>
    <cellStyle name="20% - Accent6 4 4 2" xfId="6035"/>
    <cellStyle name="20% - Accent6 4 4 2 2" xfId="13646"/>
    <cellStyle name="20% - Accent6 4 4 2 3" xfId="21257"/>
    <cellStyle name="20% - Accent6 4 4 3" xfId="9833"/>
    <cellStyle name="20% - Accent6 4 4 4" xfId="17444"/>
    <cellStyle name="20% - Accent6 4 5" xfId="4182"/>
    <cellStyle name="20% - Accent6 4 5 2" xfId="11793"/>
    <cellStyle name="20% - Accent6 4 5 3" xfId="19404"/>
    <cellStyle name="20% - Accent6 4 6" xfId="7980"/>
    <cellStyle name="20% - Accent6 4 7" xfId="15591"/>
    <cellStyle name="20% - Accent6 5" xfId="43"/>
    <cellStyle name="20% - Accent6 5 2" xfId="1029"/>
    <cellStyle name="20% - Accent6 5 2 2" xfId="1947"/>
    <cellStyle name="20% - Accent6 5 2 2 2" xfId="3800"/>
    <cellStyle name="20% - Accent6 5 2 2 2 2" xfId="7613"/>
    <cellStyle name="20% - Accent6 5 2 2 2 2 2" xfId="15224"/>
    <cellStyle name="20% - Accent6 5 2 2 2 2 3" xfId="22835"/>
    <cellStyle name="20% - Accent6 5 2 2 2 3" xfId="11411"/>
    <cellStyle name="20% - Accent6 5 2 2 2 4" xfId="19022"/>
    <cellStyle name="20% - Accent6 5 2 2 3" xfId="5760"/>
    <cellStyle name="20% - Accent6 5 2 2 3 2" xfId="13371"/>
    <cellStyle name="20% - Accent6 5 2 2 3 3" xfId="20982"/>
    <cellStyle name="20% - Accent6 5 2 2 4" xfId="9558"/>
    <cellStyle name="20% - Accent6 5 2 2 5" xfId="17169"/>
    <cellStyle name="20% - Accent6 5 2 3" xfId="2882"/>
    <cellStyle name="20% - Accent6 5 2 3 2" xfId="6695"/>
    <cellStyle name="20% - Accent6 5 2 3 2 2" xfId="14306"/>
    <cellStyle name="20% - Accent6 5 2 3 2 3" xfId="21917"/>
    <cellStyle name="20% - Accent6 5 2 3 3" xfId="10493"/>
    <cellStyle name="20% - Accent6 5 2 3 4" xfId="18104"/>
    <cellStyle name="20% - Accent6 5 2 4" xfId="4842"/>
    <cellStyle name="20% - Accent6 5 2 4 2" xfId="12453"/>
    <cellStyle name="20% - Accent6 5 2 4 3" xfId="20064"/>
    <cellStyle name="20% - Accent6 5 2 5" xfId="8640"/>
    <cellStyle name="20% - Accent6 5 2 6" xfId="16251"/>
    <cellStyle name="20% - Accent6 5 3" xfId="1053"/>
    <cellStyle name="20% - Accent6 5 3 2" xfId="2906"/>
    <cellStyle name="20% - Accent6 5 3 2 2" xfId="6719"/>
    <cellStyle name="20% - Accent6 5 3 2 2 2" xfId="14330"/>
    <cellStyle name="20% - Accent6 5 3 2 2 3" xfId="21941"/>
    <cellStyle name="20% - Accent6 5 3 2 3" xfId="10517"/>
    <cellStyle name="20% - Accent6 5 3 2 4" xfId="18128"/>
    <cellStyle name="20% - Accent6 5 3 3" xfId="4866"/>
    <cellStyle name="20% - Accent6 5 3 3 2" xfId="12477"/>
    <cellStyle name="20% - Accent6 5 3 3 3" xfId="20088"/>
    <cellStyle name="20% - Accent6 5 3 4" xfId="8664"/>
    <cellStyle name="20% - Accent6 5 3 5" xfId="16275"/>
    <cellStyle name="20% - Accent6 5 4" xfId="1986"/>
    <cellStyle name="20% - Accent6 5 4 2" xfId="5799"/>
    <cellStyle name="20% - Accent6 5 4 2 2" xfId="13410"/>
    <cellStyle name="20% - Accent6 5 4 2 3" xfId="21021"/>
    <cellStyle name="20% - Accent6 5 4 3" xfId="9597"/>
    <cellStyle name="20% - Accent6 5 4 4" xfId="17208"/>
    <cellStyle name="20% - Accent6 5 5" xfId="4135"/>
    <cellStyle name="20% - Accent6 5 5 2" xfId="11746"/>
    <cellStyle name="20% - Accent6 5 5 3" xfId="19357"/>
    <cellStyle name="20% - Accent6 5 6" xfId="7748"/>
    <cellStyle name="20% - Accent6 5 7" xfId="15359"/>
    <cellStyle name="20% - Accent6 6" xfId="582"/>
    <cellStyle name="20% - Accent6 6 2" xfId="1500"/>
    <cellStyle name="20% - Accent6 6 2 2" xfId="3353"/>
    <cellStyle name="20% - Accent6 6 2 2 2" xfId="7166"/>
    <cellStyle name="20% - Accent6 6 2 2 2 2" xfId="14777"/>
    <cellStyle name="20% - Accent6 6 2 2 2 3" xfId="22388"/>
    <cellStyle name="20% - Accent6 6 2 2 3" xfId="10964"/>
    <cellStyle name="20% - Accent6 6 2 2 4" xfId="18575"/>
    <cellStyle name="20% - Accent6 6 2 3" xfId="5313"/>
    <cellStyle name="20% - Accent6 6 2 3 2" xfId="12924"/>
    <cellStyle name="20% - Accent6 6 2 3 3" xfId="20535"/>
    <cellStyle name="20% - Accent6 6 2 4" xfId="9111"/>
    <cellStyle name="20% - Accent6 6 2 5" xfId="16722"/>
    <cellStyle name="20% - Accent6 6 3" xfId="2435"/>
    <cellStyle name="20% - Accent6 6 3 2" xfId="6248"/>
    <cellStyle name="20% - Accent6 6 3 2 2" xfId="13859"/>
    <cellStyle name="20% - Accent6 6 3 2 3" xfId="21470"/>
    <cellStyle name="20% - Accent6 6 3 3" xfId="10046"/>
    <cellStyle name="20% - Accent6 6 3 4" xfId="17657"/>
    <cellStyle name="20% - Accent6 6 4" xfId="4395"/>
    <cellStyle name="20% - Accent6 6 4 2" xfId="12006"/>
    <cellStyle name="20% - Accent6 6 4 3" xfId="19617"/>
    <cellStyle name="20% - Accent6 6 5" xfId="8193"/>
    <cellStyle name="20% - Accent6 6 6" xfId="15804"/>
    <cellStyle name="20% - Accent6 7" xfId="3932"/>
    <cellStyle name="20% - Accent6 7 2" xfId="11543"/>
    <cellStyle name="20% - Accent6 7 3" xfId="19154"/>
    <cellStyle name="40% - Accent1 2" xfId="194"/>
    <cellStyle name="40% - Accent1 2 2" xfId="478"/>
    <cellStyle name="40% - Accent1 2 2 2" xfId="925"/>
    <cellStyle name="40% - Accent1 2 2 2 2" xfId="1843"/>
    <cellStyle name="40% - Accent1 2 2 2 2 2" xfId="3696"/>
    <cellStyle name="40% - Accent1 2 2 2 2 2 2" xfId="7509"/>
    <cellStyle name="40% - Accent1 2 2 2 2 2 2 2" xfId="15120"/>
    <cellStyle name="40% - Accent1 2 2 2 2 2 2 3" xfId="22731"/>
    <cellStyle name="40% - Accent1 2 2 2 2 2 3" xfId="11307"/>
    <cellStyle name="40% - Accent1 2 2 2 2 2 4" xfId="18918"/>
    <cellStyle name="40% - Accent1 2 2 2 2 3" xfId="5656"/>
    <cellStyle name="40% - Accent1 2 2 2 2 3 2" xfId="13267"/>
    <cellStyle name="40% - Accent1 2 2 2 2 3 3" xfId="20878"/>
    <cellStyle name="40% - Accent1 2 2 2 2 4" xfId="9454"/>
    <cellStyle name="40% - Accent1 2 2 2 2 5" xfId="17065"/>
    <cellStyle name="40% - Accent1 2 2 2 3" xfId="2778"/>
    <cellStyle name="40% - Accent1 2 2 2 3 2" xfId="6591"/>
    <cellStyle name="40% - Accent1 2 2 2 3 2 2" xfId="14202"/>
    <cellStyle name="40% - Accent1 2 2 2 3 2 3" xfId="21813"/>
    <cellStyle name="40% - Accent1 2 2 2 3 3" xfId="10389"/>
    <cellStyle name="40% - Accent1 2 2 2 3 4" xfId="18000"/>
    <cellStyle name="40% - Accent1 2 2 2 4" xfId="4738"/>
    <cellStyle name="40% - Accent1 2 2 2 4 2" xfId="12349"/>
    <cellStyle name="40% - Accent1 2 2 2 4 3" xfId="19960"/>
    <cellStyle name="40% - Accent1 2 2 2 5" xfId="8536"/>
    <cellStyle name="40% - Accent1 2 2 2 6" xfId="16147"/>
    <cellStyle name="40% - Accent1 2 2 3" xfId="1396"/>
    <cellStyle name="40% - Accent1 2 2 3 2" xfId="3249"/>
    <cellStyle name="40% - Accent1 2 2 3 2 2" xfId="7062"/>
    <cellStyle name="40% - Accent1 2 2 3 2 2 2" xfId="14673"/>
    <cellStyle name="40% - Accent1 2 2 3 2 2 3" xfId="22284"/>
    <cellStyle name="40% - Accent1 2 2 3 2 3" xfId="10860"/>
    <cellStyle name="40% - Accent1 2 2 3 2 4" xfId="18471"/>
    <cellStyle name="40% - Accent1 2 2 3 3" xfId="5209"/>
    <cellStyle name="40% - Accent1 2 2 3 3 2" xfId="12820"/>
    <cellStyle name="40% - Accent1 2 2 3 3 3" xfId="20431"/>
    <cellStyle name="40% - Accent1 2 2 3 4" xfId="9007"/>
    <cellStyle name="40% - Accent1 2 2 3 5" xfId="16618"/>
    <cellStyle name="40% - Accent1 2 2 4" xfId="2331"/>
    <cellStyle name="40% - Accent1 2 2 4 2" xfId="6144"/>
    <cellStyle name="40% - Accent1 2 2 4 2 2" xfId="13755"/>
    <cellStyle name="40% - Accent1 2 2 4 2 3" xfId="21366"/>
    <cellStyle name="40% - Accent1 2 2 4 3" xfId="9942"/>
    <cellStyle name="40% - Accent1 2 2 4 4" xfId="17553"/>
    <cellStyle name="40% - Accent1 2 2 5" xfId="4291"/>
    <cellStyle name="40% - Accent1 2 2 5 2" xfId="11902"/>
    <cellStyle name="40% - Accent1 2 2 5 3" xfId="19513"/>
    <cellStyle name="40% - Accent1 2 2 6" xfId="8089"/>
    <cellStyle name="40% - Accent1 2 2 7" xfId="15700"/>
    <cellStyle name="40% - Accent1 2 3" xfId="690"/>
    <cellStyle name="40% - Accent1 2 3 2" xfId="1608"/>
    <cellStyle name="40% - Accent1 2 3 2 2" xfId="3461"/>
    <cellStyle name="40% - Accent1 2 3 2 2 2" xfId="7274"/>
    <cellStyle name="40% - Accent1 2 3 2 2 2 2" xfId="14885"/>
    <cellStyle name="40% - Accent1 2 3 2 2 2 3" xfId="22496"/>
    <cellStyle name="40% - Accent1 2 3 2 2 3" xfId="11072"/>
    <cellStyle name="40% - Accent1 2 3 2 2 4" xfId="18683"/>
    <cellStyle name="40% - Accent1 2 3 2 3" xfId="5421"/>
    <cellStyle name="40% - Accent1 2 3 2 3 2" xfId="13032"/>
    <cellStyle name="40% - Accent1 2 3 2 3 3" xfId="20643"/>
    <cellStyle name="40% - Accent1 2 3 2 4" xfId="9219"/>
    <cellStyle name="40% - Accent1 2 3 2 5" xfId="16830"/>
    <cellStyle name="40% - Accent1 2 3 3" xfId="2543"/>
    <cellStyle name="40% - Accent1 2 3 3 2" xfId="6356"/>
    <cellStyle name="40% - Accent1 2 3 3 2 2" xfId="13967"/>
    <cellStyle name="40% - Accent1 2 3 3 2 3" xfId="21578"/>
    <cellStyle name="40% - Accent1 2 3 3 3" xfId="10154"/>
    <cellStyle name="40% - Accent1 2 3 3 4" xfId="17765"/>
    <cellStyle name="40% - Accent1 2 3 4" xfId="4503"/>
    <cellStyle name="40% - Accent1 2 3 4 2" xfId="12114"/>
    <cellStyle name="40% - Accent1 2 3 4 3" xfId="19725"/>
    <cellStyle name="40% - Accent1 2 3 5" xfId="8301"/>
    <cellStyle name="40% - Accent1 2 3 6" xfId="15912"/>
    <cellStyle name="40% - Accent1 2 4" xfId="1161"/>
    <cellStyle name="40% - Accent1 2 4 2" xfId="3014"/>
    <cellStyle name="40% - Accent1 2 4 2 2" xfId="6827"/>
    <cellStyle name="40% - Accent1 2 4 2 2 2" xfId="14438"/>
    <cellStyle name="40% - Accent1 2 4 2 2 3" xfId="22049"/>
    <cellStyle name="40% - Accent1 2 4 2 3" xfId="10625"/>
    <cellStyle name="40% - Accent1 2 4 2 4" xfId="18236"/>
    <cellStyle name="40% - Accent1 2 4 3" xfId="4974"/>
    <cellStyle name="40% - Accent1 2 4 3 2" xfId="12585"/>
    <cellStyle name="40% - Accent1 2 4 3 3" xfId="20196"/>
    <cellStyle name="40% - Accent1 2 4 4" xfId="8772"/>
    <cellStyle name="40% - Accent1 2 4 5" xfId="16383"/>
    <cellStyle name="40% - Accent1 2 5" xfId="2096"/>
    <cellStyle name="40% - Accent1 2 5 2" xfId="5909"/>
    <cellStyle name="40% - Accent1 2 5 2 2" xfId="13520"/>
    <cellStyle name="40% - Accent1 2 5 2 3" xfId="21131"/>
    <cellStyle name="40% - Accent1 2 5 3" xfId="9707"/>
    <cellStyle name="40% - Accent1 2 5 4" xfId="17318"/>
    <cellStyle name="40% - Accent1 2 6" xfId="4035"/>
    <cellStyle name="40% - Accent1 2 6 2" xfId="11646"/>
    <cellStyle name="40% - Accent1 2 6 3" xfId="19257"/>
    <cellStyle name="40% - Accent1 2 7" xfId="7855"/>
    <cellStyle name="40% - Accent1 2 8" xfId="15466"/>
    <cellStyle name="40% - Accent1 3" xfId="277"/>
    <cellStyle name="40% - Accent1 3 2" xfId="532"/>
    <cellStyle name="40% - Accent1 3 2 2" xfId="979"/>
    <cellStyle name="40% - Accent1 3 2 2 2" xfId="1897"/>
    <cellStyle name="40% - Accent1 3 2 2 2 2" xfId="3750"/>
    <cellStyle name="40% - Accent1 3 2 2 2 2 2" xfId="7563"/>
    <cellStyle name="40% - Accent1 3 2 2 2 2 2 2" xfId="15174"/>
    <cellStyle name="40% - Accent1 3 2 2 2 2 2 3" xfId="22785"/>
    <cellStyle name="40% - Accent1 3 2 2 2 2 3" xfId="11361"/>
    <cellStyle name="40% - Accent1 3 2 2 2 2 4" xfId="18972"/>
    <cellStyle name="40% - Accent1 3 2 2 2 3" xfId="5710"/>
    <cellStyle name="40% - Accent1 3 2 2 2 3 2" xfId="13321"/>
    <cellStyle name="40% - Accent1 3 2 2 2 3 3" xfId="20932"/>
    <cellStyle name="40% - Accent1 3 2 2 2 4" xfId="9508"/>
    <cellStyle name="40% - Accent1 3 2 2 2 5" xfId="17119"/>
    <cellStyle name="40% - Accent1 3 2 2 3" xfId="2832"/>
    <cellStyle name="40% - Accent1 3 2 2 3 2" xfId="6645"/>
    <cellStyle name="40% - Accent1 3 2 2 3 2 2" xfId="14256"/>
    <cellStyle name="40% - Accent1 3 2 2 3 2 3" xfId="21867"/>
    <cellStyle name="40% - Accent1 3 2 2 3 3" xfId="10443"/>
    <cellStyle name="40% - Accent1 3 2 2 3 4" xfId="18054"/>
    <cellStyle name="40% - Accent1 3 2 2 4" xfId="4792"/>
    <cellStyle name="40% - Accent1 3 2 2 4 2" xfId="12403"/>
    <cellStyle name="40% - Accent1 3 2 2 4 3" xfId="20014"/>
    <cellStyle name="40% - Accent1 3 2 2 5" xfId="8590"/>
    <cellStyle name="40% - Accent1 3 2 2 6" xfId="16201"/>
    <cellStyle name="40% - Accent1 3 2 3" xfId="1450"/>
    <cellStyle name="40% - Accent1 3 2 3 2" xfId="3303"/>
    <cellStyle name="40% - Accent1 3 2 3 2 2" xfId="7116"/>
    <cellStyle name="40% - Accent1 3 2 3 2 2 2" xfId="14727"/>
    <cellStyle name="40% - Accent1 3 2 3 2 2 3" xfId="22338"/>
    <cellStyle name="40% - Accent1 3 2 3 2 3" xfId="10914"/>
    <cellStyle name="40% - Accent1 3 2 3 2 4" xfId="18525"/>
    <cellStyle name="40% - Accent1 3 2 3 3" xfId="5263"/>
    <cellStyle name="40% - Accent1 3 2 3 3 2" xfId="12874"/>
    <cellStyle name="40% - Accent1 3 2 3 3 3" xfId="20485"/>
    <cellStyle name="40% - Accent1 3 2 3 4" xfId="9061"/>
    <cellStyle name="40% - Accent1 3 2 3 5" xfId="16672"/>
    <cellStyle name="40% - Accent1 3 2 4" xfId="2385"/>
    <cellStyle name="40% - Accent1 3 2 4 2" xfId="6198"/>
    <cellStyle name="40% - Accent1 3 2 4 2 2" xfId="13809"/>
    <cellStyle name="40% - Accent1 3 2 4 2 3" xfId="21420"/>
    <cellStyle name="40% - Accent1 3 2 4 3" xfId="9996"/>
    <cellStyle name="40% - Accent1 3 2 4 4" xfId="17607"/>
    <cellStyle name="40% - Accent1 3 2 5" xfId="4345"/>
    <cellStyle name="40% - Accent1 3 2 5 2" xfId="11956"/>
    <cellStyle name="40% - Accent1 3 2 5 3" xfId="19567"/>
    <cellStyle name="40% - Accent1 3 2 6" xfId="8143"/>
    <cellStyle name="40% - Accent1 3 2 7" xfId="15754"/>
    <cellStyle name="40% - Accent1 3 3" xfId="745"/>
    <cellStyle name="40% - Accent1 3 3 2" xfId="1663"/>
    <cellStyle name="40% - Accent1 3 3 2 2" xfId="3516"/>
    <cellStyle name="40% - Accent1 3 3 2 2 2" xfId="7329"/>
    <cellStyle name="40% - Accent1 3 3 2 2 2 2" xfId="14940"/>
    <cellStyle name="40% - Accent1 3 3 2 2 2 3" xfId="22551"/>
    <cellStyle name="40% - Accent1 3 3 2 2 3" xfId="11127"/>
    <cellStyle name="40% - Accent1 3 3 2 2 4" xfId="18738"/>
    <cellStyle name="40% - Accent1 3 3 2 3" xfId="5476"/>
    <cellStyle name="40% - Accent1 3 3 2 3 2" xfId="13087"/>
    <cellStyle name="40% - Accent1 3 3 2 3 3" xfId="20698"/>
    <cellStyle name="40% - Accent1 3 3 2 4" xfId="9274"/>
    <cellStyle name="40% - Accent1 3 3 2 5" xfId="16885"/>
    <cellStyle name="40% - Accent1 3 3 3" xfId="2598"/>
    <cellStyle name="40% - Accent1 3 3 3 2" xfId="6411"/>
    <cellStyle name="40% - Accent1 3 3 3 2 2" xfId="14022"/>
    <cellStyle name="40% - Accent1 3 3 3 2 3" xfId="21633"/>
    <cellStyle name="40% - Accent1 3 3 3 3" xfId="10209"/>
    <cellStyle name="40% - Accent1 3 3 3 4" xfId="17820"/>
    <cellStyle name="40% - Accent1 3 3 4" xfId="4558"/>
    <cellStyle name="40% - Accent1 3 3 4 2" xfId="12169"/>
    <cellStyle name="40% - Accent1 3 3 4 3" xfId="19780"/>
    <cellStyle name="40% - Accent1 3 3 5" xfId="8356"/>
    <cellStyle name="40% - Accent1 3 3 6" xfId="15967"/>
    <cellStyle name="40% - Accent1 3 4" xfId="1215"/>
    <cellStyle name="40% - Accent1 3 4 2" xfId="3068"/>
    <cellStyle name="40% - Accent1 3 4 2 2" xfId="6881"/>
    <cellStyle name="40% - Accent1 3 4 2 2 2" xfId="14492"/>
    <cellStyle name="40% - Accent1 3 4 2 2 3" xfId="22103"/>
    <cellStyle name="40% - Accent1 3 4 2 3" xfId="10679"/>
    <cellStyle name="40% - Accent1 3 4 2 4" xfId="18290"/>
    <cellStyle name="40% - Accent1 3 4 3" xfId="5028"/>
    <cellStyle name="40% - Accent1 3 4 3 2" xfId="12639"/>
    <cellStyle name="40% - Accent1 3 4 3 3" xfId="20250"/>
    <cellStyle name="40% - Accent1 3 4 4" xfId="8826"/>
    <cellStyle name="40% - Accent1 3 4 5" xfId="16437"/>
    <cellStyle name="40% - Accent1 3 5" xfId="2150"/>
    <cellStyle name="40% - Accent1 3 5 2" xfId="5963"/>
    <cellStyle name="40% - Accent1 3 5 2 2" xfId="13574"/>
    <cellStyle name="40% - Accent1 3 5 2 3" xfId="21185"/>
    <cellStyle name="40% - Accent1 3 5 3" xfId="9761"/>
    <cellStyle name="40% - Accent1 3 5 4" xfId="17372"/>
    <cellStyle name="40% - Accent1 3 6" xfId="4090"/>
    <cellStyle name="40% - Accent1 3 6 2" xfId="11701"/>
    <cellStyle name="40% - Accent1 3 6 3" xfId="19312"/>
    <cellStyle name="40% - Accent1 3 7" xfId="7909"/>
    <cellStyle name="40% - Accent1 3 8" xfId="15520"/>
    <cellStyle name="40% - Accent1 4" xfId="378"/>
    <cellStyle name="40% - Accent1 4 2" xfId="826"/>
    <cellStyle name="40% - Accent1 4 2 2" xfId="1744"/>
    <cellStyle name="40% - Accent1 4 2 2 2" xfId="3597"/>
    <cellStyle name="40% - Accent1 4 2 2 2 2" xfId="7410"/>
    <cellStyle name="40% - Accent1 4 2 2 2 2 2" xfId="15021"/>
    <cellStyle name="40% - Accent1 4 2 2 2 2 3" xfId="22632"/>
    <cellStyle name="40% - Accent1 4 2 2 2 3" xfId="11208"/>
    <cellStyle name="40% - Accent1 4 2 2 2 4" xfId="18819"/>
    <cellStyle name="40% - Accent1 4 2 2 3" xfId="5557"/>
    <cellStyle name="40% - Accent1 4 2 2 3 2" xfId="13168"/>
    <cellStyle name="40% - Accent1 4 2 2 3 3" xfId="20779"/>
    <cellStyle name="40% - Accent1 4 2 2 4" xfId="9355"/>
    <cellStyle name="40% - Accent1 4 2 2 5" xfId="16966"/>
    <cellStyle name="40% - Accent1 4 2 3" xfId="2679"/>
    <cellStyle name="40% - Accent1 4 2 3 2" xfId="6492"/>
    <cellStyle name="40% - Accent1 4 2 3 2 2" xfId="14103"/>
    <cellStyle name="40% - Accent1 4 2 3 2 3" xfId="21714"/>
    <cellStyle name="40% - Accent1 4 2 3 3" xfId="10290"/>
    <cellStyle name="40% - Accent1 4 2 3 4" xfId="17901"/>
    <cellStyle name="40% - Accent1 4 2 4" xfId="4639"/>
    <cellStyle name="40% - Accent1 4 2 4 2" xfId="12250"/>
    <cellStyle name="40% - Accent1 4 2 4 3" xfId="19861"/>
    <cellStyle name="40% - Accent1 4 2 5" xfId="8437"/>
    <cellStyle name="40% - Accent1 4 2 6" xfId="16048"/>
    <cellStyle name="40% - Accent1 4 3" xfId="1297"/>
    <cellStyle name="40% - Accent1 4 3 2" xfId="3150"/>
    <cellStyle name="40% - Accent1 4 3 2 2" xfId="6963"/>
    <cellStyle name="40% - Accent1 4 3 2 2 2" xfId="14574"/>
    <cellStyle name="40% - Accent1 4 3 2 2 3" xfId="22185"/>
    <cellStyle name="40% - Accent1 4 3 2 3" xfId="10761"/>
    <cellStyle name="40% - Accent1 4 3 2 4" xfId="18372"/>
    <cellStyle name="40% - Accent1 4 3 3" xfId="5110"/>
    <cellStyle name="40% - Accent1 4 3 3 2" xfId="12721"/>
    <cellStyle name="40% - Accent1 4 3 3 3" xfId="20332"/>
    <cellStyle name="40% - Accent1 4 3 4" xfId="8908"/>
    <cellStyle name="40% - Accent1 4 3 5" xfId="16519"/>
    <cellStyle name="40% - Accent1 4 4" xfId="2232"/>
    <cellStyle name="40% - Accent1 4 4 2" xfId="6045"/>
    <cellStyle name="40% - Accent1 4 4 2 2" xfId="13656"/>
    <cellStyle name="40% - Accent1 4 4 2 3" xfId="21267"/>
    <cellStyle name="40% - Accent1 4 4 3" xfId="9843"/>
    <cellStyle name="40% - Accent1 4 4 4" xfId="17454"/>
    <cellStyle name="40% - Accent1 4 5" xfId="4192"/>
    <cellStyle name="40% - Accent1 4 5 2" xfId="11803"/>
    <cellStyle name="40% - Accent1 4 5 3" xfId="19414"/>
    <cellStyle name="40% - Accent1 4 6" xfId="7990"/>
    <cellStyle name="40% - Accent1 4 7" xfId="15601"/>
    <cellStyle name="40% - Accent1 5" xfId="24"/>
    <cellStyle name="40% - Accent1 5 2" xfId="1020"/>
    <cellStyle name="40% - Accent1 5 2 2" xfId="1938"/>
    <cellStyle name="40% - Accent1 5 2 2 2" xfId="3791"/>
    <cellStyle name="40% - Accent1 5 2 2 2 2" xfId="7604"/>
    <cellStyle name="40% - Accent1 5 2 2 2 2 2" xfId="15215"/>
    <cellStyle name="40% - Accent1 5 2 2 2 2 3" xfId="22826"/>
    <cellStyle name="40% - Accent1 5 2 2 2 3" xfId="11402"/>
    <cellStyle name="40% - Accent1 5 2 2 2 4" xfId="19013"/>
    <cellStyle name="40% - Accent1 5 2 2 3" xfId="5751"/>
    <cellStyle name="40% - Accent1 5 2 2 3 2" xfId="13362"/>
    <cellStyle name="40% - Accent1 5 2 2 3 3" xfId="20973"/>
    <cellStyle name="40% - Accent1 5 2 2 4" xfId="9549"/>
    <cellStyle name="40% - Accent1 5 2 2 5" xfId="17160"/>
    <cellStyle name="40% - Accent1 5 2 3" xfId="2873"/>
    <cellStyle name="40% - Accent1 5 2 3 2" xfId="6686"/>
    <cellStyle name="40% - Accent1 5 2 3 2 2" xfId="14297"/>
    <cellStyle name="40% - Accent1 5 2 3 2 3" xfId="21908"/>
    <cellStyle name="40% - Accent1 5 2 3 3" xfId="10484"/>
    <cellStyle name="40% - Accent1 5 2 3 4" xfId="18095"/>
    <cellStyle name="40% - Accent1 5 2 4" xfId="4833"/>
    <cellStyle name="40% - Accent1 5 2 4 2" xfId="12444"/>
    <cellStyle name="40% - Accent1 5 2 4 3" xfId="20055"/>
    <cellStyle name="40% - Accent1 5 2 5" xfId="8631"/>
    <cellStyle name="40% - Accent1 5 2 6" xfId="16242"/>
    <cellStyle name="40% - Accent1 5 3" xfId="1043"/>
    <cellStyle name="40% - Accent1 5 3 2" xfId="2896"/>
    <cellStyle name="40% - Accent1 5 3 2 2" xfId="6709"/>
    <cellStyle name="40% - Accent1 5 3 2 2 2" xfId="14320"/>
    <cellStyle name="40% - Accent1 5 3 2 2 3" xfId="21931"/>
    <cellStyle name="40% - Accent1 5 3 2 3" xfId="10507"/>
    <cellStyle name="40% - Accent1 5 3 2 4" xfId="18118"/>
    <cellStyle name="40% - Accent1 5 3 3" xfId="4856"/>
    <cellStyle name="40% - Accent1 5 3 3 2" xfId="12467"/>
    <cellStyle name="40% - Accent1 5 3 3 3" xfId="20078"/>
    <cellStyle name="40% - Accent1 5 3 4" xfId="8654"/>
    <cellStyle name="40% - Accent1 5 3 5" xfId="16265"/>
    <cellStyle name="40% - Accent1 5 4" xfId="1977"/>
    <cellStyle name="40% - Accent1 5 4 2" xfId="5790"/>
    <cellStyle name="40% - Accent1 5 4 2 2" xfId="13401"/>
    <cellStyle name="40% - Accent1 5 4 2 3" xfId="21012"/>
    <cellStyle name="40% - Accent1 5 4 3" xfId="9588"/>
    <cellStyle name="40% - Accent1 5 4 4" xfId="17199"/>
    <cellStyle name="40% - Accent1 5 5" xfId="4144"/>
    <cellStyle name="40% - Accent1 5 5 2" xfId="11755"/>
    <cellStyle name="40% - Accent1 5 5 3" xfId="19366"/>
    <cellStyle name="40% - Accent1 5 6" xfId="7739"/>
    <cellStyle name="40% - Accent1 5 7" xfId="15350"/>
    <cellStyle name="40% - Accent1 6" xfId="573"/>
    <cellStyle name="40% - Accent1 6 2" xfId="1491"/>
    <cellStyle name="40% - Accent1 6 2 2" xfId="3344"/>
    <cellStyle name="40% - Accent1 6 2 2 2" xfId="7157"/>
    <cellStyle name="40% - Accent1 6 2 2 2 2" xfId="14768"/>
    <cellStyle name="40% - Accent1 6 2 2 2 3" xfId="22379"/>
    <cellStyle name="40% - Accent1 6 2 2 3" xfId="10955"/>
    <cellStyle name="40% - Accent1 6 2 2 4" xfId="18566"/>
    <cellStyle name="40% - Accent1 6 2 3" xfId="5304"/>
    <cellStyle name="40% - Accent1 6 2 3 2" xfId="12915"/>
    <cellStyle name="40% - Accent1 6 2 3 3" xfId="20526"/>
    <cellStyle name="40% - Accent1 6 2 4" xfId="9102"/>
    <cellStyle name="40% - Accent1 6 2 5" xfId="16713"/>
    <cellStyle name="40% - Accent1 6 3" xfId="2426"/>
    <cellStyle name="40% - Accent1 6 3 2" xfId="6239"/>
    <cellStyle name="40% - Accent1 6 3 2 2" xfId="13850"/>
    <cellStyle name="40% - Accent1 6 3 2 3" xfId="21461"/>
    <cellStyle name="40% - Accent1 6 3 3" xfId="10037"/>
    <cellStyle name="40% - Accent1 6 3 4" xfId="17648"/>
    <cellStyle name="40% - Accent1 6 4" xfId="4386"/>
    <cellStyle name="40% - Accent1 6 4 2" xfId="11997"/>
    <cellStyle name="40% - Accent1 6 4 3" xfId="19608"/>
    <cellStyle name="40% - Accent1 6 5" xfId="8184"/>
    <cellStyle name="40% - Accent1 6 6" xfId="15795"/>
    <cellStyle name="40% - Accent1 7" xfId="3923"/>
    <cellStyle name="40% - Accent1 7 2" xfId="11534"/>
    <cellStyle name="40% - Accent1 7 3" xfId="19145"/>
    <cellStyle name="40% - Accent2 2" xfId="198"/>
    <cellStyle name="40% - Accent2 2 2" xfId="480"/>
    <cellStyle name="40% - Accent2 2 2 2" xfId="927"/>
    <cellStyle name="40% - Accent2 2 2 2 2" xfId="1845"/>
    <cellStyle name="40% - Accent2 2 2 2 2 2" xfId="3698"/>
    <cellStyle name="40% - Accent2 2 2 2 2 2 2" xfId="7511"/>
    <cellStyle name="40% - Accent2 2 2 2 2 2 2 2" xfId="15122"/>
    <cellStyle name="40% - Accent2 2 2 2 2 2 2 3" xfId="22733"/>
    <cellStyle name="40% - Accent2 2 2 2 2 2 3" xfId="11309"/>
    <cellStyle name="40% - Accent2 2 2 2 2 2 4" xfId="18920"/>
    <cellStyle name="40% - Accent2 2 2 2 2 3" xfId="5658"/>
    <cellStyle name="40% - Accent2 2 2 2 2 3 2" xfId="13269"/>
    <cellStyle name="40% - Accent2 2 2 2 2 3 3" xfId="20880"/>
    <cellStyle name="40% - Accent2 2 2 2 2 4" xfId="9456"/>
    <cellStyle name="40% - Accent2 2 2 2 2 5" xfId="17067"/>
    <cellStyle name="40% - Accent2 2 2 2 3" xfId="2780"/>
    <cellStyle name="40% - Accent2 2 2 2 3 2" xfId="6593"/>
    <cellStyle name="40% - Accent2 2 2 2 3 2 2" xfId="14204"/>
    <cellStyle name="40% - Accent2 2 2 2 3 2 3" xfId="21815"/>
    <cellStyle name="40% - Accent2 2 2 2 3 3" xfId="10391"/>
    <cellStyle name="40% - Accent2 2 2 2 3 4" xfId="18002"/>
    <cellStyle name="40% - Accent2 2 2 2 4" xfId="4740"/>
    <cellStyle name="40% - Accent2 2 2 2 4 2" xfId="12351"/>
    <cellStyle name="40% - Accent2 2 2 2 4 3" xfId="19962"/>
    <cellStyle name="40% - Accent2 2 2 2 5" xfId="8538"/>
    <cellStyle name="40% - Accent2 2 2 2 6" xfId="16149"/>
    <cellStyle name="40% - Accent2 2 2 3" xfId="1398"/>
    <cellStyle name="40% - Accent2 2 2 3 2" xfId="3251"/>
    <cellStyle name="40% - Accent2 2 2 3 2 2" xfId="7064"/>
    <cellStyle name="40% - Accent2 2 2 3 2 2 2" xfId="14675"/>
    <cellStyle name="40% - Accent2 2 2 3 2 2 3" xfId="22286"/>
    <cellStyle name="40% - Accent2 2 2 3 2 3" xfId="10862"/>
    <cellStyle name="40% - Accent2 2 2 3 2 4" xfId="18473"/>
    <cellStyle name="40% - Accent2 2 2 3 3" xfId="5211"/>
    <cellStyle name="40% - Accent2 2 2 3 3 2" xfId="12822"/>
    <cellStyle name="40% - Accent2 2 2 3 3 3" xfId="20433"/>
    <cellStyle name="40% - Accent2 2 2 3 4" xfId="9009"/>
    <cellStyle name="40% - Accent2 2 2 3 5" xfId="16620"/>
    <cellStyle name="40% - Accent2 2 2 4" xfId="2333"/>
    <cellStyle name="40% - Accent2 2 2 4 2" xfId="6146"/>
    <cellStyle name="40% - Accent2 2 2 4 2 2" xfId="13757"/>
    <cellStyle name="40% - Accent2 2 2 4 2 3" xfId="21368"/>
    <cellStyle name="40% - Accent2 2 2 4 3" xfId="9944"/>
    <cellStyle name="40% - Accent2 2 2 4 4" xfId="17555"/>
    <cellStyle name="40% - Accent2 2 2 5" xfId="4293"/>
    <cellStyle name="40% - Accent2 2 2 5 2" xfId="11904"/>
    <cellStyle name="40% - Accent2 2 2 5 3" xfId="19515"/>
    <cellStyle name="40% - Accent2 2 2 6" xfId="8091"/>
    <cellStyle name="40% - Accent2 2 2 7" xfId="15702"/>
    <cellStyle name="40% - Accent2 2 3" xfId="692"/>
    <cellStyle name="40% - Accent2 2 3 2" xfId="1610"/>
    <cellStyle name="40% - Accent2 2 3 2 2" xfId="3463"/>
    <cellStyle name="40% - Accent2 2 3 2 2 2" xfId="7276"/>
    <cellStyle name="40% - Accent2 2 3 2 2 2 2" xfId="14887"/>
    <cellStyle name="40% - Accent2 2 3 2 2 2 3" xfId="22498"/>
    <cellStyle name="40% - Accent2 2 3 2 2 3" xfId="11074"/>
    <cellStyle name="40% - Accent2 2 3 2 2 4" xfId="18685"/>
    <cellStyle name="40% - Accent2 2 3 2 3" xfId="5423"/>
    <cellStyle name="40% - Accent2 2 3 2 3 2" xfId="13034"/>
    <cellStyle name="40% - Accent2 2 3 2 3 3" xfId="20645"/>
    <cellStyle name="40% - Accent2 2 3 2 4" xfId="9221"/>
    <cellStyle name="40% - Accent2 2 3 2 5" xfId="16832"/>
    <cellStyle name="40% - Accent2 2 3 3" xfId="2545"/>
    <cellStyle name="40% - Accent2 2 3 3 2" xfId="6358"/>
    <cellStyle name="40% - Accent2 2 3 3 2 2" xfId="13969"/>
    <cellStyle name="40% - Accent2 2 3 3 2 3" xfId="21580"/>
    <cellStyle name="40% - Accent2 2 3 3 3" xfId="10156"/>
    <cellStyle name="40% - Accent2 2 3 3 4" xfId="17767"/>
    <cellStyle name="40% - Accent2 2 3 4" xfId="4505"/>
    <cellStyle name="40% - Accent2 2 3 4 2" xfId="12116"/>
    <cellStyle name="40% - Accent2 2 3 4 3" xfId="19727"/>
    <cellStyle name="40% - Accent2 2 3 5" xfId="8303"/>
    <cellStyle name="40% - Accent2 2 3 6" xfId="15914"/>
    <cellStyle name="40% - Accent2 2 4" xfId="1163"/>
    <cellStyle name="40% - Accent2 2 4 2" xfId="3016"/>
    <cellStyle name="40% - Accent2 2 4 2 2" xfId="6829"/>
    <cellStyle name="40% - Accent2 2 4 2 2 2" xfId="14440"/>
    <cellStyle name="40% - Accent2 2 4 2 2 3" xfId="22051"/>
    <cellStyle name="40% - Accent2 2 4 2 3" xfId="10627"/>
    <cellStyle name="40% - Accent2 2 4 2 4" xfId="18238"/>
    <cellStyle name="40% - Accent2 2 4 3" xfId="4976"/>
    <cellStyle name="40% - Accent2 2 4 3 2" xfId="12587"/>
    <cellStyle name="40% - Accent2 2 4 3 3" xfId="20198"/>
    <cellStyle name="40% - Accent2 2 4 4" xfId="8774"/>
    <cellStyle name="40% - Accent2 2 4 5" xfId="16385"/>
    <cellStyle name="40% - Accent2 2 5" xfId="2098"/>
    <cellStyle name="40% - Accent2 2 5 2" xfId="5911"/>
    <cellStyle name="40% - Accent2 2 5 2 2" xfId="13522"/>
    <cellStyle name="40% - Accent2 2 5 2 3" xfId="21133"/>
    <cellStyle name="40% - Accent2 2 5 3" xfId="9709"/>
    <cellStyle name="40% - Accent2 2 5 4" xfId="17320"/>
    <cellStyle name="40% - Accent2 2 6" xfId="4037"/>
    <cellStyle name="40% - Accent2 2 6 2" xfId="11648"/>
    <cellStyle name="40% - Accent2 2 6 3" xfId="19259"/>
    <cellStyle name="40% - Accent2 2 7" xfId="7857"/>
    <cellStyle name="40% - Accent2 2 8" xfId="15468"/>
    <cellStyle name="40% - Accent2 3" xfId="281"/>
    <cellStyle name="40% - Accent2 3 2" xfId="534"/>
    <cellStyle name="40% - Accent2 3 2 2" xfId="981"/>
    <cellStyle name="40% - Accent2 3 2 2 2" xfId="1899"/>
    <cellStyle name="40% - Accent2 3 2 2 2 2" xfId="3752"/>
    <cellStyle name="40% - Accent2 3 2 2 2 2 2" xfId="7565"/>
    <cellStyle name="40% - Accent2 3 2 2 2 2 2 2" xfId="15176"/>
    <cellStyle name="40% - Accent2 3 2 2 2 2 2 3" xfId="22787"/>
    <cellStyle name="40% - Accent2 3 2 2 2 2 3" xfId="11363"/>
    <cellStyle name="40% - Accent2 3 2 2 2 2 4" xfId="18974"/>
    <cellStyle name="40% - Accent2 3 2 2 2 3" xfId="5712"/>
    <cellStyle name="40% - Accent2 3 2 2 2 3 2" xfId="13323"/>
    <cellStyle name="40% - Accent2 3 2 2 2 3 3" xfId="20934"/>
    <cellStyle name="40% - Accent2 3 2 2 2 4" xfId="9510"/>
    <cellStyle name="40% - Accent2 3 2 2 2 5" xfId="17121"/>
    <cellStyle name="40% - Accent2 3 2 2 3" xfId="2834"/>
    <cellStyle name="40% - Accent2 3 2 2 3 2" xfId="6647"/>
    <cellStyle name="40% - Accent2 3 2 2 3 2 2" xfId="14258"/>
    <cellStyle name="40% - Accent2 3 2 2 3 2 3" xfId="21869"/>
    <cellStyle name="40% - Accent2 3 2 2 3 3" xfId="10445"/>
    <cellStyle name="40% - Accent2 3 2 2 3 4" xfId="18056"/>
    <cellStyle name="40% - Accent2 3 2 2 4" xfId="4794"/>
    <cellStyle name="40% - Accent2 3 2 2 4 2" xfId="12405"/>
    <cellStyle name="40% - Accent2 3 2 2 4 3" xfId="20016"/>
    <cellStyle name="40% - Accent2 3 2 2 5" xfId="8592"/>
    <cellStyle name="40% - Accent2 3 2 2 6" xfId="16203"/>
    <cellStyle name="40% - Accent2 3 2 3" xfId="1452"/>
    <cellStyle name="40% - Accent2 3 2 3 2" xfId="3305"/>
    <cellStyle name="40% - Accent2 3 2 3 2 2" xfId="7118"/>
    <cellStyle name="40% - Accent2 3 2 3 2 2 2" xfId="14729"/>
    <cellStyle name="40% - Accent2 3 2 3 2 2 3" xfId="22340"/>
    <cellStyle name="40% - Accent2 3 2 3 2 3" xfId="10916"/>
    <cellStyle name="40% - Accent2 3 2 3 2 4" xfId="18527"/>
    <cellStyle name="40% - Accent2 3 2 3 3" xfId="5265"/>
    <cellStyle name="40% - Accent2 3 2 3 3 2" xfId="12876"/>
    <cellStyle name="40% - Accent2 3 2 3 3 3" xfId="20487"/>
    <cellStyle name="40% - Accent2 3 2 3 4" xfId="9063"/>
    <cellStyle name="40% - Accent2 3 2 3 5" xfId="16674"/>
    <cellStyle name="40% - Accent2 3 2 4" xfId="2387"/>
    <cellStyle name="40% - Accent2 3 2 4 2" xfId="6200"/>
    <cellStyle name="40% - Accent2 3 2 4 2 2" xfId="13811"/>
    <cellStyle name="40% - Accent2 3 2 4 2 3" xfId="21422"/>
    <cellStyle name="40% - Accent2 3 2 4 3" xfId="9998"/>
    <cellStyle name="40% - Accent2 3 2 4 4" xfId="17609"/>
    <cellStyle name="40% - Accent2 3 2 5" xfId="4347"/>
    <cellStyle name="40% - Accent2 3 2 5 2" xfId="11958"/>
    <cellStyle name="40% - Accent2 3 2 5 3" xfId="19569"/>
    <cellStyle name="40% - Accent2 3 2 6" xfId="8145"/>
    <cellStyle name="40% - Accent2 3 2 7" xfId="15756"/>
    <cellStyle name="40% - Accent2 3 3" xfId="747"/>
    <cellStyle name="40% - Accent2 3 3 2" xfId="1665"/>
    <cellStyle name="40% - Accent2 3 3 2 2" xfId="3518"/>
    <cellStyle name="40% - Accent2 3 3 2 2 2" xfId="7331"/>
    <cellStyle name="40% - Accent2 3 3 2 2 2 2" xfId="14942"/>
    <cellStyle name="40% - Accent2 3 3 2 2 2 3" xfId="22553"/>
    <cellStyle name="40% - Accent2 3 3 2 2 3" xfId="11129"/>
    <cellStyle name="40% - Accent2 3 3 2 2 4" xfId="18740"/>
    <cellStyle name="40% - Accent2 3 3 2 3" xfId="5478"/>
    <cellStyle name="40% - Accent2 3 3 2 3 2" xfId="13089"/>
    <cellStyle name="40% - Accent2 3 3 2 3 3" xfId="20700"/>
    <cellStyle name="40% - Accent2 3 3 2 4" xfId="9276"/>
    <cellStyle name="40% - Accent2 3 3 2 5" xfId="16887"/>
    <cellStyle name="40% - Accent2 3 3 3" xfId="2600"/>
    <cellStyle name="40% - Accent2 3 3 3 2" xfId="6413"/>
    <cellStyle name="40% - Accent2 3 3 3 2 2" xfId="14024"/>
    <cellStyle name="40% - Accent2 3 3 3 2 3" xfId="21635"/>
    <cellStyle name="40% - Accent2 3 3 3 3" xfId="10211"/>
    <cellStyle name="40% - Accent2 3 3 3 4" xfId="17822"/>
    <cellStyle name="40% - Accent2 3 3 4" xfId="4560"/>
    <cellStyle name="40% - Accent2 3 3 4 2" xfId="12171"/>
    <cellStyle name="40% - Accent2 3 3 4 3" xfId="19782"/>
    <cellStyle name="40% - Accent2 3 3 5" xfId="8358"/>
    <cellStyle name="40% - Accent2 3 3 6" xfId="15969"/>
    <cellStyle name="40% - Accent2 3 4" xfId="1217"/>
    <cellStyle name="40% - Accent2 3 4 2" xfId="3070"/>
    <cellStyle name="40% - Accent2 3 4 2 2" xfId="6883"/>
    <cellStyle name="40% - Accent2 3 4 2 2 2" xfId="14494"/>
    <cellStyle name="40% - Accent2 3 4 2 2 3" xfId="22105"/>
    <cellStyle name="40% - Accent2 3 4 2 3" xfId="10681"/>
    <cellStyle name="40% - Accent2 3 4 2 4" xfId="18292"/>
    <cellStyle name="40% - Accent2 3 4 3" xfId="5030"/>
    <cellStyle name="40% - Accent2 3 4 3 2" xfId="12641"/>
    <cellStyle name="40% - Accent2 3 4 3 3" xfId="20252"/>
    <cellStyle name="40% - Accent2 3 4 4" xfId="8828"/>
    <cellStyle name="40% - Accent2 3 4 5" xfId="16439"/>
    <cellStyle name="40% - Accent2 3 5" xfId="2152"/>
    <cellStyle name="40% - Accent2 3 5 2" xfId="5965"/>
    <cellStyle name="40% - Accent2 3 5 2 2" xfId="13576"/>
    <cellStyle name="40% - Accent2 3 5 2 3" xfId="21187"/>
    <cellStyle name="40% - Accent2 3 5 3" xfId="9763"/>
    <cellStyle name="40% - Accent2 3 5 4" xfId="17374"/>
    <cellStyle name="40% - Accent2 3 6" xfId="4092"/>
    <cellStyle name="40% - Accent2 3 6 2" xfId="11703"/>
    <cellStyle name="40% - Accent2 3 6 3" xfId="19314"/>
    <cellStyle name="40% - Accent2 3 7" xfId="7911"/>
    <cellStyle name="40% - Accent2 3 8" xfId="15522"/>
    <cellStyle name="40% - Accent2 4" xfId="393"/>
    <cellStyle name="40% - Accent2 4 2" xfId="840"/>
    <cellStyle name="40% - Accent2 4 2 2" xfId="1758"/>
    <cellStyle name="40% - Accent2 4 2 2 2" xfId="3611"/>
    <cellStyle name="40% - Accent2 4 2 2 2 2" xfId="7424"/>
    <cellStyle name="40% - Accent2 4 2 2 2 2 2" xfId="15035"/>
    <cellStyle name="40% - Accent2 4 2 2 2 2 3" xfId="22646"/>
    <cellStyle name="40% - Accent2 4 2 2 2 3" xfId="11222"/>
    <cellStyle name="40% - Accent2 4 2 2 2 4" xfId="18833"/>
    <cellStyle name="40% - Accent2 4 2 2 3" xfId="5571"/>
    <cellStyle name="40% - Accent2 4 2 2 3 2" xfId="13182"/>
    <cellStyle name="40% - Accent2 4 2 2 3 3" xfId="20793"/>
    <cellStyle name="40% - Accent2 4 2 2 4" xfId="9369"/>
    <cellStyle name="40% - Accent2 4 2 2 5" xfId="16980"/>
    <cellStyle name="40% - Accent2 4 2 3" xfId="2693"/>
    <cellStyle name="40% - Accent2 4 2 3 2" xfId="6506"/>
    <cellStyle name="40% - Accent2 4 2 3 2 2" xfId="14117"/>
    <cellStyle name="40% - Accent2 4 2 3 2 3" xfId="21728"/>
    <cellStyle name="40% - Accent2 4 2 3 3" xfId="10304"/>
    <cellStyle name="40% - Accent2 4 2 3 4" xfId="17915"/>
    <cellStyle name="40% - Accent2 4 2 4" xfId="4653"/>
    <cellStyle name="40% - Accent2 4 2 4 2" xfId="12264"/>
    <cellStyle name="40% - Accent2 4 2 4 3" xfId="19875"/>
    <cellStyle name="40% - Accent2 4 2 5" xfId="8451"/>
    <cellStyle name="40% - Accent2 4 2 6" xfId="16062"/>
    <cellStyle name="40% - Accent2 4 3" xfId="1311"/>
    <cellStyle name="40% - Accent2 4 3 2" xfId="3164"/>
    <cellStyle name="40% - Accent2 4 3 2 2" xfId="6977"/>
    <cellStyle name="40% - Accent2 4 3 2 2 2" xfId="14588"/>
    <cellStyle name="40% - Accent2 4 3 2 2 3" xfId="22199"/>
    <cellStyle name="40% - Accent2 4 3 2 3" xfId="10775"/>
    <cellStyle name="40% - Accent2 4 3 2 4" xfId="18386"/>
    <cellStyle name="40% - Accent2 4 3 3" xfId="5124"/>
    <cellStyle name="40% - Accent2 4 3 3 2" xfId="12735"/>
    <cellStyle name="40% - Accent2 4 3 3 3" xfId="20346"/>
    <cellStyle name="40% - Accent2 4 3 4" xfId="8922"/>
    <cellStyle name="40% - Accent2 4 3 5" xfId="16533"/>
    <cellStyle name="40% - Accent2 4 4" xfId="2246"/>
    <cellStyle name="40% - Accent2 4 4 2" xfId="6059"/>
    <cellStyle name="40% - Accent2 4 4 2 2" xfId="13670"/>
    <cellStyle name="40% - Accent2 4 4 2 3" xfId="21281"/>
    <cellStyle name="40% - Accent2 4 4 3" xfId="9857"/>
    <cellStyle name="40% - Accent2 4 4 4" xfId="17468"/>
    <cellStyle name="40% - Accent2 4 5" xfId="4206"/>
    <cellStyle name="40% - Accent2 4 5 2" xfId="11817"/>
    <cellStyle name="40% - Accent2 4 5 3" xfId="19428"/>
    <cellStyle name="40% - Accent2 4 6" xfId="8004"/>
    <cellStyle name="40% - Accent2 4 7" xfId="15615"/>
    <cellStyle name="40% - Accent2 5" xfId="28"/>
    <cellStyle name="40% - Accent2 5 2" xfId="1022"/>
    <cellStyle name="40% - Accent2 5 2 2" xfId="1940"/>
    <cellStyle name="40% - Accent2 5 2 2 2" xfId="3793"/>
    <cellStyle name="40% - Accent2 5 2 2 2 2" xfId="7606"/>
    <cellStyle name="40% - Accent2 5 2 2 2 2 2" xfId="15217"/>
    <cellStyle name="40% - Accent2 5 2 2 2 2 3" xfId="22828"/>
    <cellStyle name="40% - Accent2 5 2 2 2 3" xfId="11404"/>
    <cellStyle name="40% - Accent2 5 2 2 2 4" xfId="19015"/>
    <cellStyle name="40% - Accent2 5 2 2 3" xfId="5753"/>
    <cellStyle name="40% - Accent2 5 2 2 3 2" xfId="13364"/>
    <cellStyle name="40% - Accent2 5 2 2 3 3" xfId="20975"/>
    <cellStyle name="40% - Accent2 5 2 2 4" xfId="9551"/>
    <cellStyle name="40% - Accent2 5 2 2 5" xfId="17162"/>
    <cellStyle name="40% - Accent2 5 2 3" xfId="2875"/>
    <cellStyle name="40% - Accent2 5 2 3 2" xfId="6688"/>
    <cellStyle name="40% - Accent2 5 2 3 2 2" xfId="14299"/>
    <cellStyle name="40% - Accent2 5 2 3 2 3" xfId="21910"/>
    <cellStyle name="40% - Accent2 5 2 3 3" xfId="10486"/>
    <cellStyle name="40% - Accent2 5 2 3 4" xfId="18097"/>
    <cellStyle name="40% - Accent2 5 2 4" xfId="4835"/>
    <cellStyle name="40% - Accent2 5 2 4 2" xfId="12446"/>
    <cellStyle name="40% - Accent2 5 2 4 3" xfId="20057"/>
    <cellStyle name="40% - Accent2 5 2 5" xfId="8633"/>
    <cellStyle name="40% - Accent2 5 2 6" xfId="16244"/>
    <cellStyle name="40% - Accent2 5 3" xfId="1045"/>
    <cellStyle name="40% - Accent2 5 3 2" xfId="2898"/>
    <cellStyle name="40% - Accent2 5 3 2 2" xfId="6711"/>
    <cellStyle name="40% - Accent2 5 3 2 2 2" xfId="14322"/>
    <cellStyle name="40% - Accent2 5 3 2 2 3" xfId="21933"/>
    <cellStyle name="40% - Accent2 5 3 2 3" xfId="10509"/>
    <cellStyle name="40% - Accent2 5 3 2 4" xfId="18120"/>
    <cellStyle name="40% - Accent2 5 3 3" xfId="4858"/>
    <cellStyle name="40% - Accent2 5 3 3 2" xfId="12469"/>
    <cellStyle name="40% - Accent2 5 3 3 3" xfId="20080"/>
    <cellStyle name="40% - Accent2 5 3 4" xfId="8656"/>
    <cellStyle name="40% - Accent2 5 3 5" xfId="16267"/>
    <cellStyle name="40% - Accent2 5 4" xfId="1979"/>
    <cellStyle name="40% - Accent2 5 4 2" xfId="5792"/>
    <cellStyle name="40% - Accent2 5 4 2 2" xfId="13403"/>
    <cellStyle name="40% - Accent2 5 4 2 3" xfId="21014"/>
    <cellStyle name="40% - Accent2 5 4 3" xfId="9590"/>
    <cellStyle name="40% - Accent2 5 4 4" xfId="17201"/>
    <cellStyle name="40% - Accent2 5 5" xfId="4142"/>
    <cellStyle name="40% - Accent2 5 5 2" xfId="11753"/>
    <cellStyle name="40% - Accent2 5 5 3" xfId="19364"/>
    <cellStyle name="40% - Accent2 5 6" xfId="7741"/>
    <cellStyle name="40% - Accent2 5 7" xfId="15352"/>
    <cellStyle name="40% - Accent2 6" xfId="575"/>
    <cellStyle name="40% - Accent2 6 2" xfId="1493"/>
    <cellStyle name="40% - Accent2 6 2 2" xfId="3346"/>
    <cellStyle name="40% - Accent2 6 2 2 2" xfId="7159"/>
    <cellStyle name="40% - Accent2 6 2 2 2 2" xfId="14770"/>
    <cellStyle name="40% - Accent2 6 2 2 2 3" xfId="22381"/>
    <cellStyle name="40% - Accent2 6 2 2 3" xfId="10957"/>
    <cellStyle name="40% - Accent2 6 2 2 4" xfId="18568"/>
    <cellStyle name="40% - Accent2 6 2 3" xfId="5306"/>
    <cellStyle name="40% - Accent2 6 2 3 2" xfId="12917"/>
    <cellStyle name="40% - Accent2 6 2 3 3" xfId="20528"/>
    <cellStyle name="40% - Accent2 6 2 4" xfId="9104"/>
    <cellStyle name="40% - Accent2 6 2 5" xfId="16715"/>
    <cellStyle name="40% - Accent2 6 3" xfId="2428"/>
    <cellStyle name="40% - Accent2 6 3 2" xfId="6241"/>
    <cellStyle name="40% - Accent2 6 3 2 2" xfId="13852"/>
    <cellStyle name="40% - Accent2 6 3 2 3" xfId="21463"/>
    <cellStyle name="40% - Accent2 6 3 3" xfId="10039"/>
    <cellStyle name="40% - Accent2 6 3 4" xfId="17650"/>
    <cellStyle name="40% - Accent2 6 4" xfId="4388"/>
    <cellStyle name="40% - Accent2 6 4 2" xfId="11999"/>
    <cellStyle name="40% - Accent2 6 4 3" xfId="19610"/>
    <cellStyle name="40% - Accent2 6 5" xfId="8186"/>
    <cellStyle name="40% - Accent2 6 6" xfId="15797"/>
    <cellStyle name="40% - Accent2 7" xfId="3925"/>
    <cellStyle name="40% - Accent2 7 2" xfId="11536"/>
    <cellStyle name="40% - Accent2 7 3" xfId="19147"/>
    <cellStyle name="40% - Accent3 2" xfId="202"/>
    <cellStyle name="40% - Accent3 2 2" xfId="482"/>
    <cellStyle name="40% - Accent3 2 2 2" xfId="929"/>
    <cellStyle name="40% - Accent3 2 2 2 2" xfId="1847"/>
    <cellStyle name="40% - Accent3 2 2 2 2 2" xfId="3700"/>
    <cellStyle name="40% - Accent3 2 2 2 2 2 2" xfId="7513"/>
    <cellStyle name="40% - Accent3 2 2 2 2 2 2 2" xfId="15124"/>
    <cellStyle name="40% - Accent3 2 2 2 2 2 2 3" xfId="22735"/>
    <cellStyle name="40% - Accent3 2 2 2 2 2 3" xfId="11311"/>
    <cellStyle name="40% - Accent3 2 2 2 2 2 4" xfId="18922"/>
    <cellStyle name="40% - Accent3 2 2 2 2 3" xfId="5660"/>
    <cellStyle name="40% - Accent3 2 2 2 2 3 2" xfId="13271"/>
    <cellStyle name="40% - Accent3 2 2 2 2 3 3" xfId="20882"/>
    <cellStyle name="40% - Accent3 2 2 2 2 4" xfId="9458"/>
    <cellStyle name="40% - Accent3 2 2 2 2 5" xfId="17069"/>
    <cellStyle name="40% - Accent3 2 2 2 3" xfId="2782"/>
    <cellStyle name="40% - Accent3 2 2 2 3 2" xfId="6595"/>
    <cellStyle name="40% - Accent3 2 2 2 3 2 2" xfId="14206"/>
    <cellStyle name="40% - Accent3 2 2 2 3 2 3" xfId="21817"/>
    <cellStyle name="40% - Accent3 2 2 2 3 3" xfId="10393"/>
    <cellStyle name="40% - Accent3 2 2 2 3 4" xfId="18004"/>
    <cellStyle name="40% - Accent3 2 2 2 4" xfId="4742"/>
    <cellStyle name="40% - Accent3 2 2 2 4 2" xfId="12353"/>
    <cellStyle name="40% - Accent3 2 2 2 4 3" xfId="19964"/>
    <cellStyle name="40% - Accent3 2 2 2 5" xfId="8540"/>
    <cellStyle name="40% - Accent3 2 2 2 6" xfId="16151"/>
    <cellStyle name="40% - Accent3 2 2 3" xfId="1400"/>
    <cellStyle name="40% - Accent3 2 2 3 2" xfId="3253"/>
    <cellStyle name="40% - Accent3 2 2 3 2 2" xfId="7066"/>
    <cellStyle name="40% - Accent3 2 2 3 2 2 2" xfId="14677"/>
    <cellStyle name="40% - Accent3 2 2 3 2 2 3" xfId="22288"/>
    <cellStyle name="40% - Accent3 2 2 3 2 3" xfId="10864"/>
    <cellStyle name="40% - Accent3 2 2 3 2 4" xfId="18475"/>
    <cellStyle name="40% - Accent3 2 2 3 3" xfId="5213"/>
    <cellStyle name="40% - Accent3 2 2 3 3 2" xfId="12824"/>
    <cellStyle name="40% - Accent3 2 2 3 3 3" xfId="20435"/>
    <cellStyle name="40% - Accent3 2 2 3 4" xfId="9011"/>
    <cellStyle name="40% - Accent3 2 2 3 5" xfId="16622"/>
    <cellStyle name="40% - Accent3 2 2 4" xfId="2335"/>
    <cellStyle name="40% - Accent3 2 2 4 2" xfId="6148"/>
    <cellStyle name="40% - Accent3 2 2 4 2 2" xfId="13759"/>
    <cellStyle name="40% - Accent3 2 2 4 2 3" xfId="21370"/>
    <cellStyle name="40% - Accent3 2 2 4 3" xfId="9946"/>
    <cellStyle name="40% - Accent3 2 2 4 4" xfId="17557"/>
    <cellStyle name="40% - Accent3 2 2 5" xfId="4295"/>
    <cellStyle name="40% - Accent3 2 2 5 2" xfId="11906"/>
    <cellStyle name="40% - Accent3 2 2 5 3" xfId="19517"/>
    <cellStyle name="40% - Accent3 2 2 6" xfId="8093"/>
    <cellStyle name="40% - Accent3 2 2 7" xfId="15704"/>
    <cellStyle name="40% - Accent3 2 3" xfId="695"/>
    <cellStyle name="40% - Accent3 2 3 2" xfId="1613"/>
    <cellStyle name="40% - Accent3 2 3 2 2" xfId="3466"/>
    <cellStyle name="40% - Accent3 2 3 2 2 2" xfId="7279"/>
    <cellStyle name="40% - Accent3 2 3 2 2 2 2" xfId="14890"/>
    <cellStyle name="40% - Accent3 2 3 2 2 2 3" xfId="22501"/>
    <cellStyle name="40% - Accent3 2 3 2 2 3" xfId="11077"/>
    <cellStyle name="40% - Accent3 2 3 2 2 4" xfId="18688"/>
    <cellStyle name="40% - Accent3 2 3 2 3" xfId="5426"/>
    <cellStyle name="40% - Accent3 2 3 2 3 2" xfId="13037"/>
    <cellStyle name="40% - Accent3 2 3 2 3 3" xfId="20648"/>
    <cellStyle name="40% - Accent3 2 3 2 4" xfId="9224"/>
    <cellStyle name="40% - Accent3 2 3 2 5" xfId="16835"/>
    <cellStyle name="40% - Accent3 2 3 3" xfId="2548"/>
    <cellStyle name="40% - Accent3 2 3 3 2" xfId="6361"/>
    <cellStyle name="40% - Accent3 2 3 3 2 2" xfId="13972"/>
    <cellStyle name="40% - Accent3 2 3 3 2 3" xfId="21583"/>
    <cellStyle name="40% - Accent3 2 3 3 3" xfId="10159"/>
    <cellStyle name="40% - Accent3 2 3 3 4" xfId="17770"/>
    <cellStyle name="40% - Accent3 2 3 4" xfId="4508"/>
    <cellStyle name="40% - Accent3 2 3 4 2" xfId="12119"/>
    <cellStyle name="40% - Accent3 2 3 4 3" xfId="19730"/>
    <cellStyle name="40% - Accent3 2 3 5" xfId="8306"/>
    <cellStyle name="40% - Accent3 2 3 6" xfId="15917"/>
    <cellStyle name="40% - Accent3 2 4" xfId="1165"/>
    <cellStyle name="40% - Accent3 2 4 2" xfId="3018"/>
    <cellStyle name="40% - Accent3 2 4 2 2" xfId="6831"/>
    <cellStyle name="40% - Accent3 2 4 2 2 2" xfId="14442"/>
    <cellStyle name="40% - Accent3 2 4 2 2 3" xfId="22053"/>
    <cellStyle name="40% - Accent3 2 4 2 3" xfId="10629"/>
    <cellStyle name="40% - Accent3 2 4 2 4" xfId="18240"/>
    <cellStyle name="40% - Accent3 2 4 3" xfId="4978"/>
    <cellStyle name="40% - Accent3 2 4 3 2" xfId="12589"/>
    <cellStyle name="40% - Accent3 2 4 3 3" xfId="20200"/>
    <cellStyle name="40% - Accent3 2 4 4" xfId="8776"/>
    <cellStyle name="40% - Accent3 2 4 5" xfId="16387"/>
    <cellStyle name="40% - Accent3 2 5" xfId="2100"/>
    <cellStyle name="40% - Accent3 2 5 2" xfId="5913"/>
    <cellStyle name="40% - Accent3 2 5 2 2" xfId="13524"/>
    <cellStyle name="40% - Accent3 2 5 2 3" xfId="21135"/>
    <cellStyle name="40% - Accent3 2 5 3" xfId="9711"/>
    <cellStyle name="40% - Accent3 2 5 4" xfId="17322"/>
    <cellStyle name="40% - Accent3 2 6" xfId="4039"/>
    <cellStyle name="40% - Accent3 2 6 2" xfId="11650"/>
    <cellStyle name="40% - Accent3 2 6 3" xfId="19261"/>
    <cellStyle name="40% - Accent3 2 7" xfId="7859"/>
    <cellStyle name="40% - Accent3 2 8" xfId="15470"/>
    <cellStyle name="40% - Accent3 3" xfId="285"/>
    <cellStyle name="40% - Accent3 3 2" xfId="536"/>
    <cellStyle name="40% - Accent3 3 2 2" xfId="983"/>
    <cellStyle name="40% - Accent3 3 2 2 2" xfId="1901"/>
    <cellStyle name="40% - Accent3 3 2 2 2 2" xfId="3754"/>
    <cellStyle name="40% - Accent3 3 2 2 2 2 2" xfId="7567"/>
    <cellStyle name="40% - Accent3 3 2 2 2 2 2 2" xfId="15178"/>
    <cellStyle name="40% - Accent3 3 2 2 2 2 2 3" xfId="22789"/>
    <cellStyle name="40% - Accent3 3 2 2 2 2 3" xfId="11365"/>
    <cellStyle name="40% - Accent3 3 2 2 2 2 4" xfId="18976"/>
    <cellStyle name="40% - Accent3 3 2 2 2 3" xfId="5714"/>
    <cellStyle name="40% - Accent3 3 2 2 2 3 2" xfId="13325"/>
    <cellStyle name="40% - Accent3 3 2 2 2 3 3" xfId="20936"/>
    <cellStyle name="40% - Accent3 3 2 2 2 4" xfId="9512"/>
    <cellStyle name="40% - Accent3 3 2 2 2 5" xfId="17123"/>
    <cellStyle name="40% - Accent3 3 2 2 3" xfId="2836"/>
    <cellStyle name="40% - Accent3 3 2 2 3 2" xfId="6649"/>
    <cellStyle name="40% - Accent3 3 2 2 3 2 2" xfId="14260"/>
    <cellStyle name="40% - Accent3 3 2 2 3 2 3" xfId="21871"/>
    <cellStyle name="40% - Accent3 3 2 2 3 3" xfId="10447"/>
    <cellStyle name="40% - Accent3 3 2 2 3 4" xfId="18058"/>
    <cellStyle name="40% - Accent3 3 2 2 4" xfId="4796"/>
    <cellStyle name="40% - Accent3 3 2 2 4 2" xfId="12407"/>
    <cellStyle name="40% - Accent3 3 2 2 4 3" xfId="20018"/>
    <cellStyle name="40% - Accent3 3 2 2 5" xfId="8594"/>
    <cellStyle name="40% - Accent3 3 2 2 6" xfId="16205"/>
    <cellStyle name="40% - Accent3 3 2 3" xfId="1454"/>
    <cellStyle name="40% - Accent3 3 2 3 2" xfId="3307"/>
    <cellStyle name="40% - Accent3 3 2 3 2 2" xfId="7120"/>
    <cellStyle name="40% - Accent3 3 2 3 2 2 2" xfId="14731"/>
    <cellStyle name="40% - Accent3 3 2 3 2 2 3" xfId="22342"/>
    <cellStyle name="40% - Accent3 3 2 3 2 3" xfId="10918"/>
    <cellStyle name="40% - Accent3 3 2 3 2 4" xfId="18529"/>
    <cellStyle name="40% - Accent3 3 2 3 3" xfId="5267"/>
    <cellStyle name="40% - Accent3 3 2 3 3 2" xfId="12878"/>
    <cellStyle name="40% - Accent3 3 2 3 3 3" xfId="20489"/>
    <cellStyle name="40% - Accent3 3 2 3 4" xfId="9065"/>
    <cellStyle name="40% - Accent3 3 2 3 5" xfId="16676"/>
    <cellStyle name="40% - Accent3 3 2 4" xfId="2389"/>
    <cellStyle name="40% - Accent3 3 2 4 2" xfId="6202"/>
    <cellStyle name="40% - Accent3 3 2 4 2 2" xfId="13813"/>
    <cellStyle name="40% - Accent3 3 2 4 2 3" xfId="21424"/>
    <cellStyle name="40% - Accent3 3 2 4 3" xfId="10000"/>
    <cellStyle name="40% - Accent3 3 2 4 4" xfId="17611"/>
    <cellStyle name="40% - Accent3 3 2 5" xfId="4349"/>
    <cellStyle name="40% - Accent3 3 2 5 2" xfId="11960"/>
    <cellStyle name="40% - Accent3 3 2 5 3" xfId="19571"/>
    <cellStyle name="40% - Accent3 3 2 6" xfId="8147"/>
    <cellStyle name="40% - Accent3 3 2 7" xfId="15758"/>
    <cellStyle name="40% - Accent3 3 3" xfId="749"/>
    <cellStyle name="40% - Accent3 3 3 2" xfId="1667"/>
    <cellStyle name="40% - Accent3 3 3 2 2" xfId="3520"/>
    <cellStyle name="40% - Accent3 3 3 2 2 2" xfId="7333"/>
    <cellStyle name="40% - Accent3 3 3 2 2 2 2" xfId="14944"/>
    <cellStyle name="40% - Accent3 3 3 2 2 2 3" xfId="22555"/>
    <cellStyle name="40% - Accent3 3 3 2 2 3" xfId="11131"/>
    <cellStyle name="40% - Accent3 3 3 2 2 4" xfId="18742"/>
    <cellStyle name="40% - Accent3 3 3 2 3" xfId="5480"/>
    <cellStyle name="40% - Accent3 3 3 2 3 2" xfId="13091"/>
    <cellStyle name="40% - Accent3 3 3 2 3 3" xfId="20702"/>
    <cellStyle name="40% - Accent3 3 3 2 4" xfId="9278"/>
    <cellStyle name="40% - Accent3 3 3 2 5" xfId="16889"/>
    <cellStyle name="40% - Accent3 3 3 3" xfId="2602"/>
    <cellStyle name="40% - Accent3 3 3 3 2" xfId="6415"/>
    <cellStyle name="40% - Accent3 3 3 3 2 2" xfId="14026"/>
    <cellStyle name="40% - Accent3 3 3 3 2 3" xfId="21637"/>
    <cellStyle name="40% - Accent3 3 3 3 3" xfId="10213"/>
    <cellStyle name="40% - Accent3 3 3 3 4" xfId="17824"/>
    <cellStyle name="40% - Accent3 3 3 4" xfId="4562"/>
    <cellStyle name="40% - Accent3 3 3 4 2" xfId="12173"/>
    <cellStyle name="40% - Accent3 3 3 4 3" xfId="19784"/>
    <cellStyle name="40% - Accent3 3 3 5" xfId="8360"/>
    <cellStyle name="40% - Accent3 3 3 6" xfId="15971"/>
    <cellStyle name="40% - Accent3 3 4" xfId="1219"/>
    <cellStyle name="40% - Accent3 3 4 2" xfId="3072"/>
    <cellStyle name="40% - Accent3 3 4 2 2" xfId="6885"/>
    <cellStyle name="40% - Accent3 3 4 2 2 2" xfId="14496"/>
    <cellStyle name="40% - Accent3 3 4 2 2 3" xfId="22107"/>
    <cellStyle name="40% - Accent3 3 4 2 3" xfId="10683"/>
    <cellStyle name="40% - Accent3 3 4 2 4" xfId="18294"/>
    <cellStyle name="40% - Accent3 3 4 3" xfId="5032"/>
    <cellStyle name="40% - Accent3 3 4 3 2" xfId="12643"/>
    <cellStyle name="40% - Accent3 3 4 3 3" xfId="20254"/>
    <cellStyle name="40% - Accent3 3 4 4" xfId="8830"/>
    <cellStyle name="40% - Accent3 3 4 5" xfId="16441"/>
    <cellStyle name="40% - Accent3 3 5" xfId="2154"/>
    <cellStyle name="40% - Accent3 3 5 2" xfId="5967"/>
    <cellStyle name="40% - Accent3 3 5 2 2" xfId="13578"/>
    <cellStyle name="40% - Accent3 3 5 2 3" xfId="21189"/>
    <cellStyle name="40% - Accent3 3 5 3" xfId="9765"/>
    <cellStyle name="40% - Accent3 3 5 4" xfId="17376"/>
    <cellStyle name="40% - Accent3 3 6" xfId="4094"/>
    <cellStyle name="40% - Accent3 3 6 2" xfId="11705"/>
    <cellStyle name="40% - Accent3 3 6 3" xfId="19316"/>
    <cellStyle name="40% - Accent3 3 7" xfId="7913"/>
    <cellStyle name="40% - Accent3 3 8" xfId="15524"/>
    <cellStyle name="40% - Accent3 4" xfId="375"/>
    <cellStyle name="40% - Accent3 4 2" xfId="823"/>
    <cellStyle name="40% - Accent3 4 2 2" xfId="1741"/>
    <cellStyle name="40% - Accent3 4 2 2 2" xfId="3594"/>
    <cellStyle name="40% - Accent3 4 2 2 2 2" xfId="7407"/>
    <cellStyle name="40% - Accent3 4 2 2 2 2 2" xfId="15018"/>
    <cellStyle name="40% - Accent3 4 2 2 2 2 3" xfId="22629"/>
    <cellStyle name="40% - Accent3 4 2 2 2 3" xfId="11205"/>
    <cellStyle name="40% - Accent3 4 2 2 2 4" xfId="18816"/>
    <cellStyle name="40% - Accent3 4 2 2 3" xfId="5554"/>
    <cellStyle name="40% - Accent3 4 2 2 3 2" xfId="13165"/>
    <cellStyle name="40% - Accent3 4 2 2 3 3" xfId="20776"/>
    <cellStyle name="40% - Accent3 4 2 2 4" xfId="9352"/>
    <cellStyle name="40% - Accent3 4 2 2 5" xfId="16963"/>
    <cellStyle name="40% - Accent3 4 2 3" xfId="2676"/>
    <cellStyle name="40% - Accent3 4 2 3 2" xfId="6489"/>
    <cellStyle name="40% - Accent3 4 2 3 2 2" xfId="14100"/>
    <cellStyle name="40% - Accent3 4 2 3 2 3" xfId="21711"/>
    <cellStyle name="40% - Accent3 4 2 3 3" xfId="10287"/>
    <cellStyle name="40% - Accent3 4 2 3 4" xfId="17898"/>
    <cellStyle name="40% - Accent3 4 2 4" xfId="4636"/>
    <cellStyle name="40% - Accent3 4 2 4 2" xfId="12247"/>
    <cellStyle name="40% - Accent3 4 2 4 3" xfId="19858"/>
    <cellStyle name="40% - Accent3 4 2 5" xfId="8434"/>
    <cellStyle name="40% - Accent3 4 2 6" xfId="16045"/>
    <cellStyle name="40% - Accent3 4 3" xfId="1294"/>
    <cellStyle name="40% - Accent3 4 3 2" xfId="3147"/>
    <cellStyle name="40% - Accent3 4 3 2 2" xfId="6960"/>
    <cellStyle name="40% - Accent3 4 3 2 2 2" xfId="14571"/>
    <cellStyle name="40% - Accent3 4 3 2 2 3" xfId="22182"/>
    <cellStyle name="40% - Accent3 4 3 2 3" xfId="10758"/>
    <cellStyle name="40% - Accent3 4 3 2 4" xfId="18369"/>
    <cellStyle name="40% - Accent3 4 3 3" xfId="5107"/>
    <cellStyle name="40% - Accent3 4 3 3 2" xfId="12718"/>
    <cellStyle name="40% - Accent3 4 3 3 3" xfId="20329"/>
    <cellStyle name="40% - Accent3 4 3 4" xfId="8905"/>
    <cellStyle name="40% - Accent3 4 3 5" xfId="16516"/>
    <cellStyle name="40% - Accent3 4 4" xfId="2229"/>
    <cellStyle name="40% - Accent3 4 4 2" xfId="6042"/>
    <cellStyle name="40% - Accent3 4 4 2 2" xfId="13653"/>
    <cellStyle name="40% - Accent3 4 4 2 3" xfId="21264"/>
    <cellStyle name="40% - Accent3 4 4 3" xfId="9840"/>
    <cellStyle name="40% - Accent3 4 4 4" xfId="17451"/>
    <cellStyle name="40% - Accent3 4 5" xfId="4189"/>
    <cellStyle name="40% - Accent3 4 5 2" xfId="11800"/>
    <cellStyle name="40% - Accent3 4 5 3" xfId="19411"/>
    <cellStyle name="40% - Accent3 4 6" xfId="7987"/>
    <cellStyle name="40% - Accent3 4 7" xfId="15598"/>
    <cellStyle name="40% - Accent3 5" xfId="32"/>
    <cellStyle name="40% - Accent3 5 2" xfId="1024"/>
    <cellStyle name="40% - Accent3 5 2 2" xfId="1942"/>
    <cellStyle name="40% - Accent3 5 2 2 2" xfId="3795"/>
    <cellStyle name="40% - Accent3 5 2 2 2 2" xfId="7608"/>
    <cellStyle name="40% - Accent3 5 2 2 2 2 2" xfId="15219"/>
    <cellStyle name="40% - Accent3 5 2 2 2 2 3" xfId="22830"/>
    <cellStyle name="40% - Accent3 5 2 2 2 3" xfId="11406"/>
    <cellStyle name="40% - Accent3 5 2 2 2 4" xfId="19017"/>
    <cellStyle name="40% - Accent3 5 2 2 3" xfId="5755"/>
    <cellStyle name="40% - Accent3 5 2 2 3 2" xfId="13366"/>
    <cellStyle name="40% - Accent3 5 2 2 3 3" xfId="20977"/>
    <cellStyle name="40% - Accent3 5 2 2 4" xfId="9553"/>
    <cellStyle name="40% - Accent3 5 2 2 5" xfId="17164"/>
    <cellStyle name="40% - Accent3 5 2 3" xfId="2877"/>
    <cellStyle name="40% - Accent3 5 2 3 2" xfId="6690"/>
    <cellStyle name="40% - Accent3 5 2 3 2 2" xfId="14301"/>
    <cellStyle name="40% - Accent3 5 2 3 2 3" xfId="21912"/>
    <cellStyle name="40% - Accent3 5 2 3 3" xfId="10488"/>
    <cellStyle name="40% - Accent3 5 2 3 4" xfId="18099"/>
    <cellStyle name="40% - Accent3 5 2 4" xfId="4837"/>
    <cellStyle name="40% - Accent3 5 2 4 2" xfId="12448"/>
    <cellStyle name="40% - Accent3 5 2 4 3" xfId="20059"/>
    <cellStyle name="40% - Accent3 5 2 5" xfId="8635"/>
    <cellStyle name="40% - Accent3 5 2 6" xfId="16246"/>
    <cellStyle name="40% - Accent3 5 3" xfId="1047"/>
    <cellStyle name="40% - Accent3 5 3 2" xfId="2900"/>
    <cellStyle name="40% - Accent3 5 3 2 2" xfId="6713"/>
    <cellStyle name="40% - Accent3 5 3 2 2 2" xfId="14324"/>
    <cellStyle name="40% - Accent3 5 3 2 2 3" xfId="21935"/>
    <cellStyle name="40% - Accent3 5 3 2 3" xfId="10511"/>
    <cellStyle name="40% - Accent3 5 3 2 4" xfId="18122"/>
    <cellStyle name="40% - Accent3 5 3 3" xfId="4860"/>
    <cellStyle name="40% - Accent3 5 3 3 2" xfId="12471"/>
    <cellStyle name="40% - Accent3 5 3 3 3" xfId="20082"/>
    <cellStyle name="40% - Accent3 5 3 4" xfId="8658"/>
    <cellStyle name="40% - Accent3 5 3 5" xfId="16269"/>
    <cellStyle name="40% - Accent3 5 4" xfId="1981"/>
    <cellStyle name="40% - Accent3 5 4 2" xfId="5794"/>
    <cellStyle name="40% - Accent3 5 4 2 2" xfId="13405"/>
    <cellStyle name="40% - Accent3 5 4 2 3" xfId="21016"/>
    <cellStyle name="40% - Accent3 5 4 3" xfId="9592"/>
    <cellStyle name="40% - Accent3 5 4 4" xfId="17203"/>
    <cellStyle name="40% - Accent3 5 5" xfId="4140"/>
    <cellStyle name="40% - Accent3 5 5 2" xfId="11751"/>
    <cellStyle name="40% - Accent3 5 5 3" xfId="19362"/>
    <cellStyle name="40% - Accent3 5 6" xfId="7743"/>
    <cellStyle name="40% - Accent3 5 7" xfId="15354"/>
    <cellStyle name="40% - Accent3 6" xfId="577"/>
    <cellStyle name="40% - Accent3 6 2" xfId="1495"/>
    <cellStyle name="40% - Accent3 6 2 2" xfId="3348"/>
    <cellStyle name="40% - Accent3 6 2 2 2" xfId="7161"/>
    <cellStyle name="40% - Accent3 6 2 2 2 2" xfId="14772"/>
    <cellStyle name="40% - Accent3 6 2 2 2 3" xfId="22383"/>
    <cellStyle name="40% - Accent3 6 2 2 3" xfId="10959"/>
    <cellStyle name="40% - Accent3 6 2 2 4" xfId="18570"/>
    <cellStyle name="40% - Accent3 6 2 3" xfId="5308"/>
    <cellStyle name="40% - Accent3 6 2 3 2" xfId="12919"/>
    <cellStyle name="40% - Accent3 6 2 3 3" xfId="20530"/>
    <cellStyle name="40% - Accent3 6 2 4" xfId="9106"/>
    <cellStyle name="40% - Accent3 6 2 5" xfId="16717"/>
    <cellStyle name="40% - Accent3 6 3" xfId="2430"/>
    <cellStyle name="40% - Accent3 6 3 2" xfId="6243"/>
    <cellStyle name="40% - Accent3 6 3 2 2" xfId="13854"/>
    <cellStyle name="40% - Accent3 6 3 2 3" xfId="21465"/>
    <cellStyle name="40% - Accent3 6 3 3" xfId="10041"/>
    <cellStyle name="40% - Accent3 6 3 4" xfId="17652"/>
    <cellStyle name="40% - Accent3 6 4" xfId="4390"/>
    <cellStyle name="40% - Accent3 6 4 2" xfId="12001"/>
    <cellStyle name="40% - Accent3 6 4 3" xfId="19612"/>
    <cellStyle name="40% - Accent3 6 5" xfId="8188"/>
    <cellStyle name="40% - Accent3 6 6" xfId="15799"/>
    <cellStyle name="40% - Accent3 7" xfId="3927"/>
    <cellStyle name="40% - Accent3 7 2" xfId="11538"/>
    <cellStyle name="40% - Accent3 7 3" xfId="19149"/>
    <cellStyle name="40% - Accent4 2" xfId="206"/>
    <cellStyle name="40% - Accent4 2 2" xfId="484"/>
    <cellStyle name="40% - Accent4 2 2 2" xfId="931"/>
    <cellStyle name="40% - Accent4 2 2 2 2" xfId="1849"/>
    <cellStyle name="40% - Accent4 2 2 2 2 2" xfId="3702"/>
    <cellStyle name="40% - Accent4 2 2 2 2 2 2" xfId="7515"/>
    <cellStyle name="40% - Accent4 2 2 2 2 2 2 2" xfId="15126"/>
    <cellStyle name="40% - Accent4 2 2 2 2 2 2 3" xfId="22737"/>
    <cellStyle name="40% - Accent4 2 2 2 2 2 3" xfId="11313"/>
    <cellStyle name="40% - Accent4 2 2 2 2 2 4" xfId="18924"/>
    <cellStyle name="40% - Accent4 2 2 2 2 3" xfId="5662"/>
    <cellStyle name="40% - Accent4 2 2 2 2 3 2" xfId="13273"/>
    <cellStyle name="40% - Accent4 2 2 2 2 3 3" xfId="20884"/>
    <cellStyle name="40% - Accent4 2 2 2 2 4" xfId="9460"/>
    <cellStyle name="40% - Accent4 2 2 2 2 5" xfId="17071"/>
    <cellStyle name="40% - Accent4 2 2 2 3" xfId="2784"/>
    <cellStyle name="40% - Accent4 2 2 2 3 2" xfId="6597"/>
    <cellStyle name="40% - Accent4 2 2 2 3 2 2" xfId="14208"/>
    <cellStyle name="40% - Accent4 2 2 2 3 2 3" xfId="21819"/>
    <cellStyle name="40% - Accent4 2 2 2 3 3" xfId="10395"/>
    <cellStyle name="40% - Accent4 2 2 2 3 4" xfId="18006"/>
    <cellStyle name="40% - Accent4 2 2 2 4" xfId="4744"/>
    <cellStyle name="40% - Accent4 2 2 2 4 2" xfId="12355"/>
    <cellStyle name="40% - Accent4 2 2 2 4 3" xfId="19966"/>
    <cellStyle name="40% - Accent4 2 2 2 5" xfId="8542"/>
    <cellStyle name="40% - Accent4 2 2 2 6" xfId="16153"/>
    <cellStyle name="40% - Accent4 2 2 3" xfId="1402"/>
    <cellStyle name="40% - Accent4 2 2 3 2" xfId="3255"/>
    <cellStyle name="40% - Accent4 2 2 3 2 2" xfId="7068"/>
    <cellStyle name="40% - Accent4 2 2 3 2 2 2" xfId="14679"/>
    <cellStyle name="40% - Accent4 2 2 3 2 2 3" xfId="22290"/>
    <cellStyle name="40% - Accent4 2 2 3 2 3" xfId="10866"/>
    <cellStyle name="40% - Accent4 2 2 3 2 4" xfId="18477"/>
    <cellStyle name="40% - Accent4 2 2 3 3" xfId="5215"/>
    <cellStyle name="40% - Accent4 2 2 3 3 2" xfId="12826"/>
    <cellStyle name="40% - Accent4 2 2 3 3 3" xfId="20437"/>
    <cellStyle name="40% - Accent4 2 2 3 4" xfId="9013"/>
    <cellStyle name="40% - Accent4 2 2 3 5" xfId="16624"/>
    <cellStyle name="40% - Accent4 2 2 4" xfId="2337"/>
    <cellStyle name="40% - Accent4 2 2 4 2" xfId="6150"/>
    <cellStyle name="40% - Accent4 2 2 4 2 2" xfId="13761"/>
    <cellStyle name="40% - Accent4 2 2 4 2 3" xfId="21372"/>
    <cellStyle name="40% - Accent4 2 2 4 3" xfId="9948"/>
    <cellStyle name="40% - Accent4 2 2 4 4" xfId="17559"/>
    <cellStyle name="40% - Accent4 2 2 5" xfId="4297"/>
    <cellStyle name="40% - Accent4 2 2 5 2" xfId="11908"/>
    <cellStyle name="40% - Accent4 2 2 5 3" xfId="19519"/>
    <cellStyle name="40% - Accent4 2 2 6" xfId="8095"/>
    <cellStyle name="40% - Accent4 2 2 7" xfId="15706"/>
    <cellStyle name="40% - Accent4 2 3" xfId="697"/>
    <cellStyle name="40% - Accent4 2 3 2" xfId="1615"/>
    <cellStyle name="40% - Accent4 2 3 2 2" xfId="3468"/>
    <cellStyle name="40% - Accent4 2 3 2 2 2" xfId="7281"/>
    <cellStyle name="40% - Accent4 2 3 2 2 2 2" xfId="14892"/>
    <cellStyle name="40% - Accent4 2 3 2 2 2 3" xfId="22503"/>
    <cellStyle name="40% - Accent4 2 3 2 2 3" xfId="11079"/>
    <cellStyle name="40% - Accent4 2 3 2 2 4" xfId="18690"/>
    <cellStyle name="40% - Accent4 2 3 2 3" xfId="5428"/>
    <cellStyle name="40% - Accent4 2 3 2 3 2" xfId="13039"/>
    <cellStyle name="40% - Accent4 2 3 2 3 3" xfId="20650"/>
    <cellStyle name="40% - Accent4 2 3 2 4" xfId="9226"/>
    <cellStyle name="40% - Accent4 2 3 2 5" xfId="16837"/>
    <cellStyle name="40% - Accent4 2 3 3" xfId="2550"/>
    <cellStyle name="40% - Accent4 2 3 3 2" xfId="6363"/>
    <cellStyle name="40% - Accent4 2 3 3 2 2" xfId="13974"/>
    <cellStyle name="40% - Accent4 2 3 3 2 3" xfId="21585"/>
    <cellStyle name="40% - Accent4 2 3 3 3" xfId="10161"/>
    <cellStyle name="40% - Accent4 2 3 3 4" xfId="17772"/>
    <cellStyle name="40% - Accent4 2 3 4" xfId="4510"/>
    <cellStyle name="40% - Accent4 2 3 4 2" xfId="12121"/>
    <cellStyle name="40% - Accent4 2 3 4 3" xfId="19732"/>
    <cellStyle name="40% - Accent4 2 3 5" xfId="8308"/>
    <cellStyle name="40% - Accent4 2 3 6" xfId="15919"/>
    <cellStyle name="40% - Accent4 2 4" xfId="1167"/>
    <cellStyle name="40% - Accent4 2 4 2" xfId="3020"/>
    <cellStyle name="40% - Accent4 2 4 2 2" xfId="6833"/>
    <cellStyle name="40% - Accent4 2 4 2 2 2" xfId="14444"/>
    <cellStyle name="40% - Accent4 2 4 2 2 3" xfId="22055"/>
    <cellStyle name="40% - Accent4 2 4 2 3" xfId="10631"/>
    <cellStyle name="40% - Accent4 2 4 2 4" xfId="18242"/>
    <cellStyle name="40% - Accent4 2 4 3" xfId="4980"/>
    <cellStyle name="40% - Accent4 2 4 3 2" xfId="12591"/>
    <cellStyle name="40% - Accent4 2 4 3 3" xfId="20202"/>
    <cellStyle name="40% - Accent4 2 4 4" xfId="8778"/>
    <cellStyle name="40% - Accent4 2 4 5" xfId="16389"/>
    <cellStyle name="40% - Accent4 2 5" xfId="2102"/>
    <cellStyle name="40% - Accent4 2 5 2" xfId="5915"/>
    <cellStyle name="40% - Accent4 2 5 2 2" xfId="13526"/>
    <cellStyle name="40% - Accent4 2 5 2 3" xfId="21137"/>
    <cellStyle name="40% - Accent4 2 5 3" xfId="9713"/>
    <cellStyle name="40% - Accent4 2 5 4" xfId="17324"/>
    <cellStyle name="40% - Accent4 2 6" xfId="4041"/>
    <cellStyle name="40% - Accent4 2 6 2" xfId="11652"/>
    <cellStyle name="40% - Accent4 2 6 3" xfId="19263"/>
    <cellStyle name="40% - Accent4 2 7" xfId="7861"/>
    <cellStyle name="40% - Accent4 2 8" xfId="15472"/>
    <cellStyle name="40% - Accent4 3" xfId="289"/>
    <cellStyle name="40% - Accent4 3 2" xfId="538"/>
    <cellStyle name="40% - Accent4 3 2 2" xfId="985"/>
    <cellStyle name="40% - Accent4 3 2 2 2" xfId="1903"/>
    <cellStyle name="40% - Accent4 3 2 2 2 2" xfId="3756"/>
    <cellStyle name="40% - Accent4 3 2 2 2 2 2" xfId="7569"/>
    <cellStyle name="40% - Accent4 3 2 2 2 2 2 2" xfId="15180"/>
    <cellStyle name="40% - Accent4 3 2 2 2 2 2 3" xfId="22791"/>
    <cellStyle name="40% - Accent4 3 2 2 2 2 3" xfId="11367"/>
    <cellStyle name="40% - Accent4 3 2 2 2 2 4" xfId="18978"/>
    <cellStyle name="40% - Accent4 3 2 2 2 3" xfId="5716"/>
    <cellStyle name="40% - Accent4 3 2 2 2 3 2" xfId="13327"/>
    <cellStyle name="40% - Accent4 3 2 2 2 3 3" xfId="20938"/>
    <cellStyle name="40% - Accent4 3 2 2 2 4" xfId="9514"/>
    <cellStyle name="40% - Accent4 3 2 2 2 5" xfId="17125"/>
    <cellStyle name="40% - Accent4 3 2 2 3" xfId="2838"/>
    <cellStyle name="40% - Accent4 3 2 2 3 2" xfId="6651"/>
    <cellStyle name="40% - Accent4 3 2 2 3 2 2" xfId="14262"/>
    <cellStyle name="40% - Accent4 3 2 2 3 2 3" xfId="21873"/>
    <cellStyle name="40% - Accent4 3 2 2 3 3" xfId="10449"/>
    <cellStyle name="40% - Accent4 3 2 2 3 4" xfId="18060"/>
    <cellStyle name="40% - Accent4 3 2 2 4" xfId="4798"/>
    <cellStyle name="40% - Accent4 3 2 2 4 2" xfId="12409"/>
    <cellStyle name="40% - Accent4 3 2 2 4 3" xfId="20020"/>
    <cellStyle name="40% - Accent4 3 2 2 5" xfId="8596"/>
    <cellStyle name="40% - Accent4 3 2 2 6" xfId="16207"/>
    <cellStyle name="40% - Accent4 3 2 3" xfId="1456"/>
    <cellStyle name="40% - Accent4 3 2 3 2" xfId="3309"/>
    <cellStyle name="40% - Accent4 3 2 3 2 2" xfId="7122"/>
    <cellStyle name="40% - Accent4 3 2 3 2 2 2" xfId="14733"/>
    <cellStyle name="40% - Accent4 3 2 3 2 2 3" xfId="22344"/>
    <cellStyle name="40% - Accent4 3 2 3 2 3" xfId="10920"/>
    <cellStyle name="40% - Accent4 3 2 3 2 4" xfId="18531"/>
    <cellStyle name="40% - Accent4 3 2 3 3" xfId="5269"/>
    <cellStyle name="40% - Accent4 3 2 3 3 2" xfId="12880"/>
    <cellStyle name="40% - Accent4 3 2 3 3 3" xfId="20491"/>
    <cellStyle name="40% - Accent4 3 2 3 4" xfId="9067"/>
    <cellStyle name="40% - Accent4 3 2 3 5" xfId="16678"/>
    <cellStyle name="40% - Accent4 3 2 4" xfId="2391"/>
    <cellStyle name="40% - Accent4 3 2 4 2" xfId="6204"/>
    <cellStyle name="40% - Accent4 3 2 4 2 2" xfId="13815"/>
    <cellStyle name="40% - Accent4 3 2 4 2 3" xfId="21426"/>
    <cellStyle name="40% - Accent4 3 2 4 3" xfId="10002"/>
    <cellStyle name="40% - Accent4 3 2 4 4" xfId="17613"/>
    <cellStyle name="40% - Accent4 3 2 5" xfId="4351"/>
    <cellStyle name="40% - Accent4 3 2 5 2" xfId="11962"/>
    <cellStyle name="40% - Accent4 3 2 5 3" xfId="19573"/>
    <cellStyle name="40% - Accent4 3 2 6" xfId="8149"/>
    <cellStyle name="40% - Accent4 3 2 7" xfId="15760"/>
    <cellStyle name="40% - Accent4 3 3" xfId="751"/>
    <cellStyle name="40% - Accent4 3 3 2" xfId="1669"/>
    <cellStyle name="40% - Accent4 3 3 2 2" xfId="3522"/>
    <cellStyle name="40% - Accent4 3 3 2 2 2" xfId="7335"/>
    <cellStyle name="40% - Accent4 3 3 2 2 2 2" xfId="14946"/>
    <cellStyle name="40% - Accent4 3 3 2 2 2 3" xfId="22557"/>
    <cellStyle name="40% - Accent4 3 3 2 2 3" xfId="11133"/>
    <cellStyle name="40% - Accent4 3 3 2 2 4" xfId="18744"/>
    <cellStyle name="40% - Accent4 3 3 2 3" xfId="5482"/>
    <cellStyle name="40% - Accent4 3 3 2 3 2" xfId="13093"/>
    <cellStyle name="40% - Accent4 3 3 2 3 3" xfId="20704"/>
    <cellStyle name="40% - Accent4 3 3 2 4" xfId="9280"/>
    <cellStyle name="40% - Accent4 3 3 2 5" xfId="16891"/>
    <cellStyle name="40% - Accent4 3 3 3" xfId="2604"/>
    <cellStyle name="40% - Accent4 3 3 3 2" xfId="6417"/>
    <cellStyle name="40% - Accent4 3 3 3 2 2" xfId="14028"/>
    <cellStyle name="40% - Accent4 3 3 3 2 3" xfId="21639"/>
    <cellStyle name="40% - Accent4 3 3 3 3" xfId="10215"/>
    <cellStyle name="40% - Accent4 3 3 3 4" xfId="17826"/>
    <cellStyle name="40% - Accent4 3 3 4" xfId="4564"/>
    <cellStyle name="40% - Accent4 3 3 4 2" xfId="12175"/>
    <cellStyle name="40% - Accent4 3 3 4 3" xfId="19786"/>
    <cellStyle name="40% - Accent4 3 3 5" xfId="8362"/>
    <cellStyle name="40% - Accent4 3 3 6" xfId="15973"/>
    <cellStyle name="40% - Accent4 3 4" xfId="1221"/>
    <cellStyle name="40% - Accent4 3 4 2" xfId="3074"/>
    <cellStyle name="40% - Accent4 3 4 2 2" xfId="6887"/>
    <cellStyle name="40% - Accent4 3 4 2 2 2" xfId="14498"/>
    <cellStyle name="40% - Accent4 3 4 2 2 3" xfId="22109"/>
    <cellStyle name="40% - Accent4 3 4 2 3" xfId="10685"/>
    <cellStyle name="40% - Accent4 3 4 2 4" xfId="18296"/>
    <cellStyle name="40% - Accent4 3 4 3" xfId="5034"/>
    <cellStyle name="40% - Accent4 3 4 3 2" xfId="12645"/>
    <cellStyle name="40% - Accent4 3 4 3 3" xfId="20256"/>
    <cellStyle name="40% - Accent4 3 4 4" xfId="8832"/>
    <cellStyle name="40% - Accent4 3 4 5" xfId="16443"/>
    <cellStyle name="40% - Accent4 3 5" xfId="2156"/>
    <cellStyle name="40% - Accent4 3 5 2" xfId="5969"/>
    <cellStyle name="40% - Accent4 3 5 2 2" xfId="13580"/>
    <cellStyle name="40% - Accent4 3 5 2 3" xfId="21191"/>
    <cellStyle name="40% - Accent4 3 5 3" xfId="9767"/>
    <cellStyle name="40% - Accent4 3 5 4" xfId="17378"/>
    <cellStyle name="40% - Accent4 3 6" xfId="4096"/>
    <cellStyle name="40% - Accent4 3 6 2" xfId="11707"/>
    <cellStyle name="40% - Accent4 3 6 3" xfId="19318"/>
    <cellStyle name="40% - Accent4 3 7" xfId="7915"/>
    <cellStyle name="40% - Accent4 3 8" xfId="15526"/>
    <cellStyle name="40% - Accent4 4" xfId="357"/>
    <cellStyle name="40% - Accent4 4 2" xfId="807"/>
    <cellStyle name="40% - Accent4 4 2 2" xfId="1725"/>
    <cellStyle name="40% - Accent4 4 2 2 2" xfId="3578"/>
    <cellStyle name="40% - Accent4 4 2 2 2 2" xfId="7391"/>
    <cellStyle name="40% - Accent4 4 2 2 2 2 2" xfId="15002"/>
    <cellStyle name="40% - Accent4 4 2 2 2 2 3" xfId="22613"/>
    <cellStyle name="40% - Accent4 4 2 2 2 3" xfId="11189"/>
    <cellStyle name="40% - Accent4 4 2 2 2 4" xfId="18800"/>
    <cellStyle name="40% - Accent4 4 2 2 3" xfId="5538"/>
    <cellStyle name="40% - Accent4 4 2 2 3 2" xfId="13149"/>
    <cellStyle name="40% - Accent4 4 2 2 3 3" xfId="20760"/>
    <cellStyle name="40% - Accent4 4 2 2 4" xfId="9336"/>
    <cellStyle name="40% - Accent4 4 2 2 5" xfId="16947"/>
    <cellStyle name="40% - Accent4 4 2 3" xfId="2660"/>
    <cellStyle name="40% - Accent4 4 2 3 2" xfId="6473"/>
    <cellStyle name="40% - Accent4 4 2 3 2 2" xfId="14084"/>
    <cellStyle name="40% - Accent4 4 2 3 2 3" xfId="21695"/>
    <cellStyle name="40% - Accent4 4 2 3 3" xfId="10271"/>
    <cellStyle name="40% - Accent4 4 2 3 4" xfId="17882"/>
    <cellStyle name="40% - Accent4 4 2 4" xfId="4620"/>
    <cellStyle name="40% - Accent4 4 2 4 2" xfId="12231"/>
    <cellStyle name="40% - Accent4 4 2 4 3" xfId="19842"/>
    <cellStyle name="40% - Accent4 4 2 5" xfId="8418"/>
    <cellStyle name="40% - Accent4 4 2 6" xfId="16029"/>
    <cellStyle name="40% - Accent4 4 3" xfId="1278"/>
    <cellStyle name="40% - Accent4 4 3 2" xfId="3131"/>
    <cellStyle name="40% - Accent4 4 3 2 2" xfId="6944"/>
    <cellStyle name="40% - Accent4 4 3 2 2 2" xfId="14555"/>
    <cellStyle name="40% - Accent4 4 3 2 2 3" xfId="22166"/>
    <cellStyle name="40% - Accent4 4 3 2 3" xfId="10742"/>
    <cellStyle name="40% - Accent4 4 3 2 4" xfId="18353"/>
    <cellStyle name="40% - Accent4 4 3 3" xfId="5091"/>
    <cellStyle name="40% - Accent4 4 3 3 2" xfId="12702"/>
    <cellStyle name="40% - Accent4 4 3 3 3" xfId="20313"/>
    <cellStyle name="40% - Accent4 4 3 4" xfId="8889"/>
    <cellStyle name="40% - Accent4 4 3 5" xfId="16500"/>
    <cellStyle name="40% - Accent4 4 4" xfId="2212"/>
    <cellStyle name="40% - Accent4 4 4 2" xfId="6025"/>
    <cellStyle name="40% - Accent4 4 4 2 2" xfId="13636"/>
    <cellStyle name="40% - Accent4 4 4 2 3" xfId="21247"/>
    <cellStyle name="40% - Accent4 4 4 3" xfId="9823"/>
    <cellStyle name="40% - Accent4 4 4 4" xfId="17434"/>
    <cellStyle name="40% - Accent4 4 5" xfId="4173"/>
    <cellStyle name="40% - Accent4 4 5 2" xfId="11784"/>
    <cellStyle name="40% - Accent4 4 5 3" xfId="19395"/>
    <cellStyle name="40% - Accent4 4 6" xfId="7971"/>
    <cellStyle name="40% - Accent4 4 7" xfId="15582"/>
    <cellStyle name="40% - Accent4 5" xfId="36"/>
    <cellStyle name="40% - Accent4 5 2" xfId="1026"/>
    <cellStyle name="40% - Accent4 5 2 2" xfId="1944"/>
    <cellStyle name="40% - Accent4 5 2 2 2" xfId="3797"/>
    <cellStyle name="40% - Accent4 5 2 2 2 2" xfId="7610"/>
    <cellStyle name="40% - Accent4 5 2 2 2 2 2" xfId="15221"/>
    <cellStyle name="40% - Accent4 5 2 2 2 2 3" xfId="22832"/>
    <cellStyle name="40% - Accent4 5 2 2 2 3" xfId="11408"/>
    <cellStyle name="40% - Accent4 5 2 2 2 4" xfId="19019"/>
    <cellStyle name="40% - Accent4 5 2 2 3" xfId="5757"/>
    <cellStyle name="40% - Accent4 5 2 2 3 2" xfId="13368"/>
    <cellStyle name="40% - Accent4 5 2 2 3 3" xfId="20979"/>
    <cellStyle name="40% - Accent4 5 2 2 4" xfId="9555"/>
    <cellStyle name="40% - Accent4 5 2 2 5" xfId="17166"/>
    <cellStyle name="40% - Accent4 5 2 3" xfId="2879"/>
    <cellStyle name="40% - Accent4 5 2 3 2" xfId="6692"/>
    <cellStyle name="40% - Accent4 5 2 3 2 2" xfId="14303"/>
    <cellStyle name="40% - Accent4 5 2 3 2 3" xfId="21914"/>
    <cellStyle name="40% - Accent4 5 2 3 3" xfId="10490"/>
    <cellStyle name="40% - Accent4 5 2 3 4" xfId="18101"/>
    <cellStyle name="40% - Accent4 5 2 4" xfId="4839"/>
    <cellStyle name="40% - Accent4 5 2 4 2" xfId="12450"/>
    <cellStyle name="40% - Accent4 5 2 4 3" xfId="20061"/>
    <cellStyle name="40% - Accent4 5 2 5" xfId="8637"/>
    <cellStyle name="40% - Accent4 5 2 6" xfId="16248"/>
    <cellStyle name="40% - Accent4 5 3" xfId="1049"/>
    <cellStyle name="40% - Accent4 5 3 2" xfId="2902"/>
    <cellStyle name="40% - Accent4 5 3 2 2" xfId="6715"/>
    <cellStyle name="40% - Accent4 5 3 2 2 2" xfId="14326"/>
    <cellStyle name="40% - Accent4 5 3 2 2 3" xfId="21937"/>
    <cellStyle name="40% - Accent4 5 3 2 3" xfId="10513"/>
    <cellStyle name="40% - Accent4 5 3 2 4" xfId="18124"/>
    <cellStyle name="40% - Accent4 5 3 3" xfId="4862"/>
    <cellStyle name="40% - Accent4 5 3 3 2" xfId="12473"/>
    <cellStyle name="40% - Accent4 5 3 3 3" xfId="20084"/>
    <cellStyle name="40% - Accent4 5 3 4" xfId="8660"/>
    <cellStyle name="40% - Accent4 5 3 5" xfId="16271"/>
    <cellStyle name="40% - Accent4 5 4" xfId="1983"/>
    <cellStyle name="40% - Accent4 5 4 2" xfId="5796"/>
    <cellStyle name="40% - Accent4 5 4 2 2" xfId="13407"/>
    <cellStyle name="40% - Accent4 5 4 2 3" xfId="21018"/>
    <cellStyle name="40% - Accent4 5 4 3" xfId="9594"/>
    <cellStyle name="40% - Accent4 5 4 4" xfId="17205"/>
    <cellStyle name="40% - Accent4 5 5" xfId="4138"/>
    <cellStyle name="40% - Accent4 5 5 2" xfId="11749"/>
    <cellStyle name="40% - Accent4 5 5 3" xfId="19360"/>
    <cellStyle name="40% - Accent4 5 6" xfId="7745"/>
    <cellStyle name="40% - Accent4 5 7" xfId="15356"/>
    <cellStyle name="40% - Accent4 6" xfId="579"/>
    <cellStyle name="40% - Accent4 6 2" xfId="1497"/>
    <cellStyle name="40% - Accent4 6 2 2" xfId="3350"/>
    <cellStyle name="40% - Accent4 6 2 2 2" xfId="7163"/>
    <cellStyle name="40% - Accent4 6 2 2 2 2" xfId="14774"/>
    <cellStyle name="40% - Accent4 6 2 2 2 3" xfId="22385"/>
    <cellStyle name="40% - Accent4 6 2 2 3" xfId="10961"/>
    <cellStyle name="40% - Accent4 6 2 2 4" xfId="18572"/>
    <cellStyle name="40% - Accent4 6 2 3" xfId="5310"/>
    <cellStyle name="40% - Accent4 6 2 3 2" xfId="12921"/>
    <cellStyle name="40% - Accent4 6 2 3 3" xfId="20532"/>
    <cellStyle name="40% - Accent4 6 2 4" xfId="9108"/>
    <cellStyle name="40% - Accent4 6 2 5" xfId="16719"/>
    <cellStyle name="40% - Accent4 6 3" xfId="2432"/>
    <cellStyle name="40% - Accent4 6 3 2" xfId="6245"/>
    <cellStyle name="40% - Accent4 6 3 2 2" xfId="13856"/>
    <cellStyle name="40% - Accent4 6 3 2 3" xfId="21467"/>
    <cellStyle name="40% - Accent4 6 3 3" xfId="10043"/>
    <cellStyle name="40% - Accent4 6 3 4" xfId="17654"/>
    <cellStyle name="40% - Accent4 6 4" xfId="4392"/>
    <cellStyle name="40% - Accent4 6 4 2" xfId="12003"/>
    <cellStyle name="40% - Accent4 6 4 3" xfId="19614"/>
    <cellStyle name="40% - Accent4 6 5" xfId="8190"/>
    <cellStyle name="40% - Accent4 6 6" xfId="15801"/>
    <cellStyle name="40% - Accent4 7" xfId="3929"/>
    <cellStyle name="40% - Accent4 7 2" xfId="11540"/>
    <cellStyle name="40% - Accent4 7 3" xfId="19151"/>
    <cellStyle name="40% - Accent5 2" xfId="210"/>
    <cellStyle name="40% - Accent5 2 2" xfId="486"/>
    <cellStyle name="40% - Accent5 2 2 2" xfId="933"/>
    <cellStyle name="40% - Accent5 2 2 2 2" xfId="1851"/>
    <cellStyle name="40% - Accent5 2 2 2 2 2" xfId="3704"/>
    <cellStyle name="40% - Accent5 2 2 2 2 2 2" xfId="7517"/>
    <cellStyle name="40% - Accent5 2 2 2 2 2 2 2" xfId="15128"/>
    <cellStyle name="40% - Accent5 2 2 2 2 2 2 3" xfId="22739"/>
    <cellStyle name="40% - Accent5 2 2 2 2 2 3" xfId="11315"/>
    <cellStyle name="40% - Accent5 2 2 2 2 2 4" xfId="18926"/>
    <cellStyle name="40% - Accent5 2 2 2 2 3" xfId="5664"/>
    <cellStyle name="40% - Accent5 2 2 2 2 3 2" xfId="13275"/>
    <cellStyle name="40% - Accent5 2 2 2 2 3 3" xfId="20886"/>
    <cellStyle name="40% - Accent5 2 2 2 2 4" xfId="9462"/>
    <cellStyle name="40% - Accent5 2 2 2 2 5" xfId="17073"/>
    <cellStyle name="40% - Accent5 2 2 2 3" xfId="2786"/>
    <cellStyle name="40% - Accent5 2 2 2 3 2" xfId="6599"/>
    <cellStyle name="40% - Accent5 2 2 2 3 2 2" xfId="14210"/>
    <cellStyle name="40% - Accent5 2 2 2 3 2 3" xfId="21821"/>
    <cellStyle name="40% - Accent5 2 2 2 3 3" xfId="10397"/>
    <cellStyle name="40% - Accent5 2 2 2 3 4" xfId="18008"/>
    <cellStyle name="40% - Accent5 2 2 2 4" xfId="4746"/>
    <cellStyle name="40% - Accent5 2 2 2 4 2" xfId="12357"/>
    <cellStyle name="40% - Accent5 2 2 2 4 3" xfId="19968"/>
    <cellStyle name="40% - Accent5 2 2 2 5" xfId="8544"/>
    <cellStyle name="40% - Accent5 2 2 2 6" xfId="16155"/>
    <cellStyle name="40% - Accent5 2 2 3" xfId="1404"/>
    <cellStyle name="40% - Accent5 2 2 3 2" xfId="3257"/>
    <cellStyle name="40% - Accent5 2 2 3 2 2" xfId="7070"/>
    <cellStyle name="40% - Accent5 2 2 3 2 2 2" xfId="14681"/>
    <cellStyle name="40% - Accent5 2 2 3 2 2 3" xfId="22292"/>
    <cellStyle name="40% - Accent5 2 2 3 2 3" xfId="10868"/>
    <cellStyle name="40% - Accent5 2 2 3 2 4" xfId="18479"/>
    <cellStyle name="40% - Accent5 2 2 3 3" xfId="5217"/>
    <cellStyle name="40% - Accent5 2 2 3 3 2" xfId="12828"/>
    <cellStyle name="40% - Accent5 2 2 3 3 3" xfId="20439"/>
    <cellStyle name="40% - Accent5 2 2 3 4" xfId="9015"/>
    <cellStyle name="40% - Accent5 2 2 3 5" xfId="16626"/>
    <cellStyle name="40% - Accent5 2 2 4" xfId="2339"/>
    <cellStyle name="40% - Accent5 2 2 4 2" xfId="6152"/>
    <cellStyle name="40% - Accent5 2 2 4 2 2" xfId="13763"/>
    <cellStyle name="40% - Accent5 2 2 4 2 3" xfId="21374"/>
    <cellStyle name="40% - Accent5 2 2 4 3" xfId="9950"/>
    <cellStyle name="40% - Accent5 2 2 4 4" xfId="17561"/>
    <cellStyle name="40% - Accent5 2 2 5" xfId="4299"/>
    <cellStyle name="40% - Accent5 2 2 5 2" xfId="11910"/>
    <cellStyle name="40% - Accent5 2 2 5 3" xfId="19521"/>
    <cellStyle name="40% - Accent5 2 2 6" xfId="8097"/>
    <cellStyle name="40% - Accent5 2 2 7" xfId="15708"/>
    <cellStyle name="40% - Accent5 2 3" xfId="699"/>
    <cellStyle name="40% - Accent5 2 3 2" xfId="1617"/>
    <cellStyle name="40% - Accent5 2 3 2 2" xfId="3470"/>
    <cellStyle name="40% - Accent5 2 3 2 2 2" xfId="7283"/>
    <cellStyle name="40% - Accent5 2 3 2 2 2 2" xfId="14894"/>
    <cellStyle name="40% - Accent5 2 3 2 2 2 3" xfId="22505"/>
    <cellStyle name="40% - Accent5 2 3 2 2 3" xfId="11081"/>
    <cellStyle name="40% - Accent5 2 3 2 2 4" xfId="18692"/>
    <cellStyle name="40% - Accent5 2 3 2 3" xfId="5430"/>
    <cellStyle name="40% - Accent5 2 3 2 3 2" xfId="13041"/>
    <cellStyle name="40% - Accent5 2 3 2 3 3" xfId="20652"/>
    <cellStyle name="40% - Accent5 2 3 2 4" xfId="9228"/>
    <cellStyle name="40% - Accent5 2 3 2 5" xfId="16839"/>
    <cellStyle name="40% - Accent5 2 3 3" xfId="2552"/>
    <cellStyle name="40% - Accent5 2 3 3 2" xfId="6365"/>
    <cellStyle name="40% - Accent5 2 3 3 2 2" xfId="13976"/>
    <cellStyle name="40% - Accent5 2 3 3 2 3" xfId="21587"/>
    <cellStyle name="40% - Accent5 2 3 3 3" xfId="10163"/>
    <cellStyle name="40% - Accent5 2 3 3 4" xfId="17774"/>
    <cellStyle name="40% - Accent5 2 3 4" xfId="4512"/>
    <cellStyle name="40% - Accent5 2 3 4 2" xfId="12123"/>
    <cellStyle name="40% - Accent5 2 3 4 3" xfId="19734"/>
    <cellStyle name="40% - Accent5 2 3 5" xfId="8310"/>
    <cellStyle name="40% - Accent5 2 3 6" xfId="15921"/>
    <cellStyle name="40% - Accent5 2 4" xfId="1169"/>
    <cellStyle name="40% - Accent5 2 4 2" xfId="3022"/>
    <cellStyle name="40% - Accent5 2 4 2 2" xfId="6835"/>
    <cellStyle name="40% - Accent5 2 4 2 2 2" xfId="14446"/>
    <cellStyle name="40% - Accent5 2 4 2 2 3" xfId="22057"/>
    <cellStyle name="40% - Accent5 2 4 2 3" xfId="10633"/>
    <cellStyle name="40% - Accent5 2 4 2 4" xfId="18244"/>
    <cellStyle name="40% - Accent5 2 4 3" xfId="4982"/>
    <cellStyle name="40% - Accent5 2 4 3 2" xfId="12593"/>
    <cellStyle name="40% - Accent5 2 4 3 3" xfId="20204"/>
    <cellStyle name="40% - Accent5 2 4 4" xfId="8780"/>
    <cellStyle name="40% - Accent5 2 4 5" xfId="16391"/>
    <cellStyle name="40% - Accent5 2 5" xfId="2104"/>
    <cellStyle name="40% - Accent5 2 5 2" xfId="5917"/>
    <cellStyle name="40% - Accent5 2 5 2 2" xfId="13528"/>
    <cellStyle name="40% - Accent5 2 5 2 3" xfId="21139"/>
    <cellStyle name="40% - Accent5 2 5 3" xfId="9715"/>
    <cellStyle name="40% - Accent5 2 5 4" xfId="17326"/>
    <cellStyle name="40% - Accent5 2 6" xfId="4043"/>
    <cellStyle name="40% - Accent5 2 6 2" xfId="11654"/>
    <cellStyle name="40% - Accent5 2 6 3" xfId="19265"/>
    <cellStyle name="40% - Accent5 2 7" xfId="7863"/>
    <cellStyle name="40% - Accent5 2 8" xfId="15474"/>
    <cellStyle name="40% - Accent5 3" xfId="293"/>
    <cellStyle name="40% - Accent5 3 2" xfId="540"/>
    <cellStyle name="40% - Accent5 3 2 2" xfId="987"/>
    <cellStyle name="40% - Accent5 3 2 2 2" xfId="1905"/>
    <cellStyle name="40% - Accent5 3 2 2 2 2" xfId="3758"/>
    <cellStyle name="40% - Accent5 3 2 2 2 2 2" xfId="7571"/>
    <cellStyle name="40% - Accent5 3 2 2 2 2 2 2" xfId="15182"/>
    <cellStyle name="40% - Accent5 3 2 2 2 2 2 3" xfId="22793"/>
    <cellStyle name="40% - Accent5 3 2 2 2 2 3" xfId="11369"/>
    <cellStyle name="40% - Accent5 3 2 2 2 2 4" xfId="18980"/>
    <cellStyle name="40% - Accent5 3 2 2 2 3" xfId="5718"/>
    <cellStyle name="40% - Accent5 3 2 2 2 3 2" xfId="13329"/>
    <cellStyle name="40% - Accent5 3 2 2 2 3 3" xfId="20940"/>
    <cellStyle name="40% - Accent5 3 2 2 2 4" xfId="9516"/>
    <cellStyle name="40% - Accent5 3 2 2 2 5" xfId="17127"/>
    <cellStyle name="40% - Accent5 3 2 2 3" xfId="2840"/>
    <cellStyle name="40% - Accent5 3 2 2 3 2" xfId="6653"/>
    <cellStyle name="40% - Accent5 3 2 2 3 2 2" xfId="14264"/>
    <cellStyle name="40% - Accent5 3 2 2 3 2 3" xfId="21875"/>
    <cellStyle name="40% - Accent5 3 2 2 3 3" xfId="10451"/>
    <cellStyle name="40% - Accent5 3 2 2 3 4" xfId="18062"/>
    <cellStyle name="40% - Accent5 3 2 2 4" xfId="4800"/>
    <cellStyle name="40% - Accent5 3 2 2 4 2" xfId="12411"/>
    <cellStyle name="40% - Accent5 3 2 2 4 3" xfId="20022"/>
    <cellStyle name="40% - Accent5 3 2 2 5" xfId="8598"/>
    <cellStyle name="40% - Accent5 3 2 2 6" xfId="16209"/>
    <cellStyle name="40% - Accent5 3 2 3" xfId="1458"/>
    <cellStyle name="40% - Accent5 3 2 3 2" xfId="3311"/>
    <cellStyle name="40% - Accent5 3 2 3 2 2" xfId="7124"/>
    <cellStyle name="40% - Accent5 3 2 3 2 2 2" xfId="14735"/>
    <cellStyle name="40% - Accent5 3 2 3 2 2 3" xfId="22346"/>
    <cellStyle name="40% - Accent5 3 2 3 2 3" xfId="10922"/>
    <cellStyle name="40% - Accent5 3 2 3 2 4" xfId="18533"/>
    <cellStyle name="40% - Accent5 3 2 3 3" xfId="5271"/>
    <cellStyle name="40% - Accent5 3 2 3 3 2" xfId="12882"/>
    <cellStyle name="40% - Accent5 3 2 3 3 3" xfId="20493"/>
    <cellStyle name="40% - Accent5 3 2 3 4" xfId="9069"/>
    <cellStyle name="40% - Accent5 3 2 3 5" xfId="16680"/>
    <cellStyle name="40% - Accent5 3 2 4" xfId="2393"/>
    <cellStyle name="40% - Accent5 3 2 4 2" xfId="6206"/>
    <cellStyle name="40% - Accent5 3 2 4 2 2" xfId="13817"/>
    <cellStyle name="40% - Accent5 3 2 4 2 3" xfId="21428"/>
    <cellStyle name="40% - Accent5 3 2 4 3" xfId="10004"/>
    <cellStyle name="40% - Accent5 3 2 4 4" xfId="17615"/>
    <cellStyle name="40% - Accent5 3 2 5" xfId="4353"/>
    <cellStyle name="40% - Accent5 3 2 5 2" xfId="11964"/>
    <cellStyle name="40% - Accent5 3 2 5 3" xfId="19575"/>
    <cellStyle name="40% - Accent5 3 2 6" xfId="8151"/>
    <cellStyle name="40% - Accent5 3 2 7" xfId="15762"/>
    <cellStyle name="40% - Accent5 3 3" xfId="753"/>
    <cellStyle name="40% - Accent5 3 3 2" xfId="1671"/>
    <cellStyle name="40% - Accent5 3 3 2 2" xfId="3524"/>
    <cellStyle name="40% - Accent5 3 3 2 2 2" xfId="7337"/>
    <cellStyle name="40% - Accent5 3 3 2 2 2 2" xfId="14948"/>
    <cellStyle name="40% - Accent5 3 3 2 2 2 3" xfId="22559"/>
    <cellStyle name="40% - Accent5 3 3 2 2 3" xfId="11135"/>
    <cellStyle name="40% - Accent5 3 3 2 2 4" xfId="18746"/>
    <cellStyle name="40% - Accent5 3 3 2 3" xfId="5484"/>
    <cellStyle name="40% - Accent5 3 3 2 3 2" xfId="13095"/>
    <cellStyle name="40% - Accent5 3 3 2 3 3" xfId="20706"/>
    <cellStyle name="40% - Accent5 3 3 2 4" xfId="9282"/>
    <cellStyle name="40% - Accent5 3 3 2 5" xfId="16893"/>
    <cellStyle name="40% - Accent5 3 3 3" xfId="2606"/>
    <cellStyle name="40% - Accent5 3 3 3 2" xfId="6419"/>
    <cellStyle name="40% - Accent5 3 3 3 2 2" xfId="14030"/>
    <cellStyle name="40% - Accent5 3 3 3 2 3" xfId="21641"/>
    <cellStyle name="40% - Accent5 3 3 3 3" xfId="10217"/>
    <cellStyle name="40% - Accent5 3 3 3 4" xfId="17828"/>
    <cellStyle name="40% - Accent5 3 3 4" xfId="4566"/>
    <cellStyle name="40% - Accent5 3 3 4 2" xfId="12177"/>
    <cellStyle name="40% - Accent5 3 3 4 3" xfId="19788"/>
    <cellStyle name="40% - Accent5 3 3 5" xfId="8364"/>
    <cellStyle name="40% - Accent5 3 3 6" xfId="15975"/>
    <cellStyle name="40% - Accent5 3 4" xfId="1223"/>
    <cellStyle name="40% - Accent5 3 4 2" xfId="3076"/>
    <cellStyle name="40% - Accent5 3 4 2 2" xfId="6889"/>
    <cellStyle name="40% - Accent5 3 4 2 2 2" xfId="14500"/>
    <cellStyle name="40% - Accent5 3 4 2 2 3" xfId="22111"/>
    <cellStyle name="40% - Accent5 3 4 2 3" xfId="10687"/>
    <cellStyle name="40% - Accent5 3 4 2 4" xfId="18298"/>
    <cellStyle name="40% - Accent5 3 4 3" xfId="5036"/>
    <cellStyle name="40% - Accent5 3 4 3 2" xfId="12647"/>
    <cellStyle name="40% - Accent5 3 4 3 3" xfId="20258"/>
    <cellStyle name="40% - Accent5 3 4 4" xfId="8834"/>
    <cellStyle name="40% - Accent5 3 4 5" xfId="16445"/>
    <cellStyle name="40% - Accent5 3 5" xfId="2158"/>
    <cellStyle name="40% - Accent5 3 5 2" xfId="5971"/>
    <cellStyle name="40% - Accent5 3 5 2 2" xfId="13582"/>
    <cellStyle name="40% - Accent5 3 5 2 3" xfId="21193"/>
    <cellStyle name="40% - Accent5 3 5 3" xfId="9769"/>
    <cellStyle name="40% - Accent5 3 5 4" xfId="17380"/>
    <cellStyle name="40% - Accent5 3 6" xfId="4098"/>
    <cellStyle name="40% - Accent5 3 6 2" xfId="11709"/>
    <cellStyle name="40% - Accent5 3 6 3" xfId="19320"/>
    <cellStyle name="40% - Accent5 3 7" xfId="7917"/>
    <cellStyle name="40% - Accent5 3 8" xfId="15528"/>
    <cellStyle name="40% - Accent5 4" xfId="379"/>
    <cellStyle name="40% - Accent5 4 2" xfId="827"/>
    <cellStyle name="40% - Accent5 4 2 2" xfId="1745"/>
    <cellStyle name="40% - Accent5 4 2 2 2" xfId="3598"/>
    <cellStyle name="40% - Accent5 4 2 2 2 2" xfId="7411"/>
    <cellStyle name="40% - Accent5 4 2 2 2 2 2" xfId="15022"/>
    <cellStyle name="40% - Accent5 4 2 2 2 2 3" xfId="22633"/>
    <cellStyle name="40% - Accent5 4 2 2 2 3" xfId="11209"/>
    <cellStyle name="40% - Accent5 4 2 2 2 4" xfId="18820"/>
    <cellStyle name="40% - Accent5 4 2 2 3" xfId="5558"/>
    <cellStyle name="40% - Accent5 4 2 2 3 2" xfId="13169"/>
    <cellStyle name="40% - Accent5 4 2 2 3 3" xfId="20780"/>
    <cellStyle name="40% - Accent5 4 2 2 4" xfId="9356"/>
    <cellStyle name="40% - Accent5 4 2 2 5" xfId="16967"/>
    <cellStyle name="40% - Accent5 4 2 3" xfId="2680"/>
    <cellStyle name="40% - Accent5 4 2 3 2" xfId="6493"/>
    <cellStyle name="40% - Accent5 4 2 3 2 2" xfId="14104"/>
    <cellStyle name="40% - Accent5 4 2 3 2 3" xfId="21715"/>
    <cellStyle name="40% - Accent5 4 2 3 3" xfId="10291"/>
    <cellStyle name="40% - Accent5 4 2 3 4" xfId="17902"/>
    <cellStyle name="40% - Accent5 4 2 4" xfId="4640"/>
    <cellStyle name="40% - Accent5 4 2 4 2" xfId="12251"/>
    <cellStyle name="40% - Accent5 4 2 4 3" xfId="19862"/>
    <cellStyle name="40% - Accent5 4 2 5" xfId="8438"/>
    <cellStyle name="40% - Accent5 4 2 6" xfId="16049"/>
    <cellStyle name="40% - Accent5 4 3" xfId="1298"/>
    <cellStyle name="40% - Accent5 4 3 2" xfId="3151"/>
    <cellStyle name="40% - Accent5 4 3 2 2" xfId="6964"/>
    <cellStyle name="40% - Accent5 4 3 2 2 2" xfId="14575"/>
    <cellStyle name="40% - Accent5 4 3 2 2 3" xfId="22186"/>
    <cellStyle name="40% - Accent5 4 3 2 3" xfId="10762"/>
    <cellStyle name="40% - Accent5 4 3 2 4" xfId="18373"/>
    <cellStyle name="40% - Accent5 4 3 3" xfId="5111"/>
    <cellStyle name="40% - Accent5 4 3 3 2" xfId="12722"/>
    <cellStyle name="40% - Accent5 4 3 3 3" xfId="20333"/>
    <cellStyle name="40% - Accent5 4 3 4" xfId="8909"/>
    <cellStyle name="40% - Accent5 4 3 5" xfId="16520"/>
    <cellStyle name="40% - Accent5 4 4" xfId="2233"/>
    <cellStyle name="40% - Accent5 4 4 2" xfId="6046"/>
    <cellStyle name="40% - Accent5 4 4 2 2" xfId="13657"/>
    <cellStyle name="40% - Accent5 4 4 2 3" xfId="21268"/>
    <cellStyle name="40% - Accent5 4 4 3" xfId="9844"/>
    <cellStyle name="40% - Accent5 4 4 4" xfId="17455"/>
    <cellStyle name="40% - Accent5 4 5" xfId="4193"/>
    <cellStyle name="40% - Accent5 4 5 2" xfId="11804"/>
    <cellStyle name="40% - Accent5 4 5 3" xfId="19415"/>
    <cellStyle name="40% - Accent5 4 6" xfId="7991"/>
    <cellStyle name="40% - Accent5 4 7" xfId="15602"/>
    <cellStyle name="40% - Accent5 5" xfId="40"/>
    <cellStyle name="40% - Accent5 5 2" xfId="1028"/>
    <cellStyle name="40% - Accent5 5 2 2" xfId="1946"/>
    <cellStyle name="40% - Accent5 5 2 2 2" xfId="3799"/>
    <cellStyle name="40% - Accent5 5 2 2 2 2" xfId="7612"/>
    <cellStyle name="40% - Accent5 5 2 2 2 2 2" xfId="15223"/>
    <cellStyle name="40% - Accent5 5 2 2 2 2 3" xfId="22834"/>
    <cellStyle name="40% - Accent5 5 2 2 2 3" xfId="11410"/>
    <cellStyle name="40% - Accent5 5 2 2 2 4" xfId="19021"/>
    <cellStyle name="40% - Accent5 5 2 2 3" xfId="5759"/>
    <cellStyle name="40% - Accent5 5 2 2 3 2" xfId="13370"/>
    <cellStyle name="40% - Accent5 5 2 2 3 3" xfId="20981"/>
    <cellStyle name="40% - Accent5 5 2 2 4" xfId="9557"/>
    <cellStyle name="40% - Accent5 5 2 2 5" xfId="17168"/>
    <cellStyle name="40% - Accent5 5 2 3" xfId="2881"/>
    <cellStyle name="40% - Accent5 5 2 3 2" xfId="6694"/>
    <cellStyle name="40% - Accent5 5 2 3 2 2" xfId="14305"/>
    <cellStyle name="40% - Accent5 5 2 3 2 3" xfId="21916"/>
    <cellStyle name="40% - Accent5 5 2 3 3" xfId="10492"/>
    <cellStyle name="40% - Accent5 5 2 3 4" xfId="18103"/>
    <cellStyle name="40% - Accent5 5 2 4" xfId="4841"/>
    <cellStyle name="40% - Accent5 5 2 4 2" xfId="12452"/>
    <cellStyle name="40% - Accent5 5 2 4 3" xfId="20063"/>
    <cellStyle name="40% - Accent5 5 2 5" xfId="8639"/>
    <cellStyle name="40% - Accent5 5 2 6" xfId="16250"/>
    <cellStyle name="40% - Accent5 5 3" xfId="1052"/>
    <cellStyle name="40% - Accent5 5 3 2" xfId="2905"/>
    <cellStyle name="40% - Accent5 5 3 2 2" xfId="6718"/>
    <cellStyle name="40% - Accent5 5 3 2 2 2" xfId="14329"/>
    <cellStyle name="40% - Accent5 5 3 2 2 3" xfId="21940"/>
    <cellStyle name="40% - Accent5 5 3 2 3" xfId="10516"/>
    <cellStyle name="40% - Accent5 5 3 2 4" xfId="18127"/>
    <cellStyle name="40% - Accent5 5 3 3" xfId="4865"/>
    <cellStyle name="40% - Accent5 5 3 3 2" xfId="12476"/>
    <cellStyle name="40% - Accent5 5 3 3 3" xfId="20087"/>
    <cellStyle name="40% - Accent5 5 3 4" xfId="8663"/>
    <cellStyle name="40% - Accent5 5 3 5" xfId="16274"/>
    <cellStyle name="40% - Accent5 5 4" xfId="1985"/>
    <cellStyle name="40% - Accent5 5 4 2" xfId="5798"/>
    <cellStyle name="40% - Accent5 5 4 2 2" xfId="13409"/>
    <cellStyle name="40% - Accent5 5 4 2 3" xfId="21020"/>
    <cellStyle name="40% - Accent5 5 4 3" xfId="9596"/>
    <cellStyle name="40% - Accent5 5 4 4" xfId="17207"/>
    <cellStyle name="40% - Accent5 5 5" xfId="4136"/>
    <cellStyle name="40% - Accent5 5 5 2" xfId="11747"/>
    <cellStyle name="40% - Accent5 5 5 3" xfId="19358"/>
    <cellStyle name="40% - Accent5 5 6" xfId="7747"/>
    <cellStyle name="40% - Accent5 5 7" xfId="15358"/>
    <cellStyle name="40% - Accent5 6" xfId="581"/>
    <cellStyle name="40% - Accent5 6 2" xfId="1499"/>
    <cellStyle name="40% - Accent5 6 2 2" xfId="3352"/>
    <cellStyle name="40% - Accent5 6 2 2 2" xfId="7165"/>
    <cellStyle name="40% - Accent5 6 2 2 2 2" xfId="14776"/>
    <cellStyle name="40% - Accent5 6 2 2 2 3" xfId="22387"/>
    <cellStyle name="40% - Accent5 6 2 2 3" xfId="10963"/>
    <cellStyle name="40% - Accent5 6 2 2 4" xfId="18574"/>
    <cellStyle name="40% - Accent5 6 2 3" xfId="5312"/>
    <cellStyle name="40% - Accent5 6 2 3 2" xfId="12923"/>
    <cellStyle name="40% - Accent5 6 2 3 3" xfId="20534"/>
    <cellStyle name="40% - Accent5 6 2 4" xfId="9110"/>
    <cellStyle name="40% - Accent5 6 2 5" xfId="16721"/>
    <cellStyle name="40% - Accent5 6 3" xfId="2434"/>
    <cellStyle name="40% - Accent5 6 3 2" xfId="6247"/>
    <cellStyle name="40% - Accent5 6 3 2 2" xfId="13858"/>
    <cellStyle name="40% - Accent5 6 3 2 3" xfId="21469"/>
    <cellStyle name="40% - Accent5 6 3 3" xfId="10045"/>
    <cellStyle name="40% - Accent5 6 3 4" xfId="17656"/>
    <cellStyle name="40% - Accent5 6 4" xfId="4394"/>
    <cellStyle name="40% - Accent5 6 4 2" xfId="12005"/>
    <cellStyle name="40% - Accent5 6 4 3" xfId="19616"/>
    <cellStyle name="40% - Accent5 6 5" xfId="8192"/>
    <cellStyle name="40% - Accent5 6 6" xfId="15803"/>
    <cellStyle name="40% - Accent5 7" xfId="3931"/>
    <cellStyle name="40% - Accent5 7 2" xfId="11542"/>
    <cellStyle name="40% - Accent5 7 3" xfId="19153"/>
    <cellStyle name="40% - Accent6 2" xfId="214"/>
    <cellStyle name="40% - Accent6 2 2" xfId="488"/>
    <cellStyle name="40% - Accent6 2 2 2" xfId="935"/>
    <cellStyle name="40% - Accent6 2 2 2 2" xfId="1853"/>
    <cellStyle name="40% - Accent6 2 2 2 2 2" xfId="3706"/>
    <cellStyle name="40% - Accent6 2 2 2 2 2 2" xfId="7519"/>
    <cellStyle name="40% - Accent6 2 2 2 2 2 2 2" xfId="15130"/>
    <cellStyle name="40% - Accent6 2 2 2 2 2 2 3" xfId="22741"/>
    <cellStyle name="40% - Accent6 2 2 2 2 2 3" xfId="11317"/>
    <cellStyle name="40% - Accent6 2 2 2 2 2 4" xfId="18928"/>
    <cellStyle name="40% - Accent6 2 2 2 2 3" xfId="5666"/>
    <cellStyle name="40% - Accent6 2 2 2 2 3 2" xfId="13277"/>
    <cellStyle name="40% - Accent6 2 2 2 2 3 3" xfId="20888"/>
    <cellStyle name="40% - Accent6 2 2 2 2 4" xfId="9464"/>
    <cellStyle name="40% - Accent6 2 2 2 2 5" xfId="17075"/>
    <cellStyle name="40% - Accent6 2 2 2 3" xfId="2788"/>
    <cellStyle name="40% - Accent6 2 2 2 3 2" xfId="6601"/>
    <cellStyle name="40% - Accent6 2 2 2 3 2 2" xfId="14212"/>
    <cellStyle name="40% - Accent6 2 2 2 3 2 3" xfId="21823"/>
    <cellStyle name="40% - Accent6 2 2 2 3 3" xfId="10399"/>
    <cellStyle name="40% - Accent6 2 2 2 3 4" xfId="18010"/>
    <cellStyle name="40% - Accent6 2 2 2 4" xfId="4748"/>
    <cellStyle name="40% - Accent6 2 2 2 4 2" xfId="12359"/>
    <cellStyle name="40% - Accent6 2 2 2 4 3" xfId="19970"/>
    <cellStyle name="40% - Accent6 2 2 2 5" xfId="8546"/>
    <cellStyle name="40% - Accent6 2 2 2 6" xfId="16157"/>
    <cellStyle name="40% - Accent6 2 2 3" xfId="1406"/>
    <cellStyle name="40% - Accent6 2 2 3 2" xfId="3259"/>
    <cellStyle name="40% - Accent6 2 2 3 2 2" xfId="7072"/>
    <cellStyle name="40% - Accent6 2 2 3 2 2 2" xfId="14683"/>
    <cellStyle name="40% - Accent6 2 2 3 2 2 3" xfId="22294"/>
    <cellStyle name="40% - Accent6 2 2 3 2 3" xfId="10870"/>
    <cellStyle name="40% - Accent6 2 2 3 2 4" xfId="18481"/>
    <cellStyle name="40% - Accent6 2 2 3 3" xfId="5219"/>
    <cellStyle name="40% - Accent6 2 2 3 3 2" xfId="12830"/>
    <cellStyle name="40% - Accent6 2 2 3 3 3" xfId="20441"/>
    <cellStyle name="40% - Accent6 2 2 3 4" xfId="9017"/>
    <cellStyle name="40% - Accent6 2 2 3 5" xfId="16628"/>
    <cellStyle name="40% - Accent6 2 2 4" xfId="2341"/>
    <cellStyle name="40% - Accent6 2 2 4 2" xfId="6154"/>
    <cellStyle name="40% - Accent6 2 2 4 2 2" xfId="13765"/>
    <cellStyle name="40% - Accent6 2 2 4 2 3" xfId="21376"/>
    <cellStyle name="40% - Accent6 2 2 4 3" xfId="9952"/>
    <cellStyle name="40% - Accent6 2 2 4 4" xfId="17563"/>
    <cellStyle name="40% - Accent6 2 2 5" xfId="4301"/>
    <cellStyle name="40% - Accent6 2 2 5 2" xfId="11912"/>
    <cellStyle name="40% - Accent6 2 2 5 3" xfId="19523"/>
    <cellStyle name="40% - Accent6 2 2 6" xfId="8099"/>
    <cellStyle name="40% - Accent6 2 2 7" xfId="15710"/>
    <cellStyle name="40% - Accent6 2 3" xfId="701"/>
    <cellStyle name="40% - Accent6 2 3 2" xfId="1619"/>
    <cellStyle name="40% - Accent6 2 3 2 2" xfId="3472"/>
    <cellStyle name="40% - Accent6 2 3 2 2 2" xfId="7285"/>
    <cellStyle name="40% - Accent6 2 3 2 2 2 2" xfId="14896"/>
    <cellStyle name="40% - Accent6 2 3 2 2 2 3" xfId="22507"/>
    <cellStyle name="40% - Accent6 2 3 2 2 3" xfId="11083"/>
    <cellStyle name="40% - Accent6 2 3 2 2 4" xfId="18694"/>
    <cellStyle name="40% - Accent6 2 3 2 3" xfId="5432"/>
    <cellStyle name="40% - Accent6 2 3 2 3 2" xfId="13043"/>
    <cellStyle name="40% - Accent6 2 3 2 3 3" xfId="20654"/>
    <cellStyle name="40% - Accent6 2 3 2 4" xfId="9230"/>
    <cellStyle name="40% - Accent6 2 3 2 5" xfId="16841"/>
    <cellStyle name="40% - Accent6 2 3 3" xfId="2554"/>
    <cellStyle name="40% - Accent6 2 3 3 2" xfId="6367"/>
    <cellStyle name="40% - Accent6 2 3 3 2 2" xfId="13978"/>
    <cellStyle name="40% - Accent6 2 3 3 2 3" xfId="21589"/>
    <cellStyle name="40% - Accent6 2 3 3 3" xfId="10165"/>
    <cellStyle name="40% - Accent6 2 3 3 4" xfId="17776"/>
    <cellStyle name="40% - Accent6 2 3 4" xfId="4514"/>
    <cellStyle name="40% - Accent6 2 3 4 2" xfId="12125"/>
    <cellStyle name="40% - Accent6 2 3 4 3" xfId="19736"/>
    <cellStyle name="40% - Accent6 2 3 5" xfId="8312"/>
    <cellStyle name="40% - Accent6 2 3 6" xfId="15923"/>
    <cellStyle name="40% - Accent6 2 4" xfId="1171"/>
    <cellStyle name="40% - Accent6 2 4 2" xfId="3024"/>
    <cellStyle name="40% - Accent6 2 4 2 2" xfId="6837"/>
    <cellStyle name="40% - Accent6 2 4 2 2 2" xfId="14448"/>
    <cellStyle name="40% - Accent6 2 4 2 2 3" xfId="22059"/>
    <cellStyle name="40% - Accent6 2 4 2 3" xfId="10635"/>
    <cellStyle name="40% - Accent6 2 4 2 4" xfId="18246"/>
    <cellStyle name="40% - Accent6 2 4 3" xfId="4984"/>
    <cellStyle name="40% - Accent6 2 4 3 2" xfId="12595"/>
    <cellStyle name="40% - Accent6 2 4 3 3" xfId="20206"/>
    <cellStyle name="40% - Accent6 2 4 4" xfId="8782"/>
    <cellStyle name="40% - Accent6 2 4 5" xfId="16393"/>
    <cellStyle name="40% - Accent6 2 5" xfId="2106"/>
    <cellStyle name="40% - Accent6 2 5 2" xfId="5919"/>
    <cellStyle name="40% - Accent6 2 5 2 2" xfId="13530"/>
    <cellStyle name="40% - Accent6 2 5 2 3" xfId="21141"/>
    <cellStyle name="40% - Accent6 2 5 3" xfId="9717"/>
    <cellStyle name="40% - Accent6 2 5 4" xfId="17328"/>
    <cellStyle name="40% - Accent6 2 6" xfId="4045"/>
    <cellStyle name="40% - Accent6 2 6 2" xfId="11656"/>
    <cellStyle name="40% - Accent6 2 6 3" xfId="19267"/>
    <cellStyle name="40% - Accent6 2 7" xfId="7865"/>
    <cellStyle name="40% - Accent6 2 8" xfId="15476"/>
    <cellStyle name="40% - Accent6 3" xfId="297"/>
    <cellStyle name="40% - Accent6 3 2" xfId="542"/>
    <cellStyle name="40% - Accent6 3 2 2" xfId="989"/>
    <cellStyle name="40% - Accent6 3 2 2 2" xfId="1907"/>
    <cellStyle name="40% - Accent6 3 2 2 2 2" xfId="3760"/>
    <cellStyle name="40% - Accent6 3 2 2 2 2 2" xfId="7573"/>
    <cellStyle name="40% - Accent6 3 2 2 2 2 2 2" xfId="15184"/>
    <cellStyle name="40% - Accent6 3 2 2 2 2 2 3" xfId="22795"/>
    <cellStyle name="40% - Accent6 3 2 2 2 2 3" xfId="11371"/>
    <cellStyle name="40% - Accent6 3 2 2 2 2 4" xfId="18982"/>
    <cellStyle name="40% - Accent6 3 2 2 2 3" xfId="5720"/>
    <cellStyle name="40% - Accent6 3 2 2 2 3 2" xfId="13331"/>
    <cellStyle name="40% - Accent6 3 2 2 2 3 3" xfId="20942"/>
    <cellStyle name="40% - Accent6 3 2 2 2 4" xfId="9518"/>
    <cellStyle name="40% - Accent6 3 2 2 2 5" xfId="17129"/>
    <cellStyle name="40% - Accent6 3 2 2 3" xfId="2842"/>
    <cellStyle name="40% - Accent6 3 2 2 3 2" xfId="6655"/>
    <cellStyle name="40% - Accent6 3 2 2 3 2 2" xfId="14266"/>
    <cellStyle name="40% - Accent6 3 2 2 3 2 3" xfId="21877"/>
    <cellStyle name="40% - Accent6 3 2 2 3 3" xfId="10453"/>
    <cellStyle name="40% - Accent6 3 2 2 3 4" xfId="18064"/>
    <cellStyle name="40% - Accent6 3 2 2 4" xfId="4802"/>
    <cellStyle name="40% - Accent6 3 2 2 4 2" xfId="12413"/>
    <cellStyle name="40% - Accent6 3 2 2 4 3" xfId="20024"/>
    <cellStyle name="40% - Accent6 3 2 2 5" xfId="8600"/>
    <cellStyle name="40% - Accent6 3 2 2 6" xfId="16211"/>
    <cellStyle name="40% - Accent6 3 2 3" xfId="1460"/>
    <cellStyle name="40% - Accent6 3 2 3 2" xfId="3313"/>
    <cellStyle name="40% - Accent6 3 2 3 2 2" xfId="7126"/>
    <cellStyle name="40% - Accent6 3 2 3 2 2 2" xfId="14737"/>
    <cellStyle name="40% - Accent6 3 2 3 2 2 3" xfId="22348"/>
    <cellStyle name="40% - Accent6 3 2 3 2 3" xfId="10924"/>
    <cellStyle name="40% - Accent6 3 2 3 2 4" xfId="18535"/>
    <cellStyle name="40% - Accent6 3 2 3 3" xfId="5273"/>
    <cellStyle name="40% - Accent6 3 2 3 3 2" xfId="12884"/>
    <cellStyle name="40% - Accent6 3 2 3 3 3" xfId="20495"/>
    <cellStyle name="40% - Accent6 3 2 3 4" xfId="9071"/>
    <cellStyle name="40% - Accent6 3 2 3 5" xfId="16682"/>
    <cellStyle name="40% - Accent6 3 2 4" xfId="2395"/>
    <cellStyle name="40% - Accent6 3 2 4 2" xfId="6208"/>
    <cellStyle name="40% - Accent6 3 2 4 2 2" xfId="13819"/>
    <cellStyle name="40% - Accent6 3 2 4 2 3" xfId="21430"/>
    <cellStyle name="40% - Accent6 3 2 4 3" xfId="10006"/>
    <cellStyle name="40% - Accent6 3 2 4 4" xfId="17617"/>
    <cellStyle name="40% - Accent6 3 2 5" xfId="4355"/>
    <cellStyle name="40% - Accent6 3 2 5 2" xfId="11966"/>
    <cellStyle name="40% - Accent6 3 2 5 3" xfId="19577"/>
    <cellStyle name="40% - Accent6 3 2 6" xfId="8153"/>
    <cellStyle name="40% - Accent6 3 2 7" xfId="15764"/>
    <cellStyle name="40% - Accent6 3 3" xfId="755"/>
    <cellStyle name="40% - Accent6 3 3 2" xfId="1673"/>
    <cellStyle name="40% - Accent6 3 3 2 2" xfId="3526"/>
    <cellStyle name="40% - Accent6 3 3 2 2 2" xfId="7339"/>
    <cellStyle name="40% - Accent6 3 3 2 2 2 2" xfId="14950"/>
    <cellStyle name="40% - Accent6 3 3 2 2 2 3" xfId="22561"/>
    <cellStyle name="40% - Accent6 3 3 2 2 3" xfId="11137"/>
    <cellStyle name="40% - Accent6 3 3 2 2 4" xfId="18748"/>
    <cellStyle name="40% - Accent6 3 3 2 3" xfId="5486"/>
    <cellStyle name="40% - Accent6 3 3 2 3 2" xfId="13097"/>
    <cellStyle name="40% - Accent6 3 3 2 3 3" xfId="20708"/>
    <cellStyle name="40% - Accent6 3 3 2 4" xfId="9284"/>
    <cellStyle name="40% - Accent6 3 3 2 5" xfId="16895"/>
    <cellStyle name="40% - Accent6 3 3 3" xfId="2608"/>
    <cellStyle name="40% - Accent6 3 3 3 2" xfId="6421"/>
    <cellStyle name="40% - Accent6 3 3 3 2 2" xfId="14032"/>
    <cellStyle name="40% - Accent6 3 3 3 2 3" xfId="21643"/>
    <cellStyle name="40% - Accent6 3 3 3 3" xfId="10219"/>
    <cellStyle name="40% - Accent6 3 3 3 4" xfId="17830"/>
    <cellStyle name="40% - Accent6 3 3 4" xfId="4568"/>
    <cellStyle name="40% - Accent6 3 3 4 2" xfId="12179"/>
    <cellStyle name="40% - Accent6 3 3 4 3" xfId="19790"/>
    <cellStyle name="40% - Accent6 3 3 5" xfId="8366"/>
    <cellStyle name="40% - Accent6 3 3 6" xfId="15977"/>
    <cellStyle name="40% - Accent6 3 4" xfId="1226"/>
    <cellStyle name="40% - Accent6 3 4 2" xfId="3079"/>
    <cellStyle name="40% - Accent6 3 4 2 2" xfId="6892"/>
    <cellStyle name="40% - Accent6 3 4 2 2 2" xfId="14503"/>
    <cellStyle name="40% - Accent6 3 4 2 2 3" xfId="22114"/>
    <cellStyle name="40% - Accent6 3 4 2 3" xfId="10690"/>
    <cellStyle name="40% - Accent6 3 4 2 4" xfId="18301"/>
    <cellStyle name="40% - Accent6 3 4 3" xfId="5039"/>
    <cellStyle name="40% - Accent6 3 4 3 2" xfId="12650"/>
    <cellStyle name="40% - Accent6 3 4 3 3" xfId="20261"/>
    <cellStyle name="40% - Accent6 3 4 4" xfId="8837"/>
    <cellStyle name="40% - Accent6 3 4 5" xfId="16448"/>
    <cellStyle name="40% - Accent6 3 5" xfId="2160"/>
    <cellStyle name="40% - Accent6 3 5 2" xfId="5973"/>
    <cellStyle name="40% - Accent6 3 5 2 2" xfId="13584"/>
    <cellStyle name="40% - Accent6 3 5 2 3" xfId="21195"/>
    <cellStyle name="40% - Accent6 3 5 3" xfId="9771"/>
    <cellStyle name="40% - Accent6 3 5 4" xfId="17382"/>
    <cellStyle name="40% - Accent6 3 6" xfId="4100"/>
    <cellStyle name="40% - Accent6 3 6 2" xfId="11711"/>
    <cellStyle name="40% - Accent6 3 6 3" xfId="19322"/>
    <cellStyle name="40% - Accent6 3 7" xfId="7919"/>
    <cellStyle name="40% - Accent6 3 8" xfId="15530"/>
    <cellStyle name="40% - Accent6 4" xfId="382"/>
    <cellStyle name="40% - Accent6 4 2" xfId="830"/>
    <cellStyle name="40% - Accent6 4 2 2" xfId="1748"/>
    <cellStyle name="40% - Accent6 4 2 2 2" xfId="3601"/>
    <cellStyle name="40% - Accent6 4 2 2 2 2" xfId="7414"/>
    <cellStyle name="40% - Accent6 4 2 2 2 2 2" xfId="15025"/>
    <cellStyle name="40% - Accent6 4 2 2 2 2 3" xfId="22636"/>
    <cellStyle name="40% - Accent6 4 2 2 2 3" xfId="11212"/>
    <cellStyle name="40% - Accent6 4 2 2 2 4" xfId="18823"/>
    <cellStyle name="40% - Accent6 4 2 2 3" xfId="5561"/>
    <cellStyle name="40% - Accent6 4 2 2 3 2" xfId="13172"/>
    <cellStyle name="40% - Accent6 4 2 2 3 3" xfId="20783"/>
    <cellStyle name="40% - Accent6 4 2 2 4" xfId="9359"/>
    <cellStyle name="40% - Accent6 4 2 2 5" xfId="16970"/>
    <cellStyle name="40% - Accent6 4 2 3" xfId="2683"/>
    <cellStyle name="40% - Accent6 4 2 3 2" xfId="6496"/>
    <cellStyle name="40% - Accent6 4 2 3 2 2" xfId="14107"/>
    <cellStyle name="40% - Accent6 4 2 3 2 3" xfId="21718"/>
    <cellStyle name="40% - Accent6 4 2 3 3" xfId="10294"/>
    <cellStyle name="40% - Accent6 4 2 3 4" xfId="17905"/>
    <cellStyle name="40% - Accent6 4 2 4" xfId="4643"/>
    <cellStyle name="40% - Accent6 4 2 4 2" xfId="12254"/>
    <cellStyle name="40% - Accent6 4 2 4 3" xfId="19865"/>
    <cellStyle name="40% - Accent6 4 2 5" xfId="8441"/>
    <cellStyle name="40% - Accent6 4 2 6" xfId="16052"/>
    <cellStyle name="40% - Accent6 4 3" xfId="1301"/>
    <cellStyle name="40% - Accent6 4 3 2" xfId="3154"/>
    <cellStyle name="40% - Accent6 4 3 2 2" xfId="6967"/>
    <cellStyle name="40% - Accent6 4 3 2 2 2" xfId="14578"/>
    <cellStyle name="40% - Accent6 4 3 2 2 3" xfId="22189"/>
    <cellStyle name="40% - Accent6 4 3 2 3" xfId="10765"/>
    <cellStyle name="40% - Accent6 4 3 2 4" xfId="18376"/>
    <cellStyle name="40% - Accent6 4 3 3" xfId="5114"/>
    <cellStyle name="40% - Accent6 4 3 3 2" xfId="12725"/>
    <cellStyle name="40% - Accent6 4 3 3 3" xfId="20336"/>
    <cellStyle name="40% - Accent6 4 3 4" xfId="8912"/>
    <cellStyle name="40% - Accent6 4 3 5" xfId="16523"/>
    <cellStyle name="40% - Accent6 4 4" xfId="2236"/>
    <cellStyle name="40% - Accent6 4 4 2" xfId="6049"/>
    <cellStyle name="40% - Accent6 4 4 2 2" xfId="13660"/>
    <cellStyle name="40% - Accent6 4 4 2 3" xfId="21271"/>
    <cellStyle name="40% - Accent6 4 4 3" xfId="9847"/>
    <cellStyle name="40% - Accent6 4 4 4" xfId="17458"/>
    <cellStyle name="40% - Accent6 4 5" xfId="4196"/>
    <cellStyle name="40% - Accent6 4 5 2" xfId="11807"/>
    <cellStyle name="40% - Accent6 4 5 3" xfId="19418"/>
    <cellStyle name="40% - Accent6 4 6" xfId="7994"/>
    <cellStyle name="40% - Accent6 4 7" xfId="15605"/>
    <cellStyle name="40% - Accent6 5" xfId="44"/>
    <cellStyle name="40% - Accent6 5 2" xfId="1030"/>
    <cellStyle name="40% - Accent6 5 2 2" xfId="1948"/>
    <cellStyle name="40% - Accent6 5 2 2 2" xfId="3801"/>
    <cellStyle name="40% - Accent6 5 2 2 2 2" xfId="7614"/>
    <cellStyle name="40% - Accent6 5 2 2 2 2 2" xfId="15225"/>
    <cellStyle name="40% - Accent6 5 2 2 2 2 3" xfId="22836"/>
    <cellStyle name="40% - Accent6 5 2 2 2 3" xfId="11412"/>
    <cellStyle name="40% - Accent6 5 2 2 2 4" xfId="19023"/>
    <cellStyle name="40% - Accent6 5 2 2 3" xfId="5761"/>
    <cellStyle name="40% - Accent6 5 2 2 3 2" xfId="13372"/>
    <cellStyle name="40% - Accent6 5 2 2 3 3" xfId="20983"/>
    <cellStyle name="40% - Accent6 5 2 2 4" xfId="9559"/>
    <cellStyle name="40% - Accent6 5 2 2 5" xfId="17170"/>
    <cellStyle name="40% - Accent6 5 2 3" xfId="2883"/>
    <cellStyle name="40% - Accent6 5 2 3 2" xfId="6696"/>
    <cellStyle name="40% - Accent6 5 2 3 2 2" xfId="14307"/>
    <cellStyle name="40% - Accent6 5 2 3 2 3" xfId="21918"/>
    <cellStyle name="40% - Accent6 5 2 3 3" xfId="10494"/>
    <cellStyle name="40% - Accent6 5 2 3 4" xfId="18105"/>
    <cellStyle name="40% - Accent6 5 2 4" xfId="4843"/>
    <cellStyle name="40% - Accent6 5 2 4 2" xfId="12454"/>
    <cellStyle name="40% - Accent6 5 2 4 3" xfId="20065"/>
    <cellStyle name="40% - Accent6 5 2 5" xfId="8641"/>
    <cellStyle name="40% - Accent6 5 2 6" xfId="16252"/>
    <cellStyle name="40% - Accent6 5 3" xfId="1054"/>
    <cellStyle name="40% - Accent6 5 3 2" xfId="2907"/>
    <cellStyle name="40% - Accent6 5 3 2 2" xfId="6720"/>
    <cellStyle name="40% - Accent6 5 3 2 2 2" xfId="14331"/>
    <cellStyle name="40% - Accent6 5 3 2 2 3" xfId="21942"/>
    <cellStyle name="40% - Accent6 5 3 2 3" xfId="10518"/>
    <cellStyle name="40% - Accent6 5 3 2 4" xfId="18129"/>
    <cellStyle name="40% - Accent6 5 3 3" xfId="4867"/>
    <cellStyle name="40% - Accent6 5 3 3 2" xfId="12478"/>
    <cellStyle name="40% - Accent6 5 3 3 3" xfId="20089"/>
    <cellStyle name="40% - Accent6 5 3 4" xfId="8665"/>
    <cellStyle name="40% - Accent6 5 3 5" xfId="16276"/>
    <cellStyle name="40% - Accent6 5 4" xfId="1987"/>
    <cellStyle name="40% - Accent6 5 4 2" xfId="5800"/>
    <cellStyle name="40% - Accent6 5 4 2 2" xfId="13411"/>
    <cellStyle name="40% - Accent6 5 4 2 3" xfId="21022"/>
    <cellStyle name="40% - Accent6 5 4 3" xfId="9598"/>
    <cellStyle name="40% - Accent6 5 4 4" xfId="17209"/>
    <cellStyle name="40% - Accent6 5 5" xfId="4087"/>
    <cellStyle name="40% - Accent6 5 5 2" xfId="11698"/>
    <cellStyle name="40% - Accent6 5 5 3" xfId="19309"/>
    <cellStyle name="40% - Accent6 5 6" xfId="7749"/>
    <cellStyle name="40% - Accent6 5 7" xfId="15360"/>
    <cellStyle name="40% - Accent6 6" xfId="583"/>
    <cellStyle name="40% - Accent6 6 2" xfId="1501"/>
    <cellStyle name="40% - Accent6 6 2 2" xfId="3354"/>
    <cellStyle name="40% - Accent6 6 2 2 2" xfId="7167"/>
    <cellStyle name="40% - Accent6 6 2 2 2 2" xfId="14778"/>
    <cellStyle name="40% - Accent6 6 2 2 2 3" xfId="22389"/>
    <cellStyle name="40% - Accent6 6 2 2 3" xfId="10965"/>
    <cellStyle name="40% - Accent6 6 2 2 4" xfId="18576"/>
    <cellStyle name="40% - Accent6 6 2 3" xfId="5314"/>
    <cellStyle name="40% - Accent6 6 2 3 2" xfId="12925"/>
    <cellStyle name="40% - Accent6 6 2 3 3" xfId="20536"/>
    <cellStyle name="40% - Accent6 6 2 4" xfId="9112"/>
    <cellStyle name="40% - Accent6 6 2 5" xfId="16723"/>
    <cellStyle name="40% - Accent6 6 3" xfId="2436"/>
    <cellStyle name="40% - Accent6 6 3 2" xfId="6249"/>
    <cellStyle name="40% - Accent6 6 3 2 2" xfId="13860"/>
    <cellStyle name="40% - Accent6 6 3 2 3" xfId="21471"/>
    <cellStyle name="40% - Accent6 6 3 3" xfId="10047"/>
    <cellStyle name="40% - Accent6 6 3 4" xfId="17658"/>
    <cellStyle name="40% - Accent6 6 4" xfId="4396"/>
    <cellStyle name="40% - Accent6 6 4 2" xfId="12007"/>
    <cellStyle name="40% - Accent6 6 4 3" xfId="19618"/>
    <cellStyle name="40% - Accent6 6 5" xfId="8194"/>
    <cellStyle name="40% - Accent6 6 6" xfId="15805"/>
    <cellStyle name="40% - Accent6 7" xfId="3933"/>
    <cellStyle name="40% - Accent6 7 2" xfId="11544"/>
    <cellStyle name="40% - Accent6 7 3" xfId="19155"/>
    <cellStyle name="60% - Accent1 2" xfId="195"/>
    <cellStyle name="60% - Accent1 3" xfId="278"/>
    <cellStyle name="60% - Accent1 4" xfId="25"/>
    <cellStyle name="60% - Accent2 2" xfId="199"/>
    <cellStyle name="60% - Accent2 3" xfId="282"/>
    <cellStyle name="60% - Accent2 4" xfId="29"/>
    <cellStyle name="60% - Accent3 2" xfId="203"/>
    <cellStyle name="60% - Accent3 3" xfId="286"/>
    <cellStyle name="60% - Accent3 4" xfId="33"/>
    <cellStyle name="60% - Accent4 2" xfId="207"/>
    <cellStyle name="60% - Accent4 3" xfId="290"/>
    <cellStyle name="60% - Accent4 4" xfId="37"/>
    <cellStyle name="60% - Accent5 2" xfId="211"/>
    <cellStyle name="60% - Accent5 3" xfId="294"/>
    <cellStyle name="60% - Accent5 4" xfId="41"/>
    <cellStyle name="60% - Accent6 2" xfId="215"/>
    <cellStyle name="60% - Accent6 3" xfId="298"/>
    <cellStyle name="60% - Accent6 4" xfId="45"/>
    <cellStyle name="Accent1 2" xfId="192"/>
    <cellStyle name="Accent1 3" xfId="275"/>
    <cellStyle name="Accent1 4" xfId="22"/>
    <cellStyle name="Accent2 2" xfId="196"/>
    <cellStyle name="Accent2 3" xfId="279"/>
    <cellStyle name="Accent2 4" xfId="26"/>
    <cellStyle name="Accent3 2" xfId="200"/>
    <cellStyle name="Accent3 3" xfId="283"/>
    <cellStyle name="Accent3 4" xfId="30"/>
    <cellStyle name="Accent4 2" xfId="204"/>
    <cellStyle name="Accent4 3" xfId="287"/>
    <cellStyle name="Accent4 4" xfId="34"/>
    <cellStyle name="Accent5 2" xfId="208"/>
    <cellStyle name="Accent5 3" xfId="291"/>
    <cellStyle name="Accent5 4" xfId="38"/>
    <cellStyle name="Accent6 2" xfId="212"/>
    <cellStyle name="Accent6 3" xfId="295"/>
    <cellStyle name="Accent6 4" xfId="42"/>
    <cellStyle name="Bad 2" xfId="184"/>
    <cellStyle name="Bad 3" xfId="264"/>
    <cellStyle name="Bad 4" xfId="16"/>
    <cellStyle name="Calculation" xfId="7" builtinId="22" customBuiltin="1"/>
    <cellStyle name="Calculation 2" xfId="188"/>
    <cellStyle name="Calculation 3" xfId="268"/>
    <cellStyle name="Check Cell" xfId="9" builtinId="23" customBuiltin="1"/>
    <cellStyle name="Check Cell 2" xfId="189"/>
    <cellStyle name="Check Cell 3" xfId="270"/>
    <cellStyle name="Comma" xfId="1" builtinId="3"/>
    <cellStyle name="Comma [0] 2" xfId="62"/>
    <cellStyle name="Comma [0] 2 2" xfId="392"/>
    <cellStyle name="Comma [0] 2 2 2" xfId="839"/>
    <cellStyle name="Comma [0] 2 2 2 2" xfId="1757"/>
    <cellStyle name="Comma [0] 2 2 2 2 2" xfId="3610"/>
    <cellStyle name="Comma [0] 2 2 2 2 2 2" xfId="7423"/>
    <cellStyle name="Comma [0] 2 2 2 2 2 2 2" xfId="15034"/>
    <cellStyle name="Comma [0] 2 2 2 2 2 2 3" xfId="22645"/>
    <cellStyle name="Comma [0] 2 2 2 2 2 3" xfId="11221"/>
    <cellStyle name="Comma [0] 2 2 2 2 2 4" xfId="18832"/>
    <cellStyle name="Comma [0] 2 2 2 2 3" xfId="5570"/>
    <cellStyle name="Comma [0] 2 2 2 2 3 2" xfId="13181"/>
    <cellStyle name="Comma [0] 2 2 2 2 3 3" xfId="20792"/>
    <cellStyle name="Comma [0] 2 2 2 2 4" xfId="9368"/>
    <cellStyle name="Comma [0] 2 2 2 2 5" xfId="16979"/>
    <cellStyle name="Comma [0] 2 2 2 3" xfId="2692"/>
    <cellStyle name="Comma [0] 2 2 2 3 2" xfId="6505"/>
    <cellStyle name="Comma [0] 2 2 2 3 2 2" xfId="14116"/>
    <cellStyle name="Comma [0] 2 2 2 3 2 3" xfId="21727"/>
    <cellStyle name="Comma [0] 2 2 2 3 3" xfId="10303"/>
    <cellStyle name="Comma [0] 2 2 2 3 4" xfId="17914"/>
    <cellStyle name="Comma [0] 2 2 2 4" xfId="4652"/>
    <cellStyle name="Comma [0] 2 2 2 4 2" xfId="12263"/>
    <cellStyle name="Comma [0] 2 2 2 4 3" xfId="19874"/>
    <cellStyle name="Comma [0] 2 2 2 5" xfId="8450"/>
    <cellStyle name="Comma [0] 2 2 2 6" xfId="16061"/>
    <cellStyle name="Comma [0] 2 2 3" xfId="1310"/>
    <cellStyle name="Comma [0] 2 2 3 2" xfId="3163"/>
    <cellStyle name="Comma [0] 2 2 3 2 2" xfId="6976"/>
    <cellStyle name="Comma [0] 2 2 3 2 2 2" xfId="14587"/>
    <cellStyle name="Comma [0] 2 2 3 2 2 3" xfId="22198"/>
    <cellStyle name="Comma [0] 2 2 3 2 3" xfId="10774"/>
    <cellStyle name="Comma [0] 2 2 3 2 4" xfId="18385"/>
    <cellStyle name="Comma [0] 2 2 3 3" xfId="5123"/>
    <cellStyle name="Comma [0] 2 2 3 3 2" xfId="12734"/>
    <cellStyle name="Comma [0] 2 2 3 3 3" xfId="20345"/>
    <cellStyle name="Comma [0] 2 2 3 4" xfId="8921"/>
    <cellStyle name="Comma [0] 2 2 3 5" xfId="16532"/>
    <cellStyle name="Comma [0] 2 2 4" xfId="2245"/>
    <cellStyle name="Comma [0] 2 2 4 2" xfId="6058"/>
    <cellStyle name="Comma [0] 2 2 4 2 2" xfId="13669"/>
    <cellStyle name="Comma [0] 2 2 4 2 3" xfId="21280"/>
    <cellStyle name="Comma [0] 2 2 4 3" xfId="9856"/>
    <cellStyle name="Comma [0] 2 2 4 4" xfId="17467"/>
    <cellStyle name="Comma [0] 2 2 5" xfId="4205"/>
    <cellStyle name="Comma [0] 2 2 5 2" xfId="11816"/>
    <cellStyle name="Comma [0] 2 2 5 3" xfId="19427"/>
    <cellStyle name="Comma [0] 2 2 6" xfId="8003"/>
    <cellStyle name="Comma [0] 2 2 7" xfId="15614"/>
    <cellStyle name="Comma [0] 2 3" xfId="593"/>
    <cellStyle name="Comma [0] 2 3 2" xfId="1511"/>
    <cellStyle name="Comma [0] 2 3 2 2" xfId="3364"/>
    <cellStyle name="Comma [0] 2 3 2 2 2" xfId="7177"/>
    <cellStyle name="Comma [0] 2 3 2 2 2 2" xfId="14788"/>
    <cellStyle name="Comma [0] 2 3 2 2 2 3" xfId="22399"/>
    <cellStyle name="Comma [0] 2 3 2 2 3" xfId="10975"/>
    <cellStyle name="Comma [0] 2 3 2 2 4" xfId="18586"/>
    <cellStyle name="Comma [0] 2 3 2 3" xfId="5324"/>
    <cellStyle name="Comma [0] 2 3 2 3 2" xfId="12935"/>
    <cellStyle name="Comma [0] 2 3 2 3 3" xfId="20546"/>
    <cellStyle name="Comma [0] 2 3 2 4" xfId="9122"/>
    <cellStyle name="Comma [0] 2 3 2 5" xfId="16733"/>
    <cellStyle name="Comma [0] 2 3 3" xfId="2446"/>
    <cellStyle name="Comma [0] 2 3 3 2" xfId="6259"/>
    <cellStyle name="Comma [0] 2 3 3 2 2" xfId="13870"/>
    <cellStyle name="Comma [0] 2 3 3 2 3" xfId="21481"/>
    <cellStyle name="Comma [0] 2 3 3 3" xfId="10057"/>
    <cellStyle name="Comma [0] 2 3 3 4" xfId="17668"/>
    <cellStyle name="Comma [0] 2 3 4" xfId="4406"/>
    <cellStyle name="Comma [0] 2 3 4 2" xfId="12017"/>
    <cellStyle name="Comma [0] 2 3 4 3" xfId="19628"/>
    <cellStyle name="Comma [0] 2 3 5" xfId="8204"/>
    <cellStyle name="Comma [0] 2 3 6" xfId="15815"/>
    <cellStyle name="Comma [0] 2 4" xfId="1065"/>
    <cellStyle name="Comma [0] 2 4 2" xfId="2918"/>
    <cellStyle name="Comma [0] 2 4 2 2" xfId="6731"/>
    <cellStyle name="Comma [0] 2 4 2 2 2" xfId="14342"/>
    <cellStyle name="Comma [0] 2 4 2 2 3" xfId="21953"/>
    <cellStyle name="Comma [0] 2 4 2 3" xfId="10529"/>
    <cellStyle name="Comma [0] 2 4 2 4" xfId="18140"/>
    <cellStyle name="Comma [0] 2 4 3" xfId="4878"/>
    <cellStyle name="Comma [0] 2 4 3 2" xfId="12489"/>
    <cellStyle name="Comma [0] 2 4 3 3" xfId="20100"/>
    <cellStyle name="Comma [0] 2 4 4" xfId="8676"/>
    <cellStyle name="Comma [0] 2 4 5" xfId="16287"/>
    <cellStyle name="Comma [0] 2 5" xfId="1997"/>
    <cellStyle name="Comma [0] 2 5 2" xfId="5810"/>
    <cellStyle name="Comma [0] 2 5 2 2" xfId="13421"/>
    <cellStyle name="Comma [0] 2 5 2 3" xfId="21032"/>
    <cellStyle name="Comma [0] 2 5 3" xfId="9608"/>
    <cellStyle name="Comma [0] 2 5 4" xfId="17219"/>
    <cellStyle name="Comma [0] 2 6" xfId="3948"/>
    <cellStyle name="Comma [0] 2 6 2" xfId="11559"/>
    <cellStyle name="Comma [0] 2 6 3" xfId="19170"/>
    <cellStyle name="Comma [0] 2 7" xfId="7759"/>
    <cellStyle name="Comma [0] 2 8" xfId="15370"/>
    <cellStyle name="Comma 10" xfId="60"/>
    <cellStyle name="Comma 100" xfId="306"/>
    <cellStyle name="Comma 100 2" xfId="550"/>
    <cellStyle name="Comma 100 2 2" xfId="997"/>
    <cellStyle name="Comma 100 2 2 2" xfId="1915"/>
    <cellStyle name="Comma 100 2 2 2 2" xfId="3768"/>
    <cellStyle name="Comma 100 2 2 2 2 2" xfId="7581"/>
    <cellStyle name="Comma 100 2 2 2 2 2 2" xfId="15192"/>
    <cellStyle name="Comma 100 2 2 2 2 2 3" xfId="22803"/>
    <cellStyle name="Comma 100 2 2 2 2 3" xfId="11379"/>
    <cellStyle name="Comma 100 2 2 2 2 4" xfId="18990"/>
    <cellStyle name="Comma 100 2 2 2 3" xfId="5728"/>
    <cellStyle name="Comma 100 2 2 2 3 2" xfId="13339"/>
    <cellStyle name="Comma 100 2 2 2 3 3" xfId="20950"/>
    <cellStyle name="Comma 100 2 2 2 4" xfId="9526"/>
    <cellStyle name="Comma 100 2 2 2 5" xfId="17137"/>
    <cellStyle name="Comma 100 2 2 3" xfId="2850"/>
    <cellStyle name="Comma 100 2 2 3 2" xfId="6663"/>
    <cellStyle name="Comma 100 2 2 3 2 2" xfId="14274"/>
    <cellStyle name="Comma 100 2 2 3 2 3" xfId="21885"/>
    <cellStyle name="Comma 100 2 2 3 3" xfId="10461"/>
    <cellStyle name="Comma 100 2 2 3 4" xfId="18072"/>
    <cellStyle name="Comma 100 2 2 4" xfId="4810"/>
    <cellStyle name="Comma 100 2 2 4 2" xfId="12421"/>
    <cellStyle name="Comma 100 2 2 4 3" xfId="20032"/>
    <cellStyle name="Comma 100 2 2 5" xfId="8608"/>
    <cellStyle name="Comma 100 2 2 6" xfId="16219"/>
    <cellStyle name="Comma 100 2 3" xfId="1468"/>
    <cellStyle name="Comma 100 2 3 2" xfId="3321"/>
    <cellStyle name="Comma 100 2 3 2 2" xfId="7134"/>
    <cellStyle name="Comma 100 2 3 2 2 2" xfId="14745"/>
    <cellStyle name="Comma 100 2 3 2 2 3" xfId="22356"/>
    <cellStyle name="Comma 100 2 3 2 3" xfId="10932"/>
    <cellStyle name="Comma 100 2 3 2 4" xfId="18543"/>
    <cellStyle name="Comma 100 2 3 3" xfId="5281"/>
    <cellStyle name="Comma 100 2 3 3 2" xfId="12892"/>
    <cellStyle name="Comma 100 2 3 3 3" xfId="20503"/>
    <cellStyle name="Comma 100 2 3 4" xfId="9079"/>
    <cellStyle name="Comma 100 2 3 5" xfId="16690"/>
    <cellStyle name="Comma 100 2 4" xfId="2403"/>
    <cellStyle name="Comma 100 2 4 2" xfId="6216"/>
    <cellStyle name="Comma 100 2 4 2 2" xfId="13827"/>
    <cellStyle name="Comma 100 2 4 2 3" xfId="21438"/>
    <cellStyle name="Comma 100 2 4 3" xfId="10014"/>
    <cellStyle name="Comma 100 2 4 4" xfId="17625"/>
    <cellStyle name="Comma 100 2 5" xfId="4363"/>
    <cellStyle name="Comma 100 2 5 2" xfId="11974"/>
    <cellStyle name="Comma 100 2 5 3" xfId="19585"/>
    <cellStyle name="Comma 100 2 6" xfId="8161"/>
    <cellStyle name="Comma 100 2 7" xfId="15772"/>
    <cellStyle name="Comma 100 3" xfId="763"/>
    <cellStyle name="Comma 100 3 2" xfId="1681"/>
    <cellStyle name="Comma 100 3 2 2" xfId="3534"/>
    <cellStyle name="Comma 100 3 2 2 2" xfId="7347"/>
    <cellStyle name="Comma 100 3 2 2 2 2" xfId="14958"/>
    <cellStyle name="Comma 100 3 2 2 2 3" xfId="22569"/>
    <cellStyle name="Comma 100 3 2 2 3" xfId="11145"/>
    <cellStyle name="Comma 100 3 2 2 4" xfId="18756"/>
    <cellStyle name="Comma 100 3 2 3" xfId="5494"/>
    <cellStyle name="Comma 100 3 2 3 2" xfId="13105"/>
    <cellStyle name="Comma 100 3 2 3 3" xfId="20716"/>
    <cellStyle name="Comma 100 3 2 4" xfId="9292"/>
    <cellStyle name="Comma 100 3 2 5" xfId="16903"/>
    <cellStyle name="Comma 100 3 3" xfId="2616"/>
    <cellStyle name="Comma 100 3 3 2" xfId="6429"/>
    <cellStyle name="Comma 100 3 3 2 2" xfId="14040"/>
    <cellStyle name="Comma 100 3 3 2 3" xfId="21651"/>
    <cellStyle name="Comma 100 3 3 3" xfId="10227"/>
    <cellStyle name="Comma 100 3 3 4" xfId="17838"/>
    <cellStyle name="Comma 100 3 4" xfId="4576"/>
    <cellStyle name="Comma 100 3 4 2" xfId="12187"/>
    <cellStyle name="Comma 100 3 4 3" xfId="19798"/>
    <cellStyle name="Comma 100 3 5" xfId="8374"/>
    <cellStyle name="Comma 100 3 6" xfId="15985"/>
    <cellStyle name="Comma 100 4" xfId="1234"/>
    <cellStyle name="Comma 100 4 2" xfId="3087"/>
    <cellStyle name="Comma 100 4 2 2" xfId="6900"/>
    <cellStyle name="Comma 100 4 2 2 2" xfId="14511"/>
    <cellStyle name="Comma 100 4 2 2 3" xfId="22122"/>
    <cellStyle name="Comma 100 4 2 3" xfId="10698"/>
    <cellStyle name="Comma 100 4 2 4" xfId="18309"/>
    <cellStyle name="Comma 100 4 3" xfId="5047"/>
    <cellStyle name="Comma 100 4 3 2" xfId="12658"/>
    <cellStyle name="Comma 100 4 3 3" xfId="20269"/>
    <cellStyle name="Comma 100 4 4" xfId="8845"/>
    <cellStyle name="Comma 100 4 5" xfId="16456"/>
    <cellStyle name="Comma 100 5" xfId="2168"/>
    <cellStyle name="Comma 100 5 2" xfId="5981"/>
    <cellStyle name="Comma 100 5 2 2" xfId="13592"/>
    <cellStyle name="Comma 100 5 2 3" xfId="21203"/>
    <cellStyle name="Comma 100 5 3" xfId="9779"/>
    <cellStyle name="Comma 100 5 4" xfId="17390"/>
    <cellStyle name="Comma 100 6" xfId="4109"/>
    <cellStyle name="Comma 100 6 2" xfId="11720"/>
    <cellStyle name="Comma 100 6 3" xfId="19331"/>
    <cellStyle name="Comma 100 7" xfId="7927"/>
    <cellStyle name="Comma 100 8" xfId="15538"/>
    <cellStyle name="Comma 101" xfId="57"/>
    <cellStyle name="Comma 101 2" xfId="380"/>
    <cellStyle name="Comma 101 2 2" xfId="828"/>
    <cellStyle name="Comma 101 2 2 2" xfId="1746"/>
    <cellStyle name="Comma 101 2 2 2 2" xfId="3599"/>
    <cellStyle name="Comma 101 2 2 2 2 2" xfId="7412"/>
    <cellStyle name="Comma 101 2 2 2 2 2 2" xfId="15023"/>
    <cellStyle name="Comma 101 2 2 2 2 2 3" xfId="22634"/>
    <cellStyle name="Comma 101 2 2 2 2 3" xfId="11210"/>
    <cellStyle name="Comma 101 2 2 2 2 4" xfId="18821"/>
    <cellStyle name="Comma 101 2 2 2 3" xfId="5559"/>
    <cellStyle name="Comma 101 2 2 2 3 2" xfId="13170"/>
    <cellStyle name="Comma 101 2 2 2 3 3" xfId="20781"/>
    <cellStyle name="Comma 101 2 2 2 4" xfId="9357"/>
    <cellStyle name="Comma 101 2 2 2 5" xfId="16968"/>
    <cellStyle name="Comma 101 2 2 3" xfId="2681"/>
    <cellStyle name="Comma 101 2 2 3 2" xfId="6494"/>
    <cellStyle name="Comma 101 2 2 3 2 2" xfId="14105"/>
    <cellStyle name="Comma 101 2 2 3 2 3" xfId="21716"/>
    <cellStyle name="Comma 101 2 2 3 3" xfId="10292"/>
    <cellStyle name="Comma 101 2 2 3 4" xfId="17903"/>
    <cellStyle name="Comma 101 2 2 4" xfId="4641"/>
    <cellStyle name="Comma 101 2 2 4 2" xfId="12252"/>
    <cellStyle name="Comma 101 2 2 4 3" xfId="19863"/>
    <cellStyle name="Comma 101 2 2 5" xfId="8439"/>
    <cellStyle name="Comma 101 2 2 6" xfId="16050"/>
    <cellStyle name="Comma 101 2 3" xfId="1299"/>
    <cellStyle name="Comma 101 2 3 2" xfId="3152"/>
    <cellStyle name="Comma 101 2 3 2 2" xfId="6965"/>
    <cellStyle name="Comma 101 2 3 2 2 2" xfId="14576"/>
    <cellStyle name="Comma 101 2 3 2 2 3" xfId="22187"/>
    <cellStyle name="Comma 101 2 3 2 3" xfId="10763"/>
    <cellStyle name="Comma 101 2 3 2 4" xfId="18374"/>
    <cellStyle name="Comma 101 2 3 3" xfId="5112"/>
    <cellStyle name="Comma 101 2 3 3 2" xfId="12723"/>
    <cellStyle name="Comma 101 2 3 3 3" xfId="20334"/>
    <cellStyle name="Comma 101 2 3 4" xfId="8910"/>
    <cellStyle name="Comma 101 2 3 5" xfId="16521"/>
    <cellStyle name="Comma 101 2 4" xfId="2234"/>
    <cellStyle name="Comma 101 2 4 2" xfId="6047"/>
    <cellStyle name="Comma 101 2 4 2 2" xfId="13658"/>
    <cellStyle name="Comma 101 2 4 2 3" xfId="21269"/>
    <cellStyle name="Comma 101 2 4 3" xfId="9845"/>
    <cellStyle name="Comma 101 2 4 4" xfId="17456"/>
    <cellStyle name="Comma 101 2 5" xfId="4194"/>
    <cellStyle name="Comma 101 2 5 2" xfId="11805"/>
    <cellStyle name="Comma 101 2 5 3" xfId="19416"/>
    <cellStyle name="Comma 101 2 6" xfId="7992"/>
    <cellStyle name="Comma 101 2 7" xfId="15603"/>
    <cellStyle name="Comma 101 3" xfId="590"/>
    <cellStyle name="Comma 101 3 2" xfId="1508"/>
    <cellStyle name="Comma 101 3 2 2" xfId="3361"/>
    <cellStyle name="Comma 101 3 2 2 2" xfId="7174"/>
    <cellStyle name="Comma 101 3 2 2 2 2" xfId="14785"/>
    <cellStyle name="Comma 101 3 2 2 2 3" xfId="22396"/>
    <cellStyle name="Comma 101 3 2 2 3" xfId="10972"/>
    <cellStyle name="Comma 101 3 2 2 4" xfId="18583"/>
    <cellStyle name="Comma 101 3 2 3" xfId="5321"/>
    <cellStyle name="Comma 101 3 2 3 2" xfId="12932"/>
    <cellStyle name="Comma 101 3 2 3 3" xfId="20543"/>
    <cellStyle name="Comma 101 3 2 4" xfId="9119"/>
    <cellStyle name="Comma 101 3 2 5" xfId="16730"/>
    <cellStyle name="Comma 101 3 3" xfId="2443"/>
    <cellStyle name="Comma 101 3 3 2" xfId="6256"/>
    <cellStyle name="Comma 101 3 3 2 2" xfId="13867"/>
    <cellStyle name="Comma 101 3 3 2 3" xfId="21478"/>
    <cellStyle name="Comma 101 3 3 3" xfId="10054"/>
    <cellStyle name="Comma 101 3 3 4" xfId="17665"/>
    <cellStyle name="Comma 101 3 4" xfId="4403"/>
    <cellStyle name="Comma 101 3 4 2" xfId="12014"/>
    <cellStyle name="Comma 101 3 4 3" xfId="19625"/>
    <cellStyle name="Comma 101 3 5" xfId="8201"/>
    <cellStyle name="Comma 101 3 6" xfId="15812"/>
    <cellStyle name="Comma 101 4" xfId="1062"/>
    <cellStyle name="Comma 101 4 2" xfId="2915"/>
    <cellStyle name="Comma 101 4 2 2" xfId="6728"/>
    <cellStyle name="Comma 101 4 2 2 2" xfId="14339"/>
    <cellStyle name="Comma 101 4 2 2 3" xfId="21950"/>
    <cellStyle name="Comma 101 4 2 3" xfId="10526"/>
    <cellStyle name="Comma 101 4 2 4" xfId="18137"/>
    <cellStyle name="Comma 101 4 3" xfId="4875"/>
    <cellStyle name="Comma 101 4 3 2" xfId="12486"/>
    <cellStyle name="Comma 101 4 3 3" xfId="20097"/>
    <cellStyle name="Comma 101 4 4" xfId="8673"/>
    <cellStyle name="Comma 101 4 5" xfId="16284"/>
    <cellStyle name="Comma 101 5" xfId="1994"/>
    <cellStyle name="Comma 101 5 2" xfId="5807"/>
    <cellStyle name="Comma 101 5 2 2" xfId="13418"/>
    <cellStyle name="Comma 101 5 2 3" xfId="21029"/>
    <cellStyle name="Comma 101 5 3" xfId="9605"/>
    <cellStyle name="Comma 101 5 4" xfId="17216"/>
    <cellStyle name="Comma 101 6" xfId="4110"/>
    <cellStyle name="Comma 101 6 2" xfId="11721"/>
    <cellStyle name="Comma 101 6 3" xfId="19332"/>
    <cellStyle name="Comma 101 7" xfId="7756"/>
    <cellStyle name="Comma 101 8" xfId="15367"/>
    <cellStyle name="Comma 102" xfId="308"/>
    <cellStyle name="Comma 102 2" xfId="552"/>
    <cellStyle name="Comma 102 2 2" xfId="999"/>
    <cellStyle name="Comma 102 2 2 2" xfId="1917"/>
    <cellStyle name="Comma 102 2 2 2 2" xfId="3770"/>
    <cellStyle name="Comma 102 2 2 2 2 2" xfId="7583"/>
    <cellStyle name="Comma 102 2 2 2 2 2 2" xfId="15194"/>
    <cellStyle name="Comma 102 2 2 2 2 2 3" xfId="22805"/>
    <cellStyle name="Comma 102 2 2 2 2 3" xfId="11381"/>
    <cellStyle name="Comma 102 2 2 2 2 4" xfId="18992"/>
    <cellStyle name="Comma 102 2 2 2 3" xfId="5730"/>
    <cellStyle name="Comma 102 2 2 2 3 2" xfId="13341"/>
    <cellStyle name="Comma 102 2 2 2 3 3" xfId="20952"/>
    <cellStyle name="Comma 102 2 2 2 4" xfId="9528"/>
    <cellStyle name="Comma 102 2 2 2 5" xfId="17139"/>
    <cellStyle name="Comma 102 2 2 3" xfId="2852"/>
    <cellStyle name="Comma 102 2 2 3 2" xfId="6665"/>
    <cellStyle name="Comma 102 2 2 3 2 2" xfId="14276"/>
    <cellStyle name="Comma 102 2 2 3 2 3" xfId="21887"/>
    <cellStyle name="Comma 102 2 2 3 3" xfId="10463"/>
    <cellStyle name="Comma 102 2 2 3 4" xfId="18074"/>
    <cellStyle name="Comma 102 2 2 4" xfId="4812"/>
    <cellStyle name="Comma 102 2 2 4 2" xfId="12423"/>
    <cellStyle name="Comma 102 2 2 4 3" xfId="20034"/>
    <cellStyle name="Comma 102 2 2 5" xfId="8610"/>
    <cellStyle name="Comma 102 2 2 6" xfId="16221"/>
    <cellStyle name="Comma 102 2 3" xfId="1470"/>
    <cellStyle name="Comma 102 2 3 2" xfId="3323"/>
    <cellStyle name="Comma 102 2 3 2 2" xfId="7136"/>
    <cellStyle name="Comma 102 2 3 2 2 2" xfId="14747"/>
    <cellStyle name="Comma 102 2 3 2 2 3" xfId="22358"/>
    <cellStyle name="Comma 102 2 3 2 3" xfId="10934"/>
    <cellStyle name="Comma 102 2 3 2 4" xfId="18545"/>
    <cellStyle name="Comma 102 2 3 3" xfId="5283"/>
    <cellStyle name="Comma 102 2 3 3 2" xfId="12894"/>
    <cellStyle name="Comma 102 2 3 3 3" xfId="20505"/>
    <cellStyle name="Comma 102 2 3 4" xfId="9081"/>
    <cellStyle name="Comma 102 2 3 5" xfId="16692"/>
    <cellStyle name="Comma 102 2 4" xfId="2405"/>
    <cellStyle name="Comma 102 2 4 2" xfId="6218"/>
    <cellStyle name="Comma 102 2 4 2 2" xfId="13829"/>
    <cellStyle name="Comma 102 2 4 2 3" xfId="21440"/>
    <cellStyle name="Comma 102 2 4 3" xfId="10016"/>
    <cellStyle name="Comma 102 2 4 4" xfId="17627"/>
    <cellStyle name="Comma 102 2 5" xfId="4365"/>
    <cellStyle name="Comma 102 2 5 2" xfId="11976"/>
    <cellStyle name="Comma 102 2 5 3" xfId="19587"/>
    <cellStyle name="Comma 102 2 6" xfId="8163"/>
    <cellStyle name="Comma 102 2 7" xfId="15774"/>
    <cellStyle name="Comma 102 3" xfId="765"/>
    <cellStyle name="Comma 102 3 2" xfId="1683"/>
    <cellStyle name="Comma 102 3 2 2" xfId="3536"/>
    <cellStyle name="Comma 102 3 2 2 2" xfId="7349"/>
    <cellStyle name="Comma 102 3 2 2 2 2" xfId="14960"/>
    <cellStyle name="Comma 102 3 2 2 2 3" xfId="22571"/>
    <cellStyle name="Comma 102 3 2 2 3" xfId="11147"/>
    <cellStyle name="Comma 102 3 2 2 4" xfId="18758"/>
    <cellStyle name="Comma 102 3 2 3" xfId="5496"/>
    <cellStyle name="Comma 102 3 2 3 2" xfId="13107"/>
    <cellStyle name="Comma 102 3 2 3 3" xfId="20718"/>
    <cellStyle name="Comma 102 3 2 4" xfId="9294"/>
    <cellStyle name="Comma 102 3 2 5" xfId="16905"/>
    <cellStyle name="Comma 102 3 3" xfId="2618"/>
    <cellStyle name="Comma 102 3 3 2" xfId="6431"/>
    <cellStyle name="Comma 102 3 3 2 2" xfId="14042"/>
    <cellStyle name="Comma 102 3 3 2 3" xfId="21653"/>
    <cellStyle name="Comma 102 3 3 3" xfId="10229"/>
    <cellStyle name="Comma 102 3 3 4" xfId="17840"/>
    <cellStyle name="Comma 102 3 4" xfId="4578"/>
    <cellStyle name="Comma 102 3 4 2" xfId="12189"/>
    <cellStyle name="Comma 102 3 4 3" xfId="19800"/>
    <cellStyle name="Comma 102 3 5" xfId="8376"/>
    <cellStyle name="Comma 102 3 6" xfId="15987"/>
    <cellStyle name="Comma 102 4" xfId="1236"/>
    <cellStyle name="Comma 102 4 2" xfId="3089"/>
    <cellStyle name="Comma 102 4 2 2" xfId="6902"/>
    <cellStyle name="Comma 102 4 2 2 2" xfId="14513"/>
    <cellStyle name="Comma 102 4 2 2 3" xfId="22124"/>
    <cellStyle name="Comma 102 4 2 3" xfId="10700"/>
    <cellStyle name="Comma 102 4 2 4" xfId="18311"/>
    <cellStyle name="Comma 102 4 3" xfId="5049"/>
    <cellStyle name="Comma 102 4 3 2" xfId="12660"/>
    <cellStyle name="Comma 102 4 3 3" xfId="20271"/>
    <cellStyle name="Comma 102 4 4" xfId="8847"/>
    <cellStyle name="Comma 102 4 5" xfId="16458"/>
    <cellStyle name="Comma 102 5" xfId="2170"/>
    <cellStyle name="Comma 102 5 2" xfId="5983"/>
    <cellStyle name="Comma 102 5 2 2" xfId="13594"/>
    <cellStyle name="Comma 102 5 2 3" xfId="21205"/>
    <cellStyle name="Comma 102 5 3" xfId="9781"/>
    <cellStyle name="Comma 102 5 4" xfId="17392"/>
    <cellStyle name="Comma 102 6" xfId="4112"/>
    <cellStyle name="Comma 102 6 2" xfId="11723"/>
    <cellStyle name="Comma 102 6 3" xfId="19334"/>
    <cellStyle name="Comma 102 7" xfId="7929"/>
    <cellStyle name="Comma 102 8" xfId="15540"/>
    <cellStyle name="Comma 103" xfId="307"/>
    <cellStyle name="Comma 103 2" xfId="551"/>
    <cellStyle name="Comma 103 2 2" xfId="998"/>
    <cellStyle name="Comma 103 2 2 2" xfId="1916"/>
    <cellStyle name="Comma 103 2 2 2 2" xfId="3769"/>
    <cellStyle name="Comma 103 2 2 2 2 2" xfId="7582"/>
    <cellStyle name="Comma 103 2 2 2 2 2 2" xfId="15193"/>
    <cellStyle name="Comma 103 2 2 2 2 2 3" xfId="22804"/>
    <cellStyle name="Comma 103 2 2 2 2 3" xfId="11380"/>
    <cellStyle name="Comma 103 2 2 2 2 4" xfId="18991"/>
    <cellStyle name="Comma 103 2 2 2 3" xfId="5729"/>
    <cellStyle name="Comma 103 2 2 2 3 2" xfId="13340"/>
    <cellStyle name="Comma 103 2 2 2 3 3" xfId="20951"/>
    <cellStyle name="Comma 103 2 2 2 4" xfId="9527"/>
    <cellStyle name="Comma 103 2 2 2 5" xfId="17138"/>
    <cellStyle name="Comma 103 2 2 3" xfId="2851"/>
    <cellStyle name="Comma 103 2 2 3 2" xfId="6664"/>
    <cellStyle name="Comma 103 2 2 3 2 2" xfId="14275"/>
    <cellStyle name="Comma 103 2 2 3 2 3" xfId="21886"/>
    <cellStyle name="Comma 103 2 2 3 3" xfId="10462"/>
    <cellStyle name="Comma 103 2 2 3 4" xfId="18073"/>
    <cellStyle name="Comma 103 2 2 4" xfId="4811"/>
    <cellStyle name="Comma 103 2 2 4 2" xfId="12422"/>
    <cellStyle name="Comma 103 2 2 4 3" xfId="20033"/>
    <cellStyle name="Comma 103 2 2 5" xfId="8609"/>
    <cellStyle name="Comma 103 2 2 6" xfId="16220"/>
    <cellStyle name="Comma 103 2 3" xfId="1469"/>
    <cellStyle name="Comma 103 2 3 2" xfId="3322"/>
    <cellStyle name="Comma 103 2 3 2 2" xfId="7135"/>
    <cellStyle name="Comma 103 2 3 2 2 2" xfId="14746"/>
    <cellStyle name="Comma 103 2 3 2 2 3" xfId="22357"/>
    <cellStyle name="Comma 103 2 3 2 3" xfId="10933"/>
    <cellStyle name="Comma 103 2 3 2 4" xfId="18544"/>
    <cellStyle name="Comma 103 2 3 3" xfId="5282"/>
    <cellStyle name="Comma 103 2 3 3 2" xfId="12893"/>
    <cellStyle name="Comma 103 2 3 3 3" xfId="20504"/>
    <cellStyle name="Comma 103 2 3 4" xfId="9080"/>
    <cellStyle name="Comma 103 2 3 5" xfId="16691"/>
    <cellStyle name="Comma 103 2 4" xfId="2404"/>
    <cellStyle name="Comma 103 2 4 2" xfId="6217"/>
    <cellStyle name="Comma 103 2 4 2 2" xfId="13828"/>
    <cellStyle name="Comma 103 2 4 2 3" xfId="21439"/>
    <cellStyle name="Comma 103 2 4 3" xfId="10015"/>
    <cellStyle name="Comma 103 2 4 4" xfId="17626"/>
    <cellStyle name="Comma 103 2 5" xfId="4364"/>
    <cellStyle name="Comma 103 2 5 2" xfId="11975"/>
    <cellStyle name="Comma 103 2 5 3" xfId="19586"/>
    <cellStyle name="Comma 103 2 6" xfId="8162"/>
    <cellStyle name="Comma 103 2 7" xfId="15773"/>
    <cellStyle name="Comma 103 3" xfId="764"/>
    <cellStyle name="Comma 103 3 2" xfId="1682"/>
    <cellStyle name="Comma 103 3 2 2" xfId="3535"/>
    <cellStyle name="Comma 103 3 2 2 2" xfId="7348"/>
    <cellStyle name="Comma 103 3 2 2 2 2" xfId="14959"/>
    <cellStyle name="Comma 103 3 2 2 2 3" xfId="22570"/>
    <cellStyle name="Comma 103 3 2 2 3" xfId="11146"/>
    <cellStyle name="Comma 103 3 2 2 4" xfId="18757"/>
    <cellStyle name="Comma 103 3 2 3" xfId="5495"/>
    <cellStyle name="Comma 103 3 2 3 2" xfId="13106"/>
    <cellStyle name="Comma 103 3 2 3 3" xfId="20717"/>
    <cellStyle name="Comma 103 3 2 4" xfId="9293"/>
    <cellStyle name="Comma 103 3 2 5" xfId="16904"/>
    <cellStyle name="Comma 103 3 3" xfId="2617"/>
    <cellStyle name="Comma 103 3 3 2" xfId="6430"/>
    <cellStyle name="Comma 103 3 3 2 2" xfId="14041"/>
    <cellStyle name="Comma 103 3 3 2 3" xfId="21652"/>
    <cellStyle name="Comma 103 3 3 3" xfId="10228"/>
    <cellStyle name="Comma 103 3 3 4" xfId="17839"/>
    <cellStyle name="Comma 103 3 4" xfId="4577"/>
    <cellStyle name="Comma 103 3 4 2" xfId="12188"/>
    <cellStyle name="Comma 103 3 4 3" xfId="19799"/>
    <cellStyle name="Comma 103 3 5" xfId="8375"/>
    <cellStyle name="Comma 103 3 6" xfId="15986"/>
    <cellStyle name="Comma 103 4" xfId="1235"/>
    <cellStyle name="Comma 103 4 2" xfId="3088"/>
    <cellStyle name="Comma 103 4 2 2" xfId="6901"/>
    <cellStyle name="Comma 103 4 2 2 2" xfId="14512"/>
    <cellStyle name="Comma 103 4 2 2 3" xfId="22123"/>
    <cellStyle name="Comma 103 4 2 3" xfId="10699"/>
    <cellStyle name="Comma 103 4 2 4" xfId="18310"/>
    <cellStyle name="Comma 103 4 3" xfId="5048"/>
    <cellStyle name="Comma 103 4 3 2" xfId="12659"/>
    <cellStyle name="Comma 103 4 3 3" xfId="20270"/>
    <cellStyle name="Comma 103 4 4" xfId="8846"/>
    <cellStyle name="Comma 103 4 5" xfId="16457"/>
    <cellStyle name="Comma 103 5" xfId="2169"/>
    <cellStyle name="Comma 103 5 2" xfId="5982"/>
    <cellStyle name="Comma 103 5 2 2" xfId="13593"/>
    <cellStyle name="Comma 103 5 2 3" xfId="21204"/>
    <cellStyle name="Comma 103 5 3" xfId="9780"/>
    <cellStyle name="Comma 103 5 4" xfId="17391"/>
    <cellStyle name="Comma 103 6" xfId="4111"/>
    <cellStyle name="Comma 103 6 2" xfId="11722"/>
    <cellStyle name="Comma 103 6 3" xfId="19333"/>
    <cellStyle name="Comma 103 7" xfId="7928"/>
    <cellStyle name="Comma 103 8" xfId="15539"/>
    <cellStyle name="Comma 104" xfId="310"/>
    <cellStyle name="Comma 104 2" xfId="554"/>
    <cellStyle name="Comma 104 2 2" xfId="1001"/>
    <cellStyle name="Comma 104 2 2 2" xfId="1919"/>
    <cellStyle name="Comma 104 2 2 2 2" xfId="3772"/>
    <cellStyle name="Comma 104 2 2 2 2 2" xfId="7585"/>
    <cellStyle name="Comma 104 2 2 2 2 2 2" xfId="15196"/>
    <cellStyle name="Comma 104 2 2 2 2 2 3" xfId="22807"/>
    <cellStyle name="Comma 104 2 2 2 2 3" xfId="11383"/>
    <cellStyle name="Comma 104 2 2 2 2 4" xfId="18994"/>
    <cellStyle name="Comma 104 2 2 2 3" xfId="5732"/>
    <cellStyle name="Comma 104 2 2 2 3 2" xfId="13343"/>
    <cellStyle name="Comma 104 2 2 2 3 3" xfId="20954"/>
    <cellStyle name="Comma 104 2 2 2 4" xfId="9530"/>
    <cellStyle name="Comma 104 2 2 2 5" xfId="17141"/>
    <cellStyle name="Comma 104 2 2 3" xfId="2854"/>
    <cellStyle name="Comma 104 2 2 3 2" xfId="6667"/>
    <cellStyle name="Comma 104 2 2 3 2 2" xfId="14278"/>
    <cellStyle name="Comma 104 2 2 3 2 3" xfId="21889"/>
    <cellStyle name="Comma 104 2 2 3 3" xfId="10465"/>
    <cellStyle name="Comma 104 2 2 3 4" xfId="18076"/>
    <cellStyle name="Comma 104 2 2 4" xfId="4814"/>
    <cellStyle name="Comma 104 2 2 4 2" xfId="12425"/>
    <cellStyle name="Comma 104 2 2 4 3" xfId="20036"/>
    <cellStyle name="Comma 104 2 2 5" xfId="8612"/>
    <cellStyle name="Comma 104 2 2 6" xfId="16223"/>
    <cellStyle name="Comma 104 2 3" xfId="1472"/>
    <cellStyle name="Comma 104 2 3 2" xfId="3325"/>
    <cellStyle name="Comma 104 2 3 2 2" xfId="7138"/>
    <cellStyle name="Comma 104 2 3 2 2 2" xfId="14749"/>
    <cellStyle name="Comma 104 2 3 2 2 3" xfId="22360"/>
    <cellStyle name="Comma 104 2 3 2 3" xfId="10936"/>
    <cellStyle name="Comma 104 2 3 2 4" xfId="18547"/>
    <cellStyle name="Comma 104 2 3 3" xfId="5285"/>
    <cellStyle name="Comma 104 2 3 3 2" xfId="12896"/>
    <cellStyle name="Comma 104 2 3 3 3" xfId="20507"/>
    <cellStyle name="Comma 104 2 3 4" xfId="9083"/>
    <cellStyle name="Comma 104 2 3 5" xfId="16694"/>
    <cellStyle name="Comma 104 2 4" xfId="2407"/>
    <cellStyle name="Comma 104 2 4 2" xfId="6220"/>
    <cellStyle name="Comma 104 2 4 2 2" xfId="13831"/>
    <cellStyle name="Comma 104 2 4 2 3" xfId="21442"/>
    <cellStyle name="Comma 104 2 4 3" xfId="10018"/>
    <cellStyle name="Comma 104 2 4 4" xfId="17629"/>
    <cellStyle name="Comma 104 2 5" xfId="4367"/>
    <cellStyle name="Comma 104 2 5 2" xfId="11978"/>
    <cellStyle name="Comma 104 2 5 3" xfId="19589"/>
    <cellStyle name="Comma 104 2 6" xfId="8165"/>
    <cellStyle name="Comma 104 2 7" xfId="15776"/>
    <cellStyle name="Comma 104 3" xfId="767"/>
    <cellStyle name="Comma 104 3 2" xfId="1685"/>
    <cellStyle name="Comma 104 3 2 2" xfId="3538"/>
    <cellStyle name="Comma 104 3 2 2 2" xfId="7351"/>
    <cellStyle name="Comma 104 3 2 2 2 2" xfId="14962"/>
    <cellStyle name="Comma 104 3 2 2 2 3" xfId="22573"/>
    <cellStyle name="Comma 104 3 2 2 3" xfId="11149"/>
    <cellStyle name="Comma 104 3 2 2 4" xfId="18760"/>
    <cellStyle name="Comma 104 3 2 3" xfId="5498"/>
    <cellStyle name="Comma 104 3 2 3 2" xfId="13109"/>
    <cellStyle name="Comma 104 3 2 3 3" xfId="20720"/>
    <cellStyle name="Comma 104 3 2 4" xfId="9296"/>
    <cellStyle name="Comma 104 3 2 5" xfId="16907"/>
    <cellStyle name="Comma 104 3 3" xfId="2620"/>
    <cellStyle name="Comma 104 3 3 2" xfId="6433"/>
    <cellStyle name="Comma 104 3 3 2 2" xfId="14044"/>
    <cellStyle name="Comma 104 3 3 2 3" xfId="21655"/>
    <cellStyle name="Comma 104 3 3 3" xfId="10231"/>
    <cellStyle name="Comma 104 3 3 4" xfId="17842"/>
    <cellStyle name="Comma 104 3 4" xfId="4580"/>
    <cellStyle name="Comma 104 3 4 2" xfId="12191"/>
    <cellStyle name="Comma 104 3 4 3" xfId="19802"/>
    <cellStyle name="Comma 104 3 5" xfId="8378"/>
    <cellStyle name="Comma 104 3 6" xfId="15989"/>
    <cellStyle name="Comma 104 4" xfId="1238"/>
    <cellStyle name="Comma 104 4 2" xfId="3091"/>
    <cellStyle name="Comma 104 4 2 2" xfId="6904"/>
    <cellStyle name="Comma 104 4 2 2 2" xfId="14515"/>
    <cellStyle name="Comma 104 4 2 2 3" xfId="22126"/>
    <cellStyle name="Comma 104 4 2 3" xfId="10702"/>
    <cellStyle name="Comma 104 4 2 4" xfId="18313"/>
    <cellStyle name="Comma 104 4 3" xfId="5051"/>
    <cellStyle name="Comma 104 4 3 2" xfId="12662"/>
    <cellStyle name="Comma 104 4 3 3" xfId="20273"/>
    <cellStyle name="Comma 104 4 4" xfId="8849"/>
    <cellStyle name="Comma 104 4 5" xfId="16460"/>
    <cellStyle name="Comma 104 5" xfId="2172"/>
    <cellStyle name="Comma 104 5 2" xfId="5985"/>
    <cellStyle name="Comma 104 5 2 2" xfId="13596"/>
    <cellStyle name="Comma 104 5 2 3" xfId="21207"/>
    <cellStyle name="Comma 104 5 3" xfId="9783"/>
    <cellStyle name="Comma 104 5 4" xfId="17394"/>
    <cellStyle name="Comma 104 6" xfId="4115"/>
    <cellStyle name="Comma 104 6 2" xfId="11726"/>
    <cellStyle name="Comma 104 6 3" xfId="19337"/>
    <cellStyle name="Comma 104 7" xfId="7931"/>
    <cellStyle name="Comma 104 8" xfId="15542"/>
    <cellStyle name="Comma 105" xfId="309"/>
    <cellStyle name="Comma 105 2" xfId="553"/>
    <cellStyle name="Comma 105 2 2" xfId="1000"/>
    <cellStyle name="Comma 105 2 2 2" xfId="1918"/>
    <cellStyle name="Comma 105 2 2 2 2" xfId="3771"/>
    <cellStyle name="Comma 105 2 2 2 2 2" xfId="7584"/>
    <cellStyle name="Comma 105 2 2 2 2 2 2" xfId="15195"/>
    <cellStyle name="Comma 105 2 2 2 2 2 3" xfId="22806"/>
    <cellStyle name="Comma 105 2 2 2 2 3" xfId="11382"/>
    <cellStyle name="Comma 105 2 2 2 2 4" xfId="18993"/>
    <cellStyle name="Comma 105 2 2 2 3" xfId="5731"/>
    <cellStyle name="Comma 105 2 2 2 3 2" xfId="13342"/>
    <cellStyle name="Comma 105 2 2 2 3 3" xfId="20953"/>
    <cellStyle name="Comma 105 2 2 2 4" xfId="9529"/>
    <cellStyle name="Comma 105 2 2 2 5" xfId="17140"/>
    <cellStyle name="Comma 105 2 2 3" xfId="2853"/>
    <cellStyle name="Comma 105 2 2 3 2" xfId="6666"/>
    <cellStyle name="Comma 105 2 2 3 2 2" xfId="14277"/>
    <cellStyle name="Comma 105 2 2 3 2 3" xfId="21888"/>
    <cellStyle name="Comma 105 2 2 3 3" xfId="10464"/>
    <cellStyle name="Comma 105 2 2 3 4" xfId="18075"/>
    <cellStyle name="Comma 105 2 2 4" xfId="4813"/>
    <cellStyle name="Comma 105 2 2 4 2" xfId="12424"/>
    <cellStyle name="Comma 105 2 2 4 3" xfId="20035"/>
    <cellStyle name="Comma 105 2 2 5" xfId="8611"/>
    <cellStyle name="Comma 105 2 2 6" xfId="16222"/>
    <cellStyle name="Comma 105 2 3" xfId="1471"/>
    <cellStyle name="Comma 105 2 3 2" xfId="3324"/>
    <cellStyle name="Comma 105 2 3 2 2" xfId="7137"/>
    <cellStyle name="Comma 105 2 3 2 2 2" xfId="14748"/>
    <cellStyle name="Comma 105 2 3 2 2 3" xfId="22359"/>
    <cellStyle name="Comma 105 2 3 2 3" xfId="10935"/>
    <cellStyle name="Comma 105 2 3 2 4" xfId="18546"/>
    <cellStyle name="Comma 105 2 3 3" xfId="5284"/>
    <cellStyle name="Comma 105 2 3 3 2" xfId="12895"/>
    <cellStyle name="Comma 105 2 3 3 3" xfId="20506"/>
    <cellStyle name="Comma 105 2 3 4" xfId="9082"/>
    <cellStyle name="Comma 105 2 3 5" xfId="16693"/>
    <cellStyle name="Comma 105 2 4" xfId="2406"/>
    <cellStyle name="Comma 105 2 4 2" xfId="6219"/>
    <cellStyle name="Comma 105 2 4 2 2" xfId="13830"/>
    <cellStyle name="Comma 105 2 4 2 3" xfId="21441"/>
    <cellStyle name="Comma 105 2 4 3" xfId="10017"/>
    <cellStyle name="Comma 105 2 4 4" xfId="17628"/>
    <cellStyle name="Comma 105 2 5" xfId="4366"/>
    <cellStyle name="Comma 105 2 5 2" xfId="11977"/>
    <cellStyle name="Comma 105 2 5 3" xfId="19588"/>
    <cellStyle name="Comma 105 2 6" xfId="8164"/>
    <cellStyle name="Comma 105 2 7" xfId="15775"/>
    <cellStyle name="Comma 105 3" xfId="766"/>
    <cellStyle name="Comma 105 3 2" xfId="1684"/>
    <cellStyle name="Comma 105 3 2 2" xfId="3537"/>
    <cellStyle name="Comma 105 3 2 2 2" xfId="7350"/>
    <cellStyle name="Comma 105 3 2 2 2 2" xfId="14961"/>
    <cellStyle name="Comma 105 3 2 2 2 3" xfId="22572"/>
    <cellStyle name="Comma 105 3 2 2 3" xfId="11148"/>
    <cellStyle name="Comma 105 3 2 2 4" xfId="18759"/>
    <cellStyle name="Comma 105 3 2 3" xfId="5497"/>
    <cellStyle name="Comma 105 3 2 3 2" xfId="13108"/>
    <cellStyle name="Comma 105 3 2 3 3" xfId="20719"/>
    <cellStyle name="Comma 105 3 2 4" xfId="9295"/>
    <cellStyle name="Comma 105 3 2 5" xfId="16906"/>
    <cellStyle name="Comma 105 3 3" xfId="2619"/>
    <cellStyle name="Comma 105 3 3 2" xfId="6432"/>
    <cellStyle name="Comma 105 3 3 2 2" xfId="14043"/>
    <cellStyle name="Comma 105 3 3 2 3" xfId="21654"/>
    <cellStyle name="Comma 105 3 3 3" xfId="10230"/>
    <cellStyle name="Comma 105 3 3 4" xfId="17841"/>
    <cellStyle name="Comma 105 3 4" xfId="4579"/>
    <cellStyle name="Comma 105 3 4 2" xfId="12190"/>
    <cellStyle name="Comma 105 3 4 3" xfId="19801"/>
    <cellStyle name="Comma 105 3 5" xfId="8377"/>
    <cellStyle name="Comma 105 3 6" xfId="15988"/>
    <cellStyle name="Comma 105 4" xfId="1237"/>
    <cellStyle name="Comma 105 4 2" xfId="3090"/>
    <cellStyle name="Comma 105 4 2 2" xfId="6903"/>
    <cellStyle name="Comma 105 4 2 2 2" xfId="14514"/>
    <cellStyle name="Comma 105 4 2 2 3" xfId="22125"/>
    <cellStyle name="Comma 105 4 2 3" xfId="10701"/>
    <cellStyle name="Comma 105 4 2 4" xfId="18312"/>
    <cellStyle name="Comma 105 4 3" xfId="5050"/>
    <cellStyle name="Comma 105 4 3 2" xfId="12661"/>
    <cellStyle name="Comma 105 4 3 3" xfId="20272"/>
    <cellStyle name="Comma 105 4 4" xfId="8848"/>
    <cellStyle name="Comma 105 4 5" xfId="16459"/>
    <cellStyle name="Comma 105 5" xfId="2171"/>
    <cellStyle name="Comma 105 5 2" xfId="5984"/>
    <cellStyle name="Comma 105 5 2 2" xfId="13595"/>
    <cellStyle name="Comma 105 5 2 3" xfId="21206"/>
    <cellStyle name="Comma 105 5 3" xfId="9782"/>
    <cellStyle name="Comma 105 5 4" xfId="17393"/>
    <cellStyle name="Comma 105 6" xfId="4114"/>
    <cellStyle name="Comma 105 6 2" xfId="11725"/>
    <cellStyle name="Comma 105 6 3" xfId="19336"/>
    <cellStyle name="Comma 105 7" xfId="7930"/>
    <cellStyle name="Comma 105 8" xfId="15541"/>
    <cellStyle name="Comma 106" xfId="64"/>
    <cellStyle name="Comma 106 2" xfId="376"/>
    <cellStyle name="Comma 106 2 2" xfId="824"/>
    <cellStyle name="Comma 106 2 2 2" xfId="1742"/>
    <cellStyle name="Comma 106 2 2 2 2" xfId="3595"/>
    <cellStyle name="Comma 106 2 2 2 2 2" xfId="7408"/>
    <cellStyle name="Comma 106 2 2 2 2 2 2" xfId="15019"/>
    <cellStyle name="Comma 106 2 2 2 2 2 3" xfId="22630"/>
    <cellStyle name="Comma 106 2 2 2 2 3" xfId="11206"/>
    <cellStyle name="Comma 106 2 2 2 2 4" xfId="18817"/>
    <cellStyle name="Comma 106 2 2 2 3" xfId="5555"/>
    <cellStyle name="Comma 106 2 2 2 3 2" xfId="13166"/>
    <cellStyle name="Comma 106 2 2 2 3 3" xfId="20777"/>
    <cellStyle name="Comma 106 2 2 2 4" xfId="9353"/>
    <cellStyle name="Comma 106 2 2 2 5" xfId="16964"/>
    <cellStyle name="Comma 106 2 2 3" xfId="2677"/>
    <cellStyle name="Comma 106 2 2 3 2" xfId="6490"/>
    <cellStyle name="Comma 106 2 2 3 2 2" xfId="14101"/>
    <cellStyle name="Comma 106 2 2 3 2 3" xfId="21712"/>
    <cellStyle name="Comma 106 2 2 3 3" xfId="10288"/>
    <cellStyle name="Comma 106 2 2 3 4" xfId="17899"/>
    <cellStyle name="Comma 106 2 2 4" xfId="4637"/>
    <cellStyle name="Comma 106 2 2 4 2" xfId="12248"/>
    <cellStyle name="Comma 106 2 2 4 3" xfId="19859"/>
    <cellStyle name="Comma 106 2 2 5" xfId="8435"/>
    <cellStyle name="Comma 106 2 2 6" xfId="16046"/>
    <cellStyle name="Comma 106 2 3" xfId="1295"/>
    <cellStyle name="Comma 106 2 3 2" xfId="3148"/>
    <cellStyle name="Comma 106 2 3 2 2" xfId="6961"/>
    <cellStyle name="Comma 106 2 3 2 2 2" xfId="14572"/>
    <cellStyle name="Comma 106 2 3 2 2 3" xfId="22183"/>
    <cellStyle name="Comma 106 2 3 2 3" xfId="10759"/>
    <cellStyle name="Comma 106 2 3 2 4" xfId="18370"/>
    <cellStyle name="Comma 106 2 3 3" xfId="5108"/>
    <cellStyle name="Comma 106 2 3 3 2" xfId="12719"/>
    <cellStyle name="Comma 106 2 3 3 3" xfId="20330"/>
    <cellStyle name="Comma 106 2 3 4" xfId="8906"/>
    <cellStyle name="Comma 106 2 3 5" xfId="16517"/>
    <cellStyle name="Comma 106 2 4" xfId="2230"/>
    <cellStyle name="Comma 106 2 4 2" xfId="6043"/>
    <cellStyle name="Comma 106 2 4 2 2" xfId="13654"/>
    <cellStyle name="Comma 106 2 4 2 3" xfId="21265"/>
    <cellStyle name="Comma 106 2 4 3" xfId="9841"/>
    <cellStyle name="Comma 106 2 4 4" xfId="17452"/>
    <cellStyle name="Comma 106 2 5" xfId="4190"/>
    <cellStyle name="Comma 106 2 5 2" xfId="11801"/>
    <cellStyle name="Comma 106 2 5 3" xfId="19412"/>
    <cellStyle name="Comma 106 2 6" xfId="7988"/>
    <cellStyle name="Comma 106 2 7" xfId="15599"/>
    <cellStyle name="Comma 106 3" xfId="595"/>
    <cellStyle name="Comma 106 3 2" xfId="1513"/>
    <cellStyle name="Comma 106 3 2 2" xfId="3366"/>
    <cellStyle name="Comma 106 3 2 2 2" xfId="7179"/>
    <cellStyle name="Comma 106 3 2 2 2 2" xfId="14790"/>
    <cellStyle name="Comma 106 3 2 2 2 3" xfId="22401"/>
    <cellStyle name="Comma 106 3 2 2 3" xfId="10977"/>
    <cellStyle name="Comma 106 3 2 2 4" xfId="18588"/>
    <cellStyle name="Comma 106 3 2 3" xfId="5326"/>
    <cellStyle name="Comma 106 3 2 3 2" xfId="12937"/>
    <cellStyle name="Comma 106 3 2 3 3" xfId="20548"/>
    <cellStyle name="Comma 106 3 2 4" xfId="9124"/>
    <cellStyle name="Comma 106 3 2 5" xfId="16735"/>
    <cellStyle name="Comma 106 3 3" xfId="2448"/>
    <cellStyle name="Comma 106 3 3 2" xfId="6261"/>
    <cellStyle name="Comma 106 3 3 2 2" xfId="13872"/>
    <cellStyle name="Comma 106 3 3 2 3" xfId="21483"/>
    <cellStyle name="Comma 106 3 3 3" xfId="10059"/>
    <cellStyle name="Comma 106 3 3 4" xfId="17670"/>
    <cellStyle name="Comma 106 3 4" xfId="4408"/>
    <cellStyle name="Comma 106 3 4 2" xfId="12019"/>
    <cellStyle name="Comma 106 3 4 3" xfId="19630"/>
    <cellStyle name="Comma 106 3 5" xfId="8206"/>
    <cellStyle name="Comma 106 3 6" xfId="15817"/>
    <cellStyle name="Comma 106 4" xfId="1067"/>
    <cellStyle name="Comma 106 4 2" xfId="2920"/>
    <cellStyle name="Comma 106 4 2 2" xfId="6733"/>
    <cellStyle name="Comma 106 4 2 2 2" xfId="14344"/>
    <cellStyle name="Comma 106 4 2 2 3" xfId="21955"/>
    <cellStyle name="Comma 106 4 2 3" xfId="10531"/>
    <cellStyle name="Comma 106 4 2 4" xfId="18142"/>
    <cellStyle name="Comma 106 4 3" xfId="4880"/>
    <cellStyle name="Comma 106 4 3 2" xfId="12491"/>
    <cellStyle name="Comma 106 4 3 3" xfId="20102"/>
    <cellStyle name="Comma 106 4 4" xfId="8678"/>
    <cellStyle name="Comma 106 4 5" xfId="16289"/>
    <cellStyle name="Comma 106 5" xfId="1999"/>
    <cellStyle name="Comma 106 5 2" xfId="5812"/>
    <cellStyle name="Comma 106 5 2 2" xfId="13423"/>
    <cellStyle name="Comma 106 5 2 3" xfId="21034"/>
    <cellStyle name="Comma 106 5 3" xfId="9610"/>
    <cellStyle name="Comma 106 5 4" xfId="17221"/>
    <cellStyle name="Comma 106 6" xfId="4113"/>
    <cellStyle name="Comma 106 6 2" xfId="11724"/>
    <cellStyle name="Comma 106 6 3" xfId="19335"/>
    <cellStyle name="Comma 106 7" xfId="7761"/>
    <cellStyle name="Comma 106 8" xfId="15372"/>
    <cellStyle name="Comma 107" xfId="312"/>
    <cellStyle name="Comma 107 2" xfId="556"/>
    <cellStyle name="Comma 107 2 2" xfId="1003"/>
    <cellStyle name="Comma 107 2 2 2" xfId="1921"/>
    <cellStyle name="Comma 107 2 2 2 2" xfId="3774"/>
    <cellStyle name="Comma 107 2 2 2 2 2" xfId="7587"/>
    <cellStyle name="Comma 107 2 2 2 2 2 2" xfId="15198"/>
    <cellStyle name="Comma 107 2 2 2 2 2 3" xfId="22809"/>
    <cellStyle name="Comma 107 2 2 2 2 3" xfId="11385"/>
    <cellStyle name="Comma 107 2 2 2 2 4" xfId="18996"/>
    <cellStyle name="Comma 107 2 2 2 3" xfId="5734"/>
    <cellStyle name="Comma 107 2 2 2 3 2" xfId="13345"/>
    <cellStyle name="Comma 107 2 2 2 3 3" xfId="20956"/>
    <cellStyle name="Comma 107 2 2 2 4" xfId="9532"/>
    <cellStyle name="Comma 107 2 2 2 5" xfId="17143"/>
    <cellStyle name="Comma 107 2 2 3" xfId="2856"/>
    <cellStyle name="Comma 107 2 2 3 2" xfId="6669"/>
    <cellStyle name="Comma 107 2 2 3 2 2" xfId="14280"/>
    <cellStyle name="Comma 107 2 2 3 2 3" xfId="21891"/>
    <cellStyle name="Comma 107 2 2 3 3" xfId="10467"/>
    <cellStyle name="Comma 107 2 2 3 4" xfId="18078"/>
    <cellStyle name="Comma 107 2 2 4" xfId="4816"/>
    <cellStyle name="Comma 107 2 2 4 2" xfId="12427"/>
    <cellStyle name="Comma 107 2 2 4 3" xfId="20038"/>
    <cellStyle name="Comma 107 2 2 5" xfId="8614"/>
    <cellStyle name="Comma 107 2 2 6" xfId="16225"/>
    <cellStyle name="Comma 107 2 3" xfId="1474"/>
    <cellStyle name="Comma 107 2 3 2" xfId="3327"/>
    <cellStyle name="Comma 107 2 3 2 2" xfId="7140"/>
    <cellStyle name="Comma 107 2 3 2 2 2" xfId="14751"/>
    <cellStyle name="Comma 107 2 3 2 2 3" xfId="22362"/>
    <cellStyle name="Comma 107 2 3 2 3" xfId="10938"/>
    <cellStyle name="Comma 107 2 3 2 4" xfId="18549"/>
    <cellStyle name="Comma 107 2 3 3" xfId="5287"/>
    <cellStyle name="Comma 107 2 3 3 2" xfId="12898"/>
    <cellStyle name="Comma 107 2 3 3 3" xfId="20509"/>
    <cellStyle name="Comma 107 2 3 4" xfId="9085"/>
    <cellStyle name="Comma 107 2 3 5" xfId="16696"/>
    <cellStyle name="Comma 107 2 4" xfId="2409"/>
    <cellStyle name="Comma 107 2 4 2" xfId="6222"/>
    <cellStyle name="Comma 107 2 4 2 2" xfId="13833"/>
    <cellStyle name="Comma 107 2 4 2 3" xfId="21444"/>
    <cellStyle name="Comma 107 2 4 3" xfId="10020"/>
    <cellStyle name="Comma 107 2 4 4" xfId="17631"/>
    <cellStyle name="Comma 107 2 5" xfId="4369"/>
    <cellStyle name="Comma 107 2 5 2" xfId="11980"/>
    <cellStyle name="Comma 107 2 5 3" xfId="19591"/>
    <cellStyle name="Comma 107 2 6" xfId="8167"/>
    <cellStyle name="Comma 107 2 7" xfId="15778"/>
    <cellStyle name="Comma 107 3" xfId="769"/>
    <cellStyle name="Comma 107 3 2" xfId="1687"/>
    <cellStyle name="Comma 107 3 2 2" xfId="3540"/>
    <cellStyle name="Comma 107 3 2 2 2" xfId="7353"/>
    <cellStyle name="Comma 107 3 2 2 2 2" xfId="14964"/>
    <cellStyle name="Comma 107 3 2 2 2 3" xfId="22575"/>
    <cellStyle name="Comma 107 3 2 2 3" xfId="11151"/>
    <cellStyle name="Comma 107 3 2 2 4" xfId="18762"/>
    <cellStyle name="Comma 107 3 2 3" xfId="5500"/>
    <cellStyle name="Comma 107 3 2 3 2" xfId="13111"/>
    <cellStyle name="Comma 107 3 2 3 3" xfId="20722"/>
    <cellStyle name="Comma 107 3 2 4" xfId="9298"/>
    <cellStyle name="Comma 107 3 2 5" xfId="16909"/>
    <cellStyle name="Comma 107 3 3" xfId="2622"/>
    <cellStyle name="Comma 107 3 3 2" xfId="6435"/>
    <cellStyle name="Comma 107 3 3 2 2" xfId="14046"/>
    <cellStyle name="Comma 107 3 3 2 3" xfId="21657"/>
    <cellStyle name="Comma 107 3 3 3" xfId="10233"/>
    <cellStyle name="Comma 107 3 3 4" xfId="17844"/>
    <cellStyle name="Comma 107 3 4" xfId="4582"/>
    <cellStyle name="Comma 107 3 4 2" xfId="12193"/>
    <cellStyle name="Comma 107 3 4 3" xfId="19804"/>
    <cellStyle name="Comma 107 3 5" xfId="8380"/>
    <cellStyle name="Comma 107 3 6" xfId="15991"/>
    <cellStyle name="Comma 107 4" xfId="1240"/>
    <cellStyle name="Comma 107 4 2" xfId="3093"/>
    <cellStyle name="Comma 107 4 2 2" xfId="6906"/>
    <cellStyle name="Comma 107 4 2 2 2" xfId="14517"/>
    <cellStyle name="Comma 107 4 2 2 3" xfId="22128"/>
    <cellStyle name="Comma 107 4 2 3" xfId="10704"/>
    <cellStyle name="Comma 107 4 2 4" xfId="18315"/>
    <cellStyle name="Comma 107 4 3" xfId="5053"/>
    <cellStyle name="Comma 107 4 3 2" xfId="12664"/>
    <cellStyle name="Comma 107 4 3 3" xfId="20275"/>
    <cellStyle name="Comma 107 4 4" xfId="8851"/>
    <cellStyle name="Comma 107 4 5" xfId="16462"/>
    <cellStyle name="Comma 107 5" xfId="2174"/>
    <cellStyle name="Comma 107 5 2" xfId="5987"/>
    <cellStyle name="Comma 107 5 2 2" xfId="13598"/>
    <cellStyle name="Comma 107 5 2 3" xfId="21209"/>
    <cellStyle name="Comma 107 5 3" xfId="9785"/>
    <cellStyle name="Comma 107 5 4" xfId="17396"/>
    <cellStyle name="Comma 107 6" xfId="4117"/>
    <cellStyle name="Comma 107 6 2" xfId="11728"/>
    <cellStyle name="Comma 107 6 3" xfId="19339"/>
    <cellStyle name="Comma 107 7" xfId="7933"/>
    <cellStyle name="Comma 107 8" xfId="15544"/>
    <cellStyle name="Comma 108" xfId="311"/>
    <cellStyle name="Comma 108 2" xfId="555"/>
    <cellStyle name="Comma 108 2 2" xfId="1002"/>
    <cellStyle name="Comma 108 2 2 2" xfId="1920"/>
    <cellStyle name="Comma 108 2 2 2 2" xfId="3773"/>
    <cellStyle name="Comma 108 2 2 2 2 2" xfId="7586"/>
    <cellStyle name="Comma 108 2 2 2 2 2 2" xfId="15197"/>
    <cellStyle name="Comma 108 2 2 2 2 2 3" xfId="22808"/>
    <cellStyle name="Comma 108 2 2 2 2 3" xfId="11384"/>
    <cellStyle name="Comma 108 2 2 2 2 4" xfId="18995"/>
    <cellStyle name="Comma 108 2 2 2 3" xfId="5733"/>
    <cellStyle name="Comma 108 2 2 2 3 2" xfId="13344"/>
    <cellStyle name="Comma 108 2 2 2 3 3" xfId="20955"/>
    <cellStyle name="Comma 108 2 2 2 4" xfId="9531"/>
    <cellStyle name="Comma 108 2 2 2 5" xfId="17142"/>
    <cellStyle name="Comma 108 2 2 3" xfId="2855"/>
    <cellStyle name="Comma 108 2 2 3 2" xfId="6668"/>
    <cellStyle name="Comma 108 2 2 3 2 2" xfId="14279"/>
    <cellStyle name="Comma 108 2 2 3 2 3" xfId="21890"/>
    <cellStyle name="Comma 108 2 2 3 3" xfId="10466"/>
    <cellStyle name="Comma 108 2 2 3 4" xfId="18077"/>
    <cellStyle name="Comma 108 2 2 4" xfId="4815"/>
    <cellStyle name="Comma 108 2 2 4 2" xfId="12426"/>
    <cellStyle name="Comma 108 2 2 4 3" xfId="20037"/>
    <cellStyle name="Comma 108 2 2 5" xfId="8613"/>
    <cellStyle name="Comma 108 2 2 6" xfId="16224"/>
    <cellStyle name="Comma 108 2 3" xfId="1473"/>
    <cellStyle name="Comma 108 2 3 2" xfId="3326"/>
    <cellStyle name="Comma 108 2 3 2 2" xfId="7139"/>
    <cellStyle name="Comma 108 2 3 2 2 2" xfId="14750"/>
    <cellStyle name="Comma 108 2 3 2 2 3" xfId="22361"/>
    <cellStyle name="Comma 108 2 3 2 3" xfId="10937"/>
    <cellStyle name="Comma 108 2 3 2 4" xfId="18548"/>
    <cellStyle name="Comma 108 2 3 3" xfId="5286"/>
    <cellStyle name="Comma 108 2 3 3 2" xfId="12897"/>
    <cellStyle name="Comma 108 2 3 3 3" xfId="20508"/>
    <cellStyle name="Comma 108 2 3 4" xfId="9084"/>
    <cellStyle name="Comma 108 2 3 5" xfId="16695"/>
    <cellStyle name="Comma 108 2 4" xfId="2408"/>
    <cellStyle name="Comma 108 2 4 2" xfId="6221"/>
    <cellStyle name="Comma 108 2 4 2 2" xfId="13832"/>
    <cellStyle name="Comma 108 2 4 2 3" xfId="21443"/>
    <cellStyle name="Comma 108 2 4 3" xfId="10019"/>
    <cellStyle name="Comma 108 2 4 4" xfId="17630"/>
    <cellStyle name="Comma 108 2 5" xfId="4368"/>
    <cellStyle name="Comma 108 2 5 2" xfId="11979"/>
    <cellStyle name="Comma 108 2 5 3" xfId="19590"/>
    <cellStyle name="Comma 108 2 6" xfId="8166"/>
    <cellStyle name="Comma 108 2 7" xfId="15777"/>
    <cellStyle name="Comma 108 3" xfId="768"/>
    <cellStyle name="Comma 108 3 2" xfId="1686"/>
    <cellStyle name="Comma 108 3 2 2" xfId="3539"/>
    <cellStyle name="Comma 108 3 2 2 2" xfId="7352"/>
    <cellStyle name="Comma 108 3 2 2 2 2" xfId="14963"/>
    <cellStyle name="Comma 108 3 2 2 2 3" xfId="22574"/>
    <cellStyle name="Comma 108 3 2 2 3" xfId="11150"/>
    <cellStyle name="Comma 108 3 2 2 4" xfId="18761"/>
    <cellStyle name="Comma 108 3 2 3" xfId="5499"/>
    <cellStyle name="Comma 108 3 2 3 2" xfId="13110"/>
    <cellStyle name="Comma 108 3 2 3 3" xfId="20721"/>
    <cellStyle name="Comma 108 3 2 4" xfId="9297"/>
    <cellStyle name="Comma 108 3 2 5" xfId="16908"/>
    <cellStyle name="Comma 108 3 3" xfId="2621"/>
    <cellStyle name="Comma 108 3 3 2" xfId="6434"/>
    <cellStyle name="Comma 108 3 3 2 2" xfId="14045"/>
    <cellStyle name="Comma 108 3 3 2 3" xfId="21656"/>
    <cellStyle name="Comma 108 3 3 3" xfId="10232"/>
    <cellStyle name="Comma 108 3 3 4" xfId="17843"/>
    <cellStyle name="Comma 108 3 4" xfId="4581"/>
    <cellStyle name="Comma 108 3 4 2" xfId="12192"/>
    <cellStyle name="Comma 108 3 4 3" xfId="19803"/>
    <cellStyle name="Comma 108 3 5" xfId="8379"/>
    <cellStyle name="Comma 108 3 6" xfId="15990"/>
    <cellStyle name="Comma 108 4" xfId="1239"/>
    <cellStyle name="Comma 108 4 2" xfId="3092"/>
    <cellStyle name="Comma 108 4 2 2" xfId="6905"/>
    <cellStyle name="Comma 108 4 2 2 2" xfId="14516"/>
    <cellStyle name="Comma 108 4 2 2 3" xfId="22127"/>
    <cellStyle name="Comma 108 4 2 3" xfId="10703"/>
    <cellStyle name="Comma 108 4 2 4" xfId="18314"/>
    <cellStyle name="Comma 108 4 3" xfId="5052"/>
    <cellStyle name="Comma 108 4 3 2" xfId="12663"/>
    <cellStyle name="Comma 108 4 3 3" xfId="20274"/>
    <cellStyle name="Comma 108 4 4" xfId="8850"/>
    <cellStyle name="Comma 108 4 5" xfId="16461"/>
    <cellStyle name="Comma 108 5" xfId="2173"/>
    <cellStyle name="Comma 108 5 2" xfId="5986"/>
    <cellStyle name="Comma 108 5 2 2" xfId="13597"/>
    <cellStyle name="Comma 108 5 2 3" xfId="21208"/>
    <cellStyle name="Comma 108 5 3" xfId="9784"/>
    <cellStyle name="Comma 108 5 4" xfId="17395"/>
    <cellStyle name="Comma 108 6" xfId="4116"/>
    <cellStyle name="Comma 108 6 2" xfId="11727"/>
    <cellStyle name="Comma 108 6 3" xfId="19338"/>
    <cellStyle name="Comma 108 7" xfId="7932"/>
    <cellStyle name="Comma 108 8" xfId="15543"/>
    <cellStyle name="Comma 109" xfId="314"/>
    <cellStyle name="Comma 11" xfId="75"/>
    <cellStyle name="Comma 11 2" xfId="398"/>
    <cellStyle name="Comma 11 2 2" xfId="845"/>
    <cellStyle name="Comma 11 2 2 2" xfId="1763"/>
    <cellStyle name="Comma 11 2 2 2 2" xfId="3616"/>
    <cellStyle name="Comma 11 2 2 2 2 2" xfId="7429"/>
    <cellStyle name="Comma 11 2 2 2 2 2 2" xfId="15040"/>
    <cellStyle name="Comma 11 2 2 2 2 2 3" xfId="22651"/>
    <cellStyle name="Comma 11 2 2 2 2 3" xfId="11227"/>
    <cellStyle name="Comma 11 2 2 2 2 4" xfId="18838"/>
    <cellStyle name="Comma 11 2 2 2 3" xfId="5576"/>
    <cellStyle name="Comma 11 2 2 2 3 2" xfId="13187"/>
    <cellStyle name="Comma 11 2 2 2 3 3" xfId="20798"/>
    <cellStyle name="Comma 11 2 2 2 4" xfId="9374"/>
    <cellStyle name="Comma 11 2 2 2 5" xfId="16985"/>
    <cellStyle name="Comma 11 2 2 3" xfId="2698"/>
    <cellStyle name="Comma 11 2 2 3 2" xfId="6511"/>
    <cellStyle name="Comma 11 2 2 3 2 2" xfId="14122"/>
    <cellStyle name="Comma 11 2 2 3 2 3" xfId="21733"/>
    <cellStyle name="Comma 11 2 2 3 3" xfId="10309"/>
    <cellStyle name="Comma 11 2 2 3 4" xfId="17920"/>
    <cellStyle name="Comma 11 2 2 4" xfId="4658"/>
    <cellStyle name="Comma 11 2 2 4 2" xfId="12269"/>
    <cellStyle name="Comma 11 2 2 4 3" xfId="19880"/>
    <cellStyle name="Comma 11 2 2 5" xfId="8456"/>
    <cellStyle name="Comma 11 2 2 6" xfId="16067"/>
    <cellStyle name="Comma 11 2 3" xfId="1316"/>
    <cellStyle name="Comma 11 2 3 2" xfId="3169"/>
    <cellStyle name="Comma 11 2 3 2 2" xfId="6982"/>
    <cellStyle name="Comma 11 2 3 2 2 2" xfId="14593"/>
    <cellStyle name="Comma 11 2 3 2 2 3" xfId="22204"/>
    <cellStyle name="Comma 11 2 3 2 3" xfId="10780"/>
    <cellStyle name="Comma 11 2 3 2 4" xfId="18391"/>
    <cellStyle name="Comma 11 2 3 3" xfId="5129"/>
    <cellStyle name="Comma 11 2 3 3 2" xfId="12740"/>
    <cellStyle name="Comma 11 2 3 3 3" xfId="20351"/>
    <cellStyle name="Comma 11 2 3 4" xfId="8927"/>
    <cellStyle name="Comma 11 2 3 5" xfId="16538"/>
    <cellStyle name="Comma 11 2 4" xfId="2251"/>
    <cellStyle name="Comma 11 2 4 2" xfId="6064"/>
    <cellStyle name="Comma 11 2 4 2 2" xfId="13675"/>
    <cellStyle name="Comma 11 2 4 2 3" xfId="21286"/>
    <cellStyle name="Comma 11 2 4 3" xfId="9862"/>
    <cellStyle name="Comma 11 2 4 4" xfId="17473"/>
    <cellStyle name="Comma 11 2 5" xfId="4211"/>
    <cellStyle name="Comma 11 2 5 2" xfId="11822"/>
    <cellStyle name="Comma 11 2 5 3" xfId="19433"/>
    <cellStyle name="Comma 11 2 6" xfId="8009"/>
    <cellStyle name="Comma 11 2 7" xfId="15620"/>
    <cellStyle name="Comma 11 3" xfId="606"/>
    <cellStyle name="Comma 11 3 2" xfId="1524"/>
    <cellStyle name="Comma 11 3 2 2" xfId="3377"/>
    <cellStyle name="Comma 11 3 2 2 2" xfId="7190"/>
    <cellStyle name="Comma 11 3 2 2 2 2" xfId="14801"/>
    <cellStyle name="Comma 11 3 2 2 2 3" xfId="22412"/>
    <cellStyle name="Comma 11 3 2 2 3" xfId="10988"/>
    <cellStyle name="Comma 11 3 2 2 4" xfId="18599"/>
    <cellStyle name="Comma 11 3 2 3" xfId="5337"/>
    <cellStyle name="Comma 11 3 2 3 2" xfId="12948"/>
    <cellStyle name="Comma 11 3 2 3 3" xfId="20559"/>
    <cellStyle name="Comma 11 3 2 4" xfId="9135"/>
    <cellStyle name="Comma 11 3 2 5" xfId="16746"/>
    <cellStyle name="Comma 11 3 3" xfId="2459"/>
    <cellStyle name="Comma 11 3 3 2" xfId="6272"/>
    <cellStyle name="Comma 11 3 3 2 2" xfId="13883"/>
    <cellStyle name="Comma 11 3 3 2 3" xfId="21494"/>
    <cellStyle name="Comma 11 3 3 3" xfId="10070"/>
    <cellStyle name="Comma 11 3 3 4" xfId="17681"/>
    <cellStyle name="Comma 11 3 4" xfId="4419"/>
    <cellStyle name="Comma 11 3 4 2" xfId="12030"/>
    <cellStyle name="Comma 11 3 4 3" xfId="19641"/>
    <cellStyle name="Comma 11 3 5" xfId="8217"/>
    <cellStyle name="Comma 11 3 6" xfId="15828"/>
    <cellStyle name="Comma 11 4" xfId="1078"/>
    <cellStyle name="Comma 11 4 2" xfId="2931"/>
    <cellStyle name="Comma 11 4 2 2" xfId="6744"/>
    <cellStyle name="Comma 11 4 2 2 2" xfId="14355"/>
    <cellStyle name="Comma 11 4 2 2 3" xfId="21966"/>
    <cellStyle name="Comma 11 4 2 3" xfId="10542"/>
    <cellStyle name="Comma 11 4 2 4" xfId="18153"/>
    <cellStyle name="Comma 11 4 3" xfId="4891"/>
    <cellStyle name="Comma 11 4 3 2" xfId="12502"/>
    <cellStyle name="Comma 11 4 3 3" xfId="20113"/>
    <cellStyle name="Comma 11 4 4" xfId="8689"/>
    <cellStyle name="Comma 11 4 5" xfId="16300"/>
    <cellStyle name="Comma 11 5" xfId="2010"/>
    <cellStyle name="Comma 11 5 2" xfId="5823"/>
    <cellStyle name="Comma 11 5 2 2" xfId="13434"/>
    <cellStyle name="Comma 11 5 2 3" xfId="21045"/>
    <cellStyle name="Comma 11 5 3" xfId="9621"/>
    <cellStyle name="Comma 11 5 4" xfId="17232"/>
    <cellStyle name="Comma 11 6" xfId="3966"/>
    <cellStyle name="Comma 11 6 2" xfId="11577"/>
    <cellStyle name="Comma 11 6 3" xfId="19188"/>
    <cellStyle name="Comma 11 7" xfId="7772"/>
    <cellStyle name="Comma 11 8" xfId="15383"/>
    <cellStyle name="Comma 110" xfId="315"/>
    <cellStyle name="Comma 111" xfId="316"/>
    <cellStyle name="Comma 112" xfId="318"/>
    <cellStyle name="Comma 112 2" xfId="558"/>
    <cellStyle name="Comma 112 2 2" xfId="1005"/>
    <cellStyle name="Comma 112 2 2 2" xfId="1923"/>
    <cellStyle name="Comma 112 2 2 2 2" xfId="3776"/>
    <cellStyle name="Comma 112 2 2 2 2 2" xfId="7589"/>
    <cellStyle name="Comma 112 2 2 2 2 2 2" xfId="15200"/>
    <cellStyle name="Comma 112 2 2 2 2 2 3" xfId="22811"/>
    <cellStyle name="Comma 112 2 2 2 2 3" xfId="11387"/>
    <cellStyle name="Comma 112 2 2 2 2 4" xfId="18998"/>
    <cellStyle name="Comma 112 2 2 2 3" xfId="5736"/>
    <cellStyle name="Comma 112 2 2 2 3 2" xfId="13347"/>
    <cellStyle name="Comma 112 2 2 2 3 3" xfId="20958"/>
    <cellStyle name="Comma 112 2 2 2 4" xfId="9534"/>
    <cellStyle name="Comma 112 2 2 2 5" xfId="17145"/>
    <cellStyle name="Comma 112 2 2 3" xfId="2858"/>
    <cellStyle name="Comma 112 2 2 3 2" xfId="6671"/>
    <cellStyle name="Comma 112 2 2 3 2 2" xfId="14282"/>
    <cellStyle name="Comma 112 2 2 3 2 3" xfId="21893"/>
    <cellStyle name="Comma 112 2 2 3 3" xfId="10469"/>
    <cellStyle name="Comma 112 2 2 3 4" xfId="18080"/>
    <cellStyle name="Comma 112 2 2 4" xfId="4818"/>
    <cellStyle name="Comma 112 2 2 4 2" xfId="12429"/>
    <cellStyle name="Comma 112 2 2 4 3" xfId="20040"/>
    <cellStyle name="Comma 112 2 2 5" xfId="8616"/>
    <cellStyle name="Comma 112 2 2 6" xfId="16227"/>
    <cellStyle name="Comma 112 2 3" xfId="1476"/>
    <cellStyle name="Comma 112 2 3 2" xfId="3329"/>
    <cellStyle name="Comma 112 2 3 2 2" xfId="7142"/>
    <cellStyle name="Comma 112 2 3 2 2 2" xfId="14753"/>
    <cellStyle name="Comma 112 2 3 2 2 3" xfId="22364"/>
    <cellStyle name="Comma 112 2 3 2 3" xfId="10940"/>
    <cellStyle name="Comma 112 2 3 2 4" xfId="18551"/>
    <cellStyle name="Comma 112 2 3 3" xfId="5289"/>
    <cellStyle name="Comma 112 2 3 3 2" xfId="12900"/>
    <cellStyle name="Comma 112 2 3 3 3" xfId="20511"/>
    <cellStyle name="Comma 112 2 3 4" xfId="9087"/>
    <cellStyle name="Comma 112 2 3 5" xfId="16698"/>
    <cellStyle name="Comma 112 2 4" xfId="2411"/>
    <cellStyle name="Comma 112 2 4 2" xfId="6224"/>
    <cellStyle name="Comma 112 2 4 2 2" xfId="13835"/>
    <cellStyle name="Comma 112 2 4 2 3" xfId="21446"/>
    <cellStyle name="Comma 112 2 4 3" xfId="10022"/>
    <cellStyle name="Comma 112 2 4 4" xfId="17633"/>
    <cellStyle name="Comma 112 2 5" xfId="4371"/>
    <cellStyle name="Comma 112 2 5 2" xfId="11982"/>
    <cellStyle name="Comma 112 2 5 3" xfId="19593"/>
    <cellStyle name="Comma 112 2 6" xfId="8169"/>
    <cellStyle name="Comma 112 2 7" xfId="15780"/>
    <cellStyle name="Comma 112 3" xfId="771"/>
    <cellStyle name="Comma 112 3 2" xfId="1689"/>
    <cellStyle name="Comma 112 3 2 2" xfId="3542"/>
    <cellStyle name="Comma 112 3 2 2 2" xfId="7355"/>
    <cellStyle name="Comma 112 3 2 2 2 2" xfId="14966"/>
    <cellStyle name="Comma 112 3 2 2 2 3" xfId="22577"/>
    <cellStyle name="Comma 112 3 2 2 3" xfId="11153"/>
    <cellStyle name="Comma 112 3 2 2 4" xfId="18764"/>
    <cellStyle name="Comma 112 3 2 3" xfId="5502"/>
    <cellStyle name="Comma 112 3 2 3 2" xfId="13113"/>
    <cellStyle name="Comma 112 3 2 3 3" xfId="20724"/>
    <cellStyle name="Comma 112 3 2 4" xfId="9300"/>
    <cellStyle name="Comma 112 3 2 5" xfId="16911"/>
    <cellStyle name="Comma 112 3 3" xfId="2624"/>
    <cellStyle name="Comma 112 3 3 2" xfId="6437"/>
    <cellStyle name="Comma 112 3 3 2 2" xfId="14048"/>
    <cellStyle name="Comma 112 3 3 2 3" xfId="21659"/>
    <cellStyle name="Comma 112 3 3 3" xfId="10235"/>
    <cellStyle name="Comma 112 3 3 4" xfId="17846"/>
    <cellStyle name="Comma 112 3 4" xfId="4584"/>
    <cellStyle name="Comma 112 3 4 2" xfId="12195"/>
    <cellStyle name="Comma 112 3 4 3" xfId="19806"/>
    <cellStyle name="Comma 112 3 5" xfId="8382"/>
    <cellStyle name="Comma 112 3 6" xfId="15993"/>
    <cellStyle name="Comma 112 4" xfId="1242"/>
    <cellStyle name="Comma 112 4 2" xfId="3095"/>
    <cellStyle name="Comma 112 4 2 2" xfId="6908"/>
    <cellStyle name="Comma 112 4 2 2 2" xfId="14519"/>
    <cellStyle name="Comma 112 4 2 2 3" xfId="22130"/>
    <cellStyle name="Comma 112 4 2 3" xfId="10706"/>
    <cellStyle name="Comma 112 4 2 4" xfId="18317"/>
    <cellStyle name="Comma 112 4 3" xfId="5055"/>
    <cellStyle name="Comma 112 4 3 2" xfId="12666"/>
    <cellStyle name="Comma 112 4 3 3" xfId="20277"/>
    <cellStyle name="Comma 112 4 4" xfId="8853"/>
    <cellStyle name="Comma 112 4 5" xfId="16464"/>
    <cellStyle name="Comma 112 5" xfId="2176"/>
    <cellStyle name="Comma 112 5 2" xfId="5989"/>
    <cellStyle name="Comma 112 5 2 2" xfId="13600"/>
    <cellStyle name="Comma 112 5 2 3" xfId="21211"/>
    <cellStyle name="Comma 112 5 3" xfId="9787"/>
    <cellStyle name="Comma 112 5 4" xfId="17398"/>
    <cellStyle name="Comma 112 6" xfId="4119"/>
    <cellStyle name="Comma 112 6 2" xfId="11730"/>
    <cellStyle name="Comma 112 6 3" xfId="19341"/>
    <cellStyle name="Comma 112 7" xfId="7935"/>
    <cellStyle name="Comma 112 8" xfId="15546"/>
    <cellStyle name="Comma 113" xfId="320"/>
    <cellStyle name="Comma 113 2" xfId="560"/>
    <cellStyle name="Comma 113 2 2" xfId="1007"/>
    <cellStyle name="Comma 113 2 2 2" xfId="1925"/>
    <cellStyle name="Comma 113 2 2 2 2" xfId="3778"/>
    <cellStyle name="Comma 113 2 2 2 2 2" xfId="7591"/>
    <cellStyle name="Comma 113 2 2 2 2 2 2" xfId="15202"/>
    <cellStyle name="Comma 113 2 2 2 2 2 3" xfId="22813"/>
    <cellStyle name="Comma 113 2 2 2 2 3" xfId="11389"/>
    <cellStyle name="Comma 113 2 2 2 2 4" xfId="19000"/>
    <cellStyle name="Comma 113 2 2 2 3" xfId="5738"/>
    <cellStyle name="Comma 113 2 2 2 3 2" xfId="13349"/>
    <cellStyle name="Comma 113 2 2 2 3 3" xfId="20960"/>
    <cellStyle name="Comma 113 2 2 2 4" xfId="9536"/>
    <cellStyle name="Comma 113 2 2 2 5" xfId="17147"/>
    <cellStyle name="Comma 113 2 2 3" xfId="2860"/>
    <cellStyle name="Comma 113 2 2 3 2" xfId="6673"/>
    <cellStyle name="Comma 113 2 2 3 2 2" xfId="14284"/>
    <cellStyle name="Comma 113 2 2 3 2 3" xfId="21895"/>
    <cellStyle name="Comma 113 2 2 3 3" xfId="10471"/>
    <cellStyle name="Comma 113 2 2 3 4" xfId="18082"/>
    <cellStyle name="Comma 113 2 2 4" xfId="4820"/>
    <cellStyle name="Comma 113 2 2 4 2" xfId="12431"/>
    <cellStyle name="Comma 113 2 2 4 3" xfId="20042"/>
    <cellStyle name="Comma 113 2 2 5" xfId="8618"/>
    <cellStyle name="Comma 113 2 2 6" xfId="16229"/>
    <cellStyle name="Comma 113 2 3" xfId="1478"/>
    <cellStyle name="Comma 113 2 3 2" xfId="3331"/>
    <cellStyle name="Comma 113 2 3 2 2" xfId="7144"/>
    <cellStyle name="Comma 113 2 3 2 2 2" xfId="14755"/>
    <cellStyle name="Comma 113 2 3 2 2 3" xfId="22366"/>
    <cellStyle name="Comma 113 2 3 2 3" xfId="10942"/>
    <cellStyle name="Comma 113 2 3 2 4" xfId="18553"/>
    <cellStyle name="Comma 113 2 3 3" xfId="5291"/>
    <cellStyle name="Comma 113 2 3 3 2" xfId="12902"/>
    <cellStyle name="Comma 113 2 3 3 3" xfId="20513"/>
    <cellStyle name="Comma 113 2 3 4" xfId="9089"/>
    <cellStyle name="Comma 113 2 3 5" xfId="16700"/>
    <cellStyle name="Comma 113 2 4" xfId="2413"/>
    <cellStyle name="Comma 113 2 4 2" xfId="6226"/>
    <cellStyle name="Comma 113 2 4 2 2" xfId="13837"/>
    <cellStyle name="Comma 113 2 4 2 3" xfId="21448"/>
    <cellStyle name="Comma 113 2 4 3" xfId="10024"/>
    <cellStyle name="Comma 113 2 4 4" xfId="17635"/>
    <cellStyle name="Comma 113 2 5" xfId="4373"/>
    <cellStyle name="Comma 113 2 5 2" xfId="11984"/>
    <cellStyle name="Comma 113 2 5 3" xfId="19595"/>
    <cellStyle name="Comma 113 2 6" xfId="8171"/>
    <cellStyle name="Comma 113 2 7" xfId="15782"/>
    <cellStyle name="Comma 113 3" xfId="773"/>
    <cellStyle name="Comma 113 3 2" xfId="1691"/>
    <cellStyle name="Comma 113 3 2 2" xfId="3544"/>
    <cellStyle name="Comma 113 3 2 2 2" xfId="7357"/>
    <cellStyle name="Comma 113 3 2 2 2 2" xfId="14968"/>
    <cellStyle name="Comma 113 3 2 2 2 3" xfId="22579"/>
    <cellStyle name="Comma 113 3 2 2 3" xfId="11155"/>
    <cellStyle name="Comma 113 3 2 2 4" xfId="18766"/>
    <cellStyle name="Comma 113 3 2 3" xfId="5504"/>
    <cellStyle name="Comma 113 3 2 3 2" xfId="13115"/>
    <cellStyle name="Comma 113 3 2 3 3" xfId="20726"/>
    <cellStyle name="Comma 113 3 2 4" xfId="9302"/>
    <cellStyle name="Comma 113 3 2 5" xfId="16913"/>
    <cellStyle name="Comma 113 3 3" xfId="2626"/>
    <cellStyle name="Comma 113 3 3 2" xfId="6439"/>
    <cellStyle name="Comma 113 3 3 2 2" xfId="14050"/>
    <cellStyle name="Comma 113 3 3 2 3" xfId="21661"/>
    <cellStyle name="Comma 113 3 3 3" xfId="10237"/>
    <cellStyle name="Comma 113 3 3 4" xfId="17848"/>
    <cellStyle name="Comma 113 3 4" xfId="4586"/>
    <cellStyle name="Comma 113 3 4 2" xfId="12197"/>
    <cellStyle name="Comma 113 3 4 3" xfId="19808"/>
    <cellStyle name="Comma 113 3 5" xfId="8384"/>
    <cellStyle name="Comma 113 3 6" xfId="15995"/>
    <cellStyle name="Comma 113 4" xfId="1244"/>
    <cellStyle name="Comma 113 4 2" xfId="3097"/>
    <cellStyle name="Comma 113 4 2 2" xfId="6910"/>
    <cellStyle name="Comma 113 4 2 2 2" xfId="14521"/>
    <cellStyle name="Comma 113 4 2 2 3" xfId="22132"/>
    <cellStyle name="Comma 113 4 2 3" xfId="10708"/>
    <cellStyle name="Comma 113 4 2 4" xfId="18319"/>
    <cellStyle name="Comma 113 4 3" xfId="5057"/>
    <cellStyle name="Comma 113 4 3 2" xfId="12668"/>
    <cellStyle name="Comma 113 4 3 3" xfId="20279"/>
    <cellStyle name="Comma 113 4 4" xfId="8855"/>
    <cellStyle name="Comma 113 4 5" xfId="16466"/>
    <cellStyle name="Comma 113 5" xfId="2178"/>
    <cellStyle name="Comma 113 5 2" xfId="5991"/>
    <cellStyle name="Comma 113 5 2 2" xfId="13602"/>
    <cellStyle name="Comma 113 5 2 3" xfId="21213"/>
    <cellStyle name="Comma 113 5 3" xfId="9789"/>
    <cellStyle name="Comma 113 5 4" xfId="17400"/>
    <cellStyle name="Comma 113 6" xfId="4121"/>
    <cellStyle name="Comma 113 6 2" xfId="11732"/>
    <cellStyle name="Comma 113 6 3" xfId="19343"/>
    <cellStyle name="Comma 113 7" xfId="7937"/>
    <cellStyle name="Comma 113 8" xfId="15548"/>
    <cellStyle name="Comma 114" xfId="325"/>
    <cellStyle name="Comma 114 2" xfId="565"/>
    <cellStyle name="Comma 114 2 2" xfId="1012"/>
    <cellStyle name="Comma 114 2 2 2" xfId="1930"/>
    <cellStyle name="Comma 114 2 2 2 2" xfId="3783"/>
    <cellStyle name="Comma 114 2 2 2 2 2" xfId="7596"/>
    <cellStyle name="Comma 114 2 2 2 2 2 2" xfId="15207"/>
    <cellStyle name="Comma 114 2 2 2 2 2 3" xfId="22818"/>
    <cellStyle name="Comma 114 2 2 2 2 3" xfId="11394"/>
    <cellStyle name="Comma 114 2 2 2 2 4" xfId="19005"/>
    <cellStyle name="Comma 114 2 2 2 3" xfId="5743"/>
    <cellStyle name="Comma 114 2 2 2 3 2" xfId="13354"/>
    <cellStyle name="Comma 114 2 2 2 3 3" xfId="20965"/>
    <cellStyle name="Comma 114 2 2 2 4" xfId="9541"/>
    <cellStyle name="Comma 114 2 2 2 5" xfId="17152"/>
    <cellStyle name="Comma 114 2 2 3" xfId="2865"/>
    <cellStyle name="Comma 114 2 2 3 2" xfId="6678"/>
    <cellStyle name="Comma 114 2 2 3 2 2" xfId="14289"/>
    <cellStyle name="Comma 114 2 2 3 2 3" xfId="21900"/>
    <cellStyle name="Comma 114 2 2 3 3" xfId="10476"/>
    <cellStyle name="Comma 114 2 2 3 4" xfId="18087"/>
    <cellStyle name="Comma 114 2 2 4" xfId="4825"/>
    <cellStyle name="Comma 114 2 2 4 2" xfId="12436"/>
    <cellStyle name="Comma 114 2 2 4 3" xfId="20047"/>
    <cellStyle name="Comma 114 2 2 5" xfId="8623"/>
    <cellStyle name="Comma 114 2 2 6" xfId="16234"/>
    <cellStyle name="Comma 114 2 3" xfId="1483"/>
    <cellStyle name="Comma 114 2 3 2" xfId="3336"/>
    <cellStyle name="Comma 114 2 3 2 2" xfId="7149"/>
    <cellStyle name="Comma 114 2 3 2 2 2" xfId="14760"/>
    <cellStyle name="Comma 114 2 3 2 2 3" xfId="22371"/>
    <cellStyle name="Comma 114 2 3 2 3" xfId="10947"/>
    <cellStyle name="Comma 114 2 3 2 4" xfId="18558"/>
    <cellStyle name="Comma 114 2 3 3" xfId="5296"/>
    <cellStyle name="Comma 114 2 3 3 2" xfId="12907"/>
    <cellStyle name="Comma 114 2 3 3 3" xfId="20518"/>
    <cellStyle name="Comma 114 2 3 4" xfId="9094"/>
    <cellStyle name="Comma 114 2 3 5" xfId="16705"/>
    <cellStyle name="Comma 114 2 4" xfId="2418"/>
    <cellStyle name="Comma 114 2 4 2" xfId="6231"/>
    <cellStyle name="Comma 114 2 4 2 2" xfId="13842"/>
    <cellStyle name="Comma 114 2 4 2 3" xfId="21453"/>
    <cellStyle name="Comma 114 2 4 3" xfId="10029"/>
    <cellStyle name="Comma 114 2 4 4" xfId="17640"/>
    <cellStyle name="Comma 114 2 5" xfId="4378"/>
    <cellStyle name="Comma 114 2 5 2" xfId="11989"/>
    <cellStyle name="Comma 114 2 5 3" xfId="19600"/>
    <cellStyle name="Comma 114 2 6" xfId="8176"/>
    <cellStyle name="Comma 114 2 7" xfId="15787"/>
    <cellStyle name="Comma 114 3" xfId="778"/>
    <cellStyle name="Comma 114 3 2" xfId="1696"/>
    <cellStyle name="Comma 114 3 2 2" xfId="3549"/>
    <cellStyle name="Comma 114 3 2 2 2" xfId="7362"/>
    <cellStyle name="Comma 114 3 2 2 2 2" xfId="14973"/>
    <cellStyle name="Comma 114 3 2 2 2 3" xfId="22584"/>
    <cellStyle name="Comma 114 3 2 2 3" xfId="11160"/>
    <cellStyle name="Comma 114 3 2 2 4" xfId="18771"/>
    <cellStyle name="Comma 114 3 2 3" xfId="5509"/>
    <cellStyle name="Comma 114 3 2 3 2" xfId="13120"/>
    <cellStyle name="Comma 114 3 2 3 3" xfId="20731"/>
    <cellStyle name="Comma 114 3 2 4" xfId="9307"/>
    <cellStyle name="Comma 114 3 2 5" xfId="16918"/>
    <cellStyle name="Comma 114 3 3" xfId="2631"/>
    <cellStyle name="Comma 114 3 3 2" xfId="6444"/>
    <cellStyle name="Comma 114 3 3 2 2" xfId="14055"/>
    <cellStyle name="Comma 114 3 3 2 3" xfId="21666"/>
    <cellStyle name="Comma 114 3 3 3" xfId="10242"/>
    <cellStyle name="Comma 114 3 3 4" xfId="17853"/>
    <cellStyle name="Comma 114 3 4" xfId="4591"/>
    <cellStyle name="Comma 114 3 4 2" xfId="12202"/>
    <cellStyle name="Comma 114 3 4 3" xfId="19813"/>
    <cellStyle name="Comma 114 3 5" xfId="8389"/>
    <cellStyle name="Comma 114 3 6" xfId="16000"/>
    <cellStyle name="Comma 114 4" xfId="1249"/>
    <cellStyle name="Comma 114 4 2" xfId="3102"/>
    <cellStyle name="Comma 114 4 2 2" xfId="6915"/>
    <cellStyle name="Comma 114 4 2 2 2" xfId="14526"/>
    <cellStyle name="Comma 114 4 2 2 3" xfId="22137"/>
    <cellStyle name="Comma 114 4 2 3" xfId="10713"/>
    <cellStyle name="Comma 114 4 2 4" xfId="18324"/>
    <cellStyle name="Comma 114 4 3" xfId="5062"/>
    <cellStyle name="Comma 114 4 3 2" xfId="12673"/>
    <cellStyle name="Comma 114 4 3 3" xfId="20284"/>
    <cellStyle name="Comma 114 4 4" xfId="8860"/>
    <cellStyle name="Comma 114 4 5" xfId="16471"/>
    <cellStyle name="Comma 114 5" xfId="2183"/>
    <cellStyle name="Comma 114 5 2" xfId="5996"/>
    <cellStyle name="Comma 114 5 2 2" xfId="13607"/>
    <cellStyle name="Comma 114 5 2 3" xfId="21218"/>
    <cellStyle name="Comma 114 5 3" xfId="9794"/>
    <cellStyle name="Comma 114 5 4" xfId="17405"/>
    <cellStyle name="Comma 114 6" xfId="4126"/>
    <cellStyle name="Comma 114 6 2" xfId="11737"/>
    <cellStyle name="Comma 114 6 3" xfId="19348"/>
    <cellStyle name="Comma 114 7" xfId="7942"/>
    <cellStyle name="Comma 114 8" xfId="15553"/>
    <cellStyle name="Comma 115" xfId="333"/>
    <cellStyle name="Comma 115 2" xfId="783"/>
    <cellStyle name="Comma 115 2 2" xfId="1701"/>
    <cellStyle name="Comma 115 2 2 2" xfId="3554"/>
    <cellStyle name="Comma 115 2 2 2 2" xfId="7367"/>
    <cellStyle name="Comma 115 2 2 2 2 2" xfId="14978"/>
    <cellStyle name="Comma 115 2 2 2 2 3" xfId="22589"/>
    <cellStyle name="Comma 115 2 2 2 3" xfId="11165"/>
    <cellStyle name="Comma 115 2 2 2 4" xfId="18776"/>
    <cellStyle name="Comma 115 2 2 3" xfId="5514"/>
    <cellStyle name="Comma 115 2 2 3 2" xfId="13125"/>
    <cellStyle name="Comma 115 2 2 3 3" xfId="20736"/>
    <cellStyle name="Comma 115 2 2 4" xfId="9312"/>
    <cellStyle name="Comma 115 2 2 5" xfId="16923"/>
    <cellStyle name="Comma 115 2 3" xfId="2636"/>
    <cellStyle name="Comma 115 2 3 2" xfId="6449"/>
    <cellStyle name="Comma 115 2 3 2 2" xfId="14060"/>
    <cellStyle name="Comma 115 2 3 2 3" xfId="21671"/>
    <cellStyle name="Comma 115 2 3 3" xfId="10247"/>
    <cellStyle name="Comma 115 2 3 4" xfId="17858"/>
    <cellStyle name="Comma 115 2 4" xfId="4596"/>
    <cellStyle name="Comma 115 2 4 2" xfId="12207"/>
    <cellStyle name="Comma 115 2 4 3" xfId="19818"/>
    <cellStyle name="Comma 115 2 5" xfId="8394"/>
    <cellStyle name="Comma 115 2 6" xfId="16005"/>
    <cellStyle name="Comma 115 3" xfId="1254"/>
    <cellStyle name="Comma 115 3 2" xfId="3107"/>
    <cellStyle name="Comma 115 3 2 2" xfId="6920"/>
    <cellStyle name="Comma 115 3 2 2 2" xfId="14531"/>
    <cellStyle name="Comma 115 3 2 2 3" xfId="22142"/>
    <cellStyle name="Comma 115 3 2 3" xfId="10718"/>
    <cellStyle name="Comma 115 3 2 4" xfId="18329"/>
    <cellStyle name="Comma 115 3 3" xfId="5067"/>
    <cellStyle name="Comma 115 3 3 2" xfId="12678"/>
    <cellStyle name="Comma 115 3 3 3" xfId="20289"/>
    <cellStyle name="Comma 115 3 4" xfId="8865"/>
    <cellStyle name="Comma 115 3 5" xfId="16476"/>
    <cellStyle name="Comma 115 4" xfId="2188"/>
    <cellStyle name="Comma 115 4 2" xfId="6001"/>
    <cellStyle name="Comma 115 4 2 2" xfId="13612"/>
    <cellStyle name="Comma 115 4 2 3" xfId="21223"/>
    <cellStyle name="Comma 115 4 3" xfId="9799"/>
    <cellStyle name="Comma 115 4 4" xfId="17410"/>
    <cellStyle name="Comma 115 5" xfId="4134"/>
    <cellStyle name="Comma 115 5 2" xfId="11745"/>
    <cellStyle name="Comma 115 5 3" xfId="19356"/>
    <cellStyle name="Comma 115 6" xfId="7947"/>
    <cellStyle name="Comma 115 7" xfId="15558"/>
    <cellStyle name="Comma 116" xfId="334"/>
    <cellStyle name="Comma 116 2" xfId="784"/>
    <cellStyle name="Comma 116 2 2" xfId="1702"/>
    <cellStyle name="Comma 116 2 2 2" xfId="3555"/>
    <cellStyle name="Comma 116 2 2 2 2" xfId="7368"/>
    <cellStyle name="Comma 116 2 2 2 2 2" xfId="14979"/>
    <cellStyle name="Comma 116 2 2 2 2 3" xfId="22590"/>
    <cellStyle name="Comma 116 2 2 2 3" xfId="11166"/>
    <cellStyle name="Comma 116 2 2 2 4" xfId="18777"/>
    <cellStyle name="Comma 116 2 2 3" xfId="5515"/>
    <cellStyle name="Comma 116 2 2 3 2" xfId="13126"/>
    <cellStyle name="Comma 116 2 2 3 3" xfId="20737"/>
    <cellStyle name="Comma 116 2 2 4" xfId="9313"/>
    <cellStyle name="Comma 116 2 2 5" xfId="16924"/>
    <cellStyle name="Comma 116 2 3" xfId="2637"/>
    <cellStyle name="Comma 116 2 3 2" xfId="6450"/>
    <cellStyle name="Comma 116 2 3 2 2" xfId="14061"/>
    <cellStyle name="Comma 116 2 3 2 3" xfId="21672"/>
    <cellStyle name="Comma 116 2 3 3" xfId="10248"/>
    <cellStyle name="Comma 116 2 3 4" xfId="17859"/>
    <cellStyle name="Comma 116 2 4" xfId="4597"/>
    <cellStyle name="Comma 116 2 4 2" xfId="12208"/>
    <cellStyle name="Comma 116 2 4 3" xfId="19819"/>
    <cellStyle name="Comma 116 2 5" xfId="8395"/>
    <cellStyle name="Comma 116 2 6" xfId="16006"/>
    <cellStyle name="Comma 116 3" xfId="1255"/>
    <cellStyle name="Comma 116 3 2" xfId="3108"/>
    <cellStyle name="Comma 116 3 2 2" xfId="6921"/>
    <cellStyle name="Comma 116 3 2 2 2" xfId="14532"/>
    <cellStyle name="Comma 116 3 2 2 3" xfId="22143"/>
    <cellStyle name="Comma 116 3 2 3" xfId="10719"/>
    <cellStyle name="Comma 116 3 2 4" xfId="18330"/>
    <cellStyle name="Comma 116 3 3" xfId="5068"/>
    <cellStyle name="Comma 116 3 3 2" xfId="12679"/>
    <cellStyle name="Comma 116 3 3 3" xfId="20290"/>
    <cellStyle name="Comma 116 3 4" xfId="8866"/>
    <cellStyle name="Comma 116 3 5" xfId="16477"/>
    <cellStyle name="Comma 116 4" xfId="2189"/>
    <cellStyle name="Comma 116 4 2" xfId="6002"/>
    <cellStyle name="Comma 116 4 2 2" xfId="13613"/>
    <cellStyle name="Comma 116 4 2 3" xfId="21224"/>
    <cellStyle name="Comma 116 4 3" xfId="9800"/>
    <cellStyle name="Comma 116 4 4" xfId="17411"/>
    <cellStyle name="Comma 116 5" xfId="4150"/>
    <cellStyle name="Comma 116 5 2" xfId="11761"/>
    <cellStyle name="Comma 116 5 3" xfId="19372"/>
    <cellStyle name="Comma 116 6" xfId="7948"/>
    <cellStyle name="Comma 116 7" xfId="15559"/>
    <cellStyle name="Comma 117" xfId="336"/>
    <cellStyle name="Comma 117 2" xfId="786"/>
    <cellStyle name="Comma 117 2 2" xfId="1704"/>
    <cellStyle name="Comma 117 2 2 2" xfId="3557"/>
    <cellStyle name="Comma 117 2 2 2 2" xfId="7370"/>
    <cellStyle name="Comma 117 2 2 2 2 2" xfId="14981"/>
    <cellStyle name="Comma 117 2 2 2 2 3" xfId="22592"/>
    <cellStyle name="Comma 117 2 2 2 3" xfId="11168"/>
    <cellStyle name="Comma 117 2 2 2 4" xfId="18779"/>
    <cellStyle name="Comma 117 2 2 3" xfId="5517"/>
    <cellStyle name="Comma 117 2 2 3 2" xfId="13128"/>
    <cellStyle name="Comma 117 2 2 3 3" xfId="20739"/>
    <cellStyle name="Comma 117 2 2 4" xfId="9315"/>
    <cellStyle name="Comma 117 2 2 5" xfId="16926"/>
    <cellStyle name="Comma 117 2 3" xfId="2639"/>
    <cellStyle name="Comma 117 2 3 2" xfId="6452"/>
    <cellStyle name="Comma 117 2 3 2 2" xfId="14063"/>
    <cellStyle name="Comma 117 2 3 2 3" xfId="21674"/>
    <cellStyle name="Comma 117 2 3 3" xfId="10250"/>
    <cellStyle name="Comma 117 2 3 4" xfId="17861"/>
    <cellStyle name="Comma 117 2 4" xfId="4599"/>
    <cellStyle name="Comma 117 2 4 2" xfId="12210"/>
    <cellStyle name="Comma 117 2 4 3" xfId="19821"/>
    <cellStyle name="Comma 117 2 5" xfId="8397"/>
    <cellStyle name="Comma 117 2 6" xfId="16008"/>
    <cellStyle name="Comma 117 3" xfId="1257"/>
    <cellStyle name="Comma 117 3 2" xfId="3110"/>
    <cellStyle name="Comma 117 3 2 2" xfId="6923"/>
    <cellStyle name="Comma 117 3 2 2 2" xfId="14534"/>
    <cellStyle name="Comma 117 3 2 2 3" xfId="22145"/>
    <cellStyle name="Comma 117 3 2 3" xfId="10721"/>
    <cellStyle name="Comma 117 3 2 4" xfId="18332"/>
    <cellStyle name="Comma 117 3 3" xfId="5070"/>
    <cellStyle name="Comma 117 3 3 2" xfId="12681"/>
    <cellStyle name="Comma 117 3 3 3" xfId="20292"/>
    <cellStyle name="Comma 117 3 4" xfId="8868"/>
    <cellStyle name="Comma 117 3 5" xfId="16479"/>
    <cellStyle name="Comma 117 4" xfId="2191"/>
    <cellStyle name="Comma 117 4 2" xfId="6004"/>
    <cellStyle name="Comma 117 4 2 2" xfId="13615"/>
    <cellStyle name="Comma 117 4 2 3" xfId="21226"/>
    <cellStyle name="Comma 117 4 3" xfId="9802"/>
    <cellStyle name="Comma 117 4 4" xfId="17413"/>
    <cellStyle name="Comma 117 5" xfId="4152"/>
    <cellStyle name="Comma 117 5 2" xfId="11763"/>
    <cellStyle name="Comma 117 5 3" xfId="19374"/>
    <cellStyle name="Comma 117 6" xfId="7950"/>
    <cellStyle name="Comma 117 7" xfId="15561"/>
    <cellStyle name="Comma 118" xfId="337"/>
    <cellStyle name="Comma 118 2" xfId="787"/>
    <cellStyle name="Comma 118 2 2" xfId="1705"/>
    <cellStyle name="Comma 118 2 2 2" xfId="3558"/>
    <cellStyle name="Comma 118 2 2 2 2" xfId="7371"/>
    <cellStyle name="Comma 118 2 2 2 2 2" xfId="14982"/>
    <cellStyle name="Comma 118 2 2 2 2 3" xfId="22593"/>
    <cellStyle name="Comma 118 2 2 2 3" xfId="11169"/>
    <cellStyle name="Comma 118 2 2 2 4" xfId="18780"/>
    <cellStyle name="Comma 118 2 2 3" xfId="5518"/>
    <cellStyle name="Comma 118 2 2 3 2" xfId="13129"/>
    <cellStyle name="Comma 118 2 2 3 3" xfId="20740"/>
    <cellStyle name="Comma 118 2 2 4" xfId="9316"/>
    <cellStyle name="Comma 118 2 2 5" xfId="16927"/>
    <cellStyle name="Comma 118 2 3" xfId="2640"/>
    <cellStyle name="Comma 118 2 3 2" xfId="6453"/>
    <cellStyle name="Comma 118 2 3 2 2" xfId="14064"/>
    <cellStyle name="Comma 118 2 3 2 3" xfId="21675"/>
    <cellStyle name="Comma 118 2 3 3" xfId="10251"/>
    <cellStyle name="Comma 118 2 3 4" xfId="17862"/>
    <cellStyle name="Comma 118 2 4" xfId="4600"/>
    <cellStyle name="Comma 118 2 4 2" xfId="12211"/>
    <cellStyle name="Comma 118 2 4 3" xfId="19822"/>
    <cellStyle name="Comma 118 2 5" xfId="8398"/>
    <cellStyle name="Comma 118 2 6" xfId="16009"/>
    <cellStyle name="Comma 118 3" xfId="1258"/>
    <cellStyle name="Comma 118 3 2" xfId="3111"/>
    <cellStyle name="Comma 118 3 2 2" xfId="6924"/>
    <cellStyle name="Comma 118 3 2 2 2" xfId="14535"/>
    <cellStyle name="Comma 118 3 2 2 3" xfId="22146"/>
    <cellStyle name="Comma 118 3 2 3" xfId="10722"/>
    <cellStyle name="Comma 118 3 2 4" xfId="18333"/>
    <cellStyle name="Comma 118 3 3" xfId="5071"/>
    <cellStyle name="Comma 118 3 3 2" xfId="12682"/>
    <cellStyle name="Comma 118 3 3 3" xfId="20293"/>
    <cellStyle name="Comma 118 3 4" xfId="8869"/>
    <cellStyle name="Comma 118 3 5" xfId="16480"/>
    <cellStyle name="Comma 118 4" xfId="2192"/>
    <cellStyle name="Comma 118 4 2" xfId="6005"/>
    <cellStyle name="Comma 118 4 2 2" xfId="13616"/>
    <cellStyle name="Comma 118 4 2 3" xfId="21227"/>
    <cellStyle name="Comma 118 4 3" xfId="9803"/>
    <cellStyle name="Comma 118 4 4" xfId="17414"/>
    <cellStyle name="Comma 118 5" xfId="4153"/>
    <cellStyle name="Comma 118 5 2" xfId="11764"/>
    <cellStyle name="Comma 118 5 3" xfId="19375"/>
    <cellStyle name="Comma 118 6" xfId="7951"/>
    <cellStyle name="Comma 118 7" xfId="15562"/>
    <cellStyle name="Comma 119" xfId="335"/>
    <cellStyle name="Comma 119 2" xfId="785"/>
    <cellStyle name="Comma 119 2 2" xfId="1703"/>
    <cellStyle name="Comma 119 2 2 2" xfId="3556"/>
    <cellStyle name="Comma 119 2 2 2 2" xfId="7369"/>
    <cellStyle name="Comma 119 2 2 2 2 2" xfId="14980"/>
    <cellStyle name="Comma 119 2 2 2 2 3" xfId="22591"/>
    <cellStyle name="Comma 119 2 2 2 3" xfId="11167"/>
    <cellStyle name="Comma 119 2 2 2 4" xfId="18778"/>
    <cellStyle name="Comma 119 2 2 3" xfId="5516"/>
    <cellStyle name="Comma 119 2 2 3 2" xfId="13127"/>
    <cellStyle name="Comma 119 2 2 3 3" xfId="20738"/>
    <cellStyle name="Comma 119 2 2 4" xfId="9314"/>
    <cellStyle name="Comma 119 2 2 5" xfId="16925"/>
    <cellStyle name="Comma 119 2 3" xfId="2638"/>
    <cellStyle name="Comma 119 2 3 2" xfId="6451"/>
    <cellStyle name="Comma 119 2 3 2 2" xfId="14062"/>
    <cellStyle name="Comma 119 2 3 2 3" xfId="21673"/>
    <cellStyle name="Comma 119 2 3 3" xfId="10249"/>
    <cellStyle name="Comma 119 2 3 4" xfId="17860"/>
    <cellStyle name="Comma 119 2 4" xfId="4598"/>
    <cellStyle name="Comma 119 2 4 2" xfId="12209"/>
    <cellStyle name="Comma 119 2 4 3" xfId="19820"/>
    <cellStyle name="Comma 119 2 5" xfId="8396"/>
    <cellStyle name="Comma 119 2 6" xfId="16007"/>
    <cellStyle name="Comma 119 3" xfId="1256"/>
    <cellStyle name="Comma 119 3 2" xfId="3109"/>
    <cellStyle name="Comma 119 3 2 2" xfId="6922"/>
    <cellStyle name="Comma 119 3 2 2 2" xfId="14533"/>
    <cellStyle name="Comma 119 3 2 2 3" xfId="22144"/>
    <cellStyle name="Comma 119 3 2 3" xfId="10720"/>
    <cellStyle name="Comma 119 3 2 4" xfId="18331"/>
    <cellStyle name="Comma 119 3 3" xfId="5069"/>
    <cellStyle name="Comma 119 3 3 2" xfId="12680"/>
    <cellStyle name="Comma 119 3 3 3" xfId="20291"/>
    <cellStyle name="Comma 119 3 4" xfId="8867"/>
    <cellStyle name="Comma 119 3 5" xfId="16478"/>
    <cellStyle name="Comma 119 4" xfId="2190"/>
    <cellStyle name="Comma 119 4 2" xfId="6003"/>
    <cellStyle name="Comma 119 4 2 2" xfId="13614"/>
    <cellStyle name="Comma 119 4 2 3" xfId="21225"/>
    <cellStyle name="Comma 119 4 3" xfId="9801"/>
    <cellStyle name="Comma 119 4 4" xfId="17412"/>
    <cellStyle name="Comma 119 5" xfId="4151"/>
    <cellStyle name="Comma 119 5 2" xfId="11762"/>
    <cellStyle name="Comma 119 5 3" xfId="19373"/>
    <cellStyle name="Comma 119 6" xfId="7949"/>
    <cellStyle name="Comma 119 7" xfId="15560"/>
    <cellStyle name="Comma 12" xfId="76"/>
    <cellStyle name="Comma 12 2" xfId="399"/>
    <cellStyle name="Comma 12 2 2" xfId="846"/>
    <cellStyle name="Comma 12 2 2 2" xfId="1764"/>
    <cellStyle name="Comma 12 2 2 2 2" xfId="3617"/>
    <cellStyle name="Comma 12 2 2 2 2 2" xfId="7430"/>
    <cellStyle name="Comma 12 2 2 2 2 2 2" xfId="15041"/>
    <cellStyle name="Comma 12 2 2 2 2 2 3" xfId="22652"/>
    <cellStyle name="Comma 12 2 2 2 2 3" xfId="11228"/>
    <cellStyle name="Comma 12 2 2 2 2 4" xfId="18839"/>
    <cellStyle name="Comma 12 2 2 2 3" xfId="5577"/>
    <cellStyle name="Comma 12 2 2 2 3 2" xfId="13188"/>
    <cellStyle name="Comma 12 2 2 2 3 3" xfId="20799"/>
    <cellStyle name="Comma 12 2 2 2 4" xfId="9375"/>
    <cellStyle name="Comma 12 2 2 2 5" xfId="16986"/>
    <cellStyle name="Comma 12 2 2 3" xfId="2699"/>
    <cellStyle name="Comma 12 2 2 3 2" xfId="6512"/>
    <cellStyle name="Comma 12 2 2 3 2 2" xfId="14123"/>
    <cellStyle name="Comma 12 2 2 3 2 3" xfId="21734"/>
    <cellStyle name="Comma 12 2 2 3 3" xfId="10310"/>
    <cellStyle name="Comma 12 2 2 3 4" xfId="17921"/>
    <cellStyle name="Comma 12 2 2 4" xfId="4659"/>
    <cellStyle name="Comma 12 2 2 4 2" xfId="12270"/>
    <cellStyle name="Comma 12 2 2 4 3" xfId="19881"/>
    <cellStyle name="Comma 12 2 2 5" xfId="8457"/>
    <cellStyle name="Comma 12 2 2 6" xfId="16068"/>
    <cellStyle name="Comma 12 2 3" xfId="1317"/>
    <cellStyle name="Comma 12 2 3 2" xfId="3170"/>
    <cellStyle name="Comma 12 2 3 2 2" xfId="6983"/>
    <cellStyle name="Comma 12 2 3 2 2 2" xfId="14594"/>
    <cellStyle name="Comma 12 2 3 2 2 3" xfId="22205"/>
    <cellStyle name="Comma 12 2 3 2 3" xfId="10781"/>
    <cellStyle name="Comma 12 2 3 2 4" xfId="18392"/>
    <cellStyle name="Comma 12 2 3 3" xfId="5130"/>
    <cellStyle name="Comma 12 2 3 3 2" xfId="12741"/>
    <cellStyle name="Comma 12 2 3 3 3" xfId="20352"/>
    <cellStyle name="Comma 12 2 3 4" xfId="8928"/>
    <cellStyle name="Comma 12 2 3 5" xfId="16539"/>
    <cellStyle name="Comma 12 2 4" xfId="2252"/>
    <cellStyle name="Comma 12 2 4 2" xfId="6065"/>
    <cellStyle name="Comma 12 2 4 2 2" xfId="13676"/>
    <cellStyle name="Comma 12 2 4 2 3" xfId="21287"/>
    <cellStyle name="Comma 12 2 4 3" xfId="9863"/>
    <cellStyle name="Comma 12 2 4 4" xfId="17474"/>
    <cellStyle name="Comma 12 2 5" xfId="4212"/>
    <cellStyle name="Comma 12 2 5 2" xfId="11823"/>
    <cellStyle name="Comma 12 2 5 3" xfId="19434"/>
    <cellStyle name="Comma 12 2 6" xfId="8010"/>
    <cellStyle name="Comma 12 2 7" xfId="15621"/>
    <cellStyle name="Comma 12 3" xfId="607"/>
    <cellStyle name="Comma 12 3 2" xfId="1525"/>
    <cellStyle name="Comma 12 3 2 2" xfId="3378"/>
    <cellStyle name="Comma 12 3 2 2 2" xfId="7191"/>
    <cellStyle name="Comma 12 3 2 2 2 2" xfId="14802"/>
    <cellStyle name="Comma 12 3 2 2 2 3" xfId="22413"/>
    <cellStyle name="Comma 12 3 2 2 3" xfId="10989"/>
    <cellStyle name="Comma 12 3 2 2 4" xfId="18600"/>
    <cellStyle name="Comma 12 3 2 3" xfId="5338"/>
    <cellStyle name="Comma 12 3 2 3 2" xfId="12949"/>
    <cellStyle name="Comma 12 3 2 3 3" xfId="20560"/>
    <cellStyle name="Comma 12 3 2 4" xfId="9136"/>
    <cellStyle name="Comma 12 3 2 5" xfId="16747"/>
    <cellStyle name="Comma 12 3 3" xfId="2460"/>
    <cellStyle name="Comma 12 3 3 2" xfId="6273"/>
    <cellStyle name="Comma 12 3 3 2 2" xfId="13884"/>
    <cellStyle name="Comma 12 3 3 2 3" xfId="21495"/>
    <cellStyle name="Comma 12 3 3 3" xfId="10071"/>
    <cellStyle name="Comma 12 3 3 4" xfId="17682"/>
    <cellStyle name="Comma 12 3 4" xfId="4420"/>
    <cellStyle name="Comma 12 3 4 2" xfId="12031"/>
    <cellStyle name="Comma 12 3 4 3" xfId="19642"/>
    <cellStyle name="Comma 12 3 5" xfId="8218"/>
    <cellStyle name="Comma 12 3 6" xfId="15829"/>
    <cellStyle name="Comma 12 4" xfId="1079"/>
    <cellStyle name="Comma 12 4 2" xfId="2932"/>
    <cellStyle name="Comma 12 4 2 2" xfId="6745"/>
    <cellStyle name="Comma 12 4 2 2 2" xfId="14356"/>
    <cellStyle name="Comma 12 4 2 2 3" xfId="21967"/>
    <cellStyle name="Comma 12 4 2 3" xfId="10543"/>
    <cellStyle name="Comma 12 4 2 4" xfId="18154"/>
    <cellStyle name="Comma 12 4 3" xfId="4892"/>
    <cellStyle name="Comma 12 4 3 2" xfId="12503"/>
    <cellStyle name="Comma 12 4 3 3" xfId="20114"/>
    <cellStyle name="Comma 12 4 4" xfId="8690"/>
    <cellStyle name="Comma 12 4 5" xfId="16301"/>
    <cellStyle name="Comma 12 5" xfId="2011"/>
    <cellStyle name="Comma 12 5 2" xfId="5824"/>
    <cellStyle name="Comma 12 5 2 2" xfId="13435"/>
    <cellStyle name="Comma 12 5 2 3" xfId="21046"/>
    <cellStyle name="Comma 12 5 3" xfId="9622"/>
    <cellStyle name="Comma 12 5 4" xfId="17233"/>
    <cellStyle name="Comma 12 6" xfId="3967"/>
    <cellStyle name="Comma 12 6 2" xfId="11578"/>
    <cellStyle name="Comma 12 6 3" xfId="19189"/>
    <cellStyle name="Comma 12 7" xfId="7773"/>
    <cellStyle name="Comma 12 8" xfId="15384"/>
    <cellStyle name="Comma 120" xfId="338"/>
    <cellStyle name="Comma 120 2" xfId="788"/>
    <cellStyle name="Comma 120 2 2" xfId="1706"/>
    <cellStyle name="Comma 120 2 2 2" xfId="3559"/>
    <cellStyle name="Comma 120 2 2 2 2" xfId="7372"/>
    <cellStyle name="Comma 120 2 2 2 2 2" xfId="14983"/>
    <cellStyle name="Comma 120 2 2 2 2 3" xfId="22594"/>
    <cellStyle name="Comma 120 2 2 2 3" xfId="11170"/>
    <cellStyle name="Comma 120 2 2 2 4" xfId="18781"/>
    <cellStyle name="Comma 120 2 2 3" xfId="5519"/>
    <cellStyle name="Comma 120 2 2 3 2" xfId="13130"/>
    <cellStyle name="Comma 120 2 2 3 3" xfId="20741"/>
    <cellStyle name="Comma 120 2 2 4" xfId="9317"/>
    <cellStyle name="Comma 120 2 2 5" xfId="16928"/>
    <cellStyle name="Comma 120 2 3" xfId="2641"/>
    <cellStyle name="Comma 120 2 3 2" xfId="6454"/>
    <cellStyle name="Comma 120 2 3 2 2" xfId="14065"/>
    <cellStyle name="Comma 120 2 3 2 3" xfId="21676"/>
    <cellStyle name="Comma 120 2 3 3" xfId="10252"/>
    <cellStyle name="Comma 120 2 3 4" xfId="17863"/>
    <cellStyle name="Comma 120 2 4" xfId="4601"/>
    <cellStyle name="Comma 120 2 4 2" xfId="12212"/>
    <cellStyle name="Comma 120 2 4 3" xfId="19823"/>
    <cellStyle name="Comma 120 2 5" xfId="8399"/>
    <cellStyle name="Comma 120 2 6" xfId="16010"/>
    <cellStyle name="Comma 120 3" xfId="1259"/>
    <cellStyle name="Comma 120 3 2" xfId="3112"/>
    <cellStyle name="Comma 120 3 2 2" xfId="6925"/>
    <cellStyle name="Comma 120 3 2 2 2" xfId="14536"/>
    <cellStyle name="Comma 120 3 2 2 3" xfId="22147"/>
    <cellStyle name="Comma 120 3 2 3" xfId="10723"/>
    <cellStyle name="Comma 120 3 2 4" xfId="18334"/>
    <cellStyle name="Comma 120 3 3" xfId="5072"/>
    <cellStyle name="Comma 120 3 3 2" xfId="12683"/>
    <cellStyle name="Comma 120 3 3 3" xfId="20294"/>
    <cellStyle name="Comma 120 3 4" xfId="8870"/>
    <cellStyle name="Comma 120 3 5" xfId="16481"/>
    <cellStyle name="Comma 120 4" xfId="2193"/>
    <cellStyle name="Comma 120 4 2" xfId="6006"/>
    <cellStyle name="Comma 120 4 2 2" xfId="13617"/>
    <cellStyle name="Comma 120 4 2 3" xfId="21228"/>
    <cellStyle name="Comma 120 4 3" xfId="9804"/>
    <cellStyle name="Comma 120 4 4" xfId="17415"/>
    <cellStyle name="Comma 120 5" xfId="4154"/>
    <cellStyle name="Comma 120 5 2" xfId="11765"/>
    <cellStyle name="Comma 120 5 3" xfId="19376"/>
    <cellStyle name="Comma 120 6" xfId="7952"/>
    <cellStyle name="Comma 120 7" xfId="15563"/>
    <cellStyle name="Comma 121" xfId="339"/>
    <cellStyle name="Comma 121 2" xfId="789"/>
    <cellStyle name="Comma 121 2 2" xfId="1707"/>
    <cellStyle name="Comma 121 2 2 2" xfId="3560"/>
    <cellStyle name="Comma 121 2 2 2 2" xfId="7373"/>
    <cellStyle name="Comma 121 2 2 2 2 2" xfId="14984"/>
    <cellStyle name="Comma 121 2 2 2 2 3" xfId="22595"/>
    <cellStyle name="Comma 121 2 2 2 3" xfId="11171"/>
    <cellStyle name="Comma 121 2 2 2 4" xfId="18782"/>
    <cellStyle name="Comma 121 2 2 3" xfId="5520"/>
    <cellStyle name="Comma 121 2 2 3 2" xfId="13131"/>
    <cellStyle name="Comma 121 2 2 3 3" xfId="20742"/>
    <cellStyle name="Comma 121 2 2 4" xfId="9318"/>
    <cellStyle name="Comma 121 2 2 5" xfId="16929"/>
    <cellStyle name="Comma 121 2 3" xfId="2642"/>
    <cellStyle name="Comma 121 2 3 2" xfId="6455"/>
    <cellStyle name="Comma 121 2 3 2 2" xfId="14066"/>
    <cellStyle name="Comma 121 2 3 2 3" xfId="21677"/>
    <cellStyle name="Comma 121 2 3 3" xfId="10253"/>
    <cellStyle name="Comma 121 2 3 4" xfId="17864"/>
    <cellStyle name="Comma 121 2 4" xfId="4602"/>
    <cellStyle name="Comma 121 2 4 2" xfId="12213"/>
    <cellStyle name="Comma 121 2 4 3" xfId="19824"/>
    <cellStyle name="Comma 121 2 5" xfId="8400"/>
    <cellStyle name="Comma 121 2 6" xfId="16011"/>
    <cellStyle name="Comma 121 3" xfId="1260"/>
    <cellStyle name="Comma 121 3 2" xfId="3113"/>
    <cellStyle name="Comma 121 3 2 2" xfId="6926"/>
    <cellStyle name="Comma 121 3 2 2 2" xfId="14537"/>
    <cellStyle name="Comma 121 3 2 2 3" xfId="22148"/>
    <cellStyle name="Comma 121 3 2 3" xfId="10724"/>
    <cellStyle name="Comma 121 3 2 4" xfId="18335"/>
    <cellStyle name="Comma 121 3 3" xfId="5073"/>
    <cellStyle name="Comma 121 3 3 2" xfId="12684"/>
    <cellStyle name="Comma 121 3 3 3" xfId="20295"/>
    <cellStyle name="Comma 121 3 4" xfId="8871"/>
    <cellStyle name="Comma 121 3 5" xfId="16482"/>
    <cellStyle name="Comma 121 4" xfId="2194"/>
    <cellStyle name="Comma 121 4 2" xfId="6007"/>
    <cellStyle name="Comma 121 4 2 2" xfId="13618"/>
    <cellStyle name="Comma 121 4 2 3" xfId="21229"/>
    <cellStyle name="Comma 121 4 3" xfId="9805"/>
    <cellStyle name="Comma 121 4 4" xfId="17416"/>
    <cellStyle name="Comma 121 5" xfId="4155"/>
    <cellStyle name="Comma 121 5 2" xfId="11766"/>
    <cellStyle name="Comma 121 5 3" xfId="19377"/>
    <cellStyle name="Comma 121 6" xfId="7953"/>
    <cellStyle name="Comma 121 7" xfId="15564"/>
    <cellStyle name="Comma 122" xfId="340"/>
    <cellStyle name="Comma 122 2" xfId="790"/>
    <cellStyle name="Comma 122 2 2" xfId="1708"/>
    <cellStyle name="Comma 122 2 2 2" xfId="3561"/>
    <cellStyle name="Comma 122 2 2 2 2" xfId="7374"/>
    <cellStyle name="Comma 122 2 2 2 2 2" xfId="14985"/>
    <cellStyle name="Comma 122 2 2 2 2 3" xfId="22596"/>
    <cellStyle name="Comma 122 2 2 2 3" xfId="11172"/>
    <cellStyle name="Comma 122 2 2 2 4" xfId="18783"/>
    <cellStyle name="Comma 122 2 2 3" xfId="5521"/>
    <cellStyle name="Comma 122 2 2 3 2" xfId="13132"/>
    <cellStyle name="Comma 122 2 2 3 3" xfId="20743"/>
    <cellStyle name="Comma 122 2 2 4" xfId="9319"/>
    <cellStyle name="Comma 122 2 2 5" xfId="16930"/>
    <cellStyle name="Comma 122 2 3" xfId="2643"/>
    <cellStyle name="Comma 122 2 3 2" xfId="6456"/>
    <cellStyle name="Comma 122 2 3 2 2" xfId="14067"/>
    <cellStyle name="Comma 122 2 3 2 3" xfId="21678"/>
    <cellStyle name="Comma 122 2 3 3" xfId="10254"/>
    <cellStyle name="Comma 122 2 3 4" xfId="17865"/>
    <cellStyle name="Comma 122 2 4" xfId="4603"/>
    <cellStyle name="Comma 122 2 4 2" xfId="12214"/>
    <cellStyle name="Comma 122 2 4 3" xfId="19825"/>
    <cellStyle name="Comma 122 2 5" xfId="8401"/>
    <cellStyle name="Comma 122 2 6" xfId="16012"/>
    <cellStyle name="Comma 122 3" xfId="1261"/>
    <cellStyle name="Comma 122 3 2" xfId="3114"/>
    <cellStyle name="Comma 122 3 2 2" xfId="6927"/>
    <cellStyle name="Comma 122 3 2 2 2" xfId="14538"/>
    <cellStyle name="Comma 122 3 2 2 3" xfId="22149"/>
    <cellStyle name="Comma 122 3 2 3" xfId="10725"/>
    <cellStyle name="Comma 122 3 2 4" xfId="18336"/>
    <cellStyle name="Comma 122 3 3" xfId="5074"/>
    <cellStyle name="Comma 122 3 3 2" xfId="12685"/>
    <cellStyle name="Comma 122 3 3 3" xfId="20296"/>
    <cellStyle name="Comma 122 3 4" xfId="8872"/>
    <cellStyle name="Comma 122 3 5" xfId="16483"/>
    <cellStyle name="Comma 122 4" xfId="2195"/>
    <cellStyle name="Comma 122 4 2" xfId="6008"/>
    <cellStyle name="Comma 122 4 2 2" xfId="13619"/>
    <cellStyle name="Comma 122 4 2 3" xfId="21230"/>
    <cellStyle name="Comma 122 4 3" xfId="9806"/>
    <cellStyle name="Comma 122 4 4" xfId="17417"/>
    <cellStyle name="Comma 122 5" xfId="4156"/>
    <cellStyle name="Comma 122 5 2" xfId="11767"/>
    <cellStyle name="Comma 122 5 3" xfId="19378"/>
    <cellStyle name="Comma 122 6" xfId="7954"/>
    <cellStyle name="Comma 122 7" xfId="15565"/>
    <cellStyle name="Comma 123" xfId="341"/>
    <cellStyle name="Comma 123 2" xfId="791"/>
    <cellStyle name="Comma 123 2 2" xfId="1709"/>
    <cellStyle name="Comma 123 2 2 2" xfId="3562"/>
    <cellStyle name="Comma 123 2 2 2 2" xfId="7375"/>
    <cellStyle name="Comma 123 2 2 2 2 2" xfId="14986"/>
    <cellStyle name="Comma 123 2 2 2 2 3" xfId="22597"/>
    <cellStyle name="Comma 123 2 2 2 3" xfId="11173"/>
    <cellStyle name="Comma 123 2 2 2 4" xfId="18784"/>
    <cellStyle name="Comma 123 2 2 3" xfId="5522"/>
    <cellStyle name="Comma 123 2 2 3 2" xfId="13133"/>
    <cellStyle name="Comma 123 2 2 3 3" xfId="20744"/>
    <cellStyle name="Comma 123 2 2 4" xfId="9320"/>
    <cellStyle name="Comma 123 2 2 5" xfId="16931"/>
    <cellStyle name="Comma 123 2 3" xfId="2644"/>
    <cellStyle name="Comma 123 2 3 2" xfId="6457"/>
    <cellStyle name="Comma 123 2 3 2 2" xfId="14068"/>
    <cellStyle name="Comma 123 2 3 2 3" xfId="21679"/>
    <cellStyle name="Comma 123 2 3 3" xfId="10255"/>
    <cellStyle name="Comma 123 2 3 4" xfId="17866"/>
    <cellStyle name="Comma 123 2 4" xfId="4604"/>
    <cellStyle name="Comma 123 2 4 2" xfId="12215"/>
    <cellStyle name="Comma 123 2 4 3" xfId="19826"/>
    <cellStyle name="Comma 123 2 5" xfId="8402"/>
    <cellStyle name="Comma 123 2 6" xfId="16013"/>
    <cellStyle name="Comma 123 3" xfId="1262"/>
    <cellStyle name="Comma 123 3 2" xfId="3115"/>
    <cellStyle name="Comma 123 3 2 2" xfId="6928"/>
    <cellStyle name="Comma 123 3 2 2 2" xfId="14539"/>
    <cellStyle name="Comma 123 3 2 2 3" xfId="22150"/>
    <cellStyle name="Comma 123 3 2 3" xfId="10726"/>
    <cellStyle name="Comma 123 3 2 4" xfId="18337"/>
    <cellStyle name="Comma 123 3 3" xfId="5075"/>
    <cellStyle name="Comma 123 3 3 2" xfId="12686"/>
    <cellStyle name="Comma 123 3 3 3" xfId="20297"/>
    <cellStyle name="Comma 123 3 4" xfId="8873"/>
    <cellStyle name="Comma 123 3 5" xfId="16484"/>
    <cellStyle name="Comma 123 4" xfId="2196"/>
    <cellStyle name="Comma 123 4 2" xfId="6009"/>
    <cellStyle name="Comma 123 4 2 2" xfId="13620"/>
    <cellStyle name="Comma 123 4 2 3" xfId="21231"/>
    <cellStyle name="Comma 123 4 3" xfId="9807"/>
    <cellStyle name="Comma 123 4 4" xfId="17418"/>
    <cellStyle name="Comma 123 5" xfId="4157"/>
    <cellStyle name="Comma 123 5 2" xfId="11768"/>
    <cellStyle name="Comma 123 5 3" xfId="19379"/>
    <cellStyle name="Comma 123 6" xfId="7955"/>
    <cellStyle name="Comma 123 7" xfId="15566"/>
    <cellStyle name="Comma 124" xfId="342"/>
    <cellStyle name="Comma 124 2" xfId="792"/>
    <cellStyle name="Comma 124 2 2" xfId="1710"/>
    <cellStyle name="Comma 124 2 2 2" xfId="3563"/>
    <cellStyle name="Comma 124 2 2 2 2" xfId="7376"/>
    <cellStyle name="Comma 124 2 2 2 2 2" xfId="14987"/>
    <cellStyle name="Comma 124 2 2 2 2 3" xfId="22598"/>
    <cellStyle name="Comma 124 2 2 2 3" xfId="11174"/>
    <cellStyle name="Comma 124 2 2 2 4" xfId="18785"/>
    <cellStyle name="Comma 124 2 2 3" xfId="5523"/>
    <cellStyle name="Comma 124 2 2 3 2" xfId="13134"/>
    <cellStyle name="Comma 124 2 2 3 3" xfId="20745"/>
    <cellStyle name="Comma 124 2 2 4" xfId="9321"/>
    <cellStyle name="Comma 124 2 2 5" xfId="16932"/>
    <cellStyle name="Comma 124 2 3" xfId="2645"/>
    <cellStyle name="Comma 124 2 3 2" xfId="6458"/>
    <cellStyle name="Comma 124 2 3 2 2" xfId="14069"/>
    <cellStyle name="Comma 124 2 3 2 3" xfId="21680"/>
    <cellStyle name="Comma 124 2 3 3" xfId="10256"/>
    <cellStyle name="Comma 124 2 3 4" xfId="17867"/>
    <cellStyle name="Comma 124 2 4" xfId="4605"/>
    <cellStyle name="Comma 124 2 4 2" xfId="12216"/>
    <cellStyle name="Comma 124 2 4 3" xfId="19827"/>
    <cellStyle name="Comma 124 2 5" xfId="8403"/>
    <cellStyle name="Comma 124 2 6" xfId="16014"/>
    <cellStyle name="Comma 124 3" xfId="1263"/>
    <cellStyle name="Comma 124 3 2" xfId="3116"/>
    <cellStyle name="Comma 124 3 2 2" xfId="6929"/>
    <cellStyle name="Comma 124 3 2 2 2" xfId="14540"/>
    <cellStyle name="Comma 124 3 2 2 3" xfId="22151"/>
    <cellStyle name="Comma 124 3 2 3" xfId="10727"/>
    <cellStyle name="Comma 124 3 2 4" xfId="18338"/>
    <cellStyle name="Comma 124 3 3" xfId="5076"/>
    <cellStyle name="Comma 124 3 3 2" xfId="12687"/>
    <cellStyle name="Comma 124 3 3 3" xfId="20298"/>
    <cellStyle name="Comma 124 3 4" xfId="8874"/>
    <cellStyle name="Comma 124 3 5" xfId="16485"/>
    <cellStyle name="Comma 124 4" xfId="2197"/>
    <cellStyle name="Comma 124 4 2" xfId="6010"/>
    <cellStyle name="Comma 124 4 2 2" xfId="13621"/>
    <cellStyle name="Comma 124 4 2 3" xfId="21232"/>
    <cellStyle name="Comma 124 4 3" xfId="9808"/>
    <cellStyle name="Comma 124 4 4" xfId="17419"/>
    <cellStyle name="Comma 124 5" xfId="4158"/>
    <cellStyle name="Comma 124 5 2" xfId="11769"/>
    <cellStyle name="Comma 124 5 3" xfId="19380"/>
    <cellStyle name="Comma 124 6" xfId="7956"/>
    <cellStyle name="Comma 124 7" xfId="15567"/>
    <cellStyle name="Comma 125" xfId="343"/>
    <cellStyle name="Comma 125 2" xfId="793"/>
    <cellStyle name="Comma 125 2 2" xfId="1711"/>
    <cellStyle name="Comma 125 2 2 2" xfId="3564"/>
    <cellStyle name="Comma 125 2 2 2 2" xfId="7377"/>
    <cellStyle name="Comma 125 2 2 2 2 2" xfId="14988"/>
    <cellStyle name="Comma 125 2 2 2 2 3" xfId="22599"/>
    <cellStyle name="Comma 125 2 2 2 3" xfId="11175"/>
    <cellStyle name="Comma 125 2 2 2 4" xfId="18786"/>
    <cellStyle name="Comma 125 2 2 3" xfId="5524"/>
    <cellStyle name="Comma 125 2 2 3 2" xfId="13135"/>
    <cellStyle name="Comma 125 2 2 3 3" xfId="20746"/>
    <cellStyle name="Comma 125 2 2 4" xfId="9322"/>
    <cellStyle name="Comma 125 2 2 5" xfId="16933"/>
    <cellStyle name="Comma 125 2 3" xfId="2646"/>
    <cellStyle name="Comma 125 2 3 2" xfId="6459"/>
    <cellStyle name="Comma 125 2 3 2 2" xfId="14070"/>
    <cellStyle name="Comma 125 2 3 2 3" xfId="21681"/>
    <cellStyle name="Comma 125 2 3 3" xfId="10257"/>
    <cellStyle name="Comma 125 2 3 4" xfId="17868"/>
    <cellStyle name="Comma 125 2 4" xfId="4606"/>
    <cellStyle name="Comma 125 2 4 2" xfId="12217"/>
    <cellStyle name="Comma 125 2 4 3" xfId="19828"/>
    <cellStyle name="Comma 125 2 5" xfId="8404"/>
    <cellStyle name="Comma 125 2 6" xfId="16015"/>
    <cellStyle name="Comma 125 3" xfId="1264"/>
    <cellStyle name="Comma 125 3 2" xfId="3117"/>
    <cellStyle name="Comma 125 3 2 2" xfId="6930"/>
    <cellStyle name="Comma 125 3 2 2 2" xfId="14541"/>
    <cellStyle name="Comma 125 3 2 2 3" xfId="22152"/>
    <cellStyle name="Comma 125 3 2 3" xfId="10728"/>
    <cellStyle name="Comma 125 3 2 4" xfId="18339"/>
    <cellStyle name="Comma 125 3 3" xfId="5077"/>
    <cellStyle name="Comma 125 3 3 2" xfId="12688"/>
    <cellStyle name="Comma 125 3 3 3" xfId="20299"/>
    <cellStyle name="Comma 125 3 4" xfId="8875"/>
    <cellStyle name="Comma 125 3 5" xfId="16486"/>
    <cellStyle name="Comma 125 4" xfId="2198"/>
    <cellStyle name="Comma 125 4 2" xfId="6011"/>
    <cellStyle name="Comma 125 4 2 2" xfId="13622"/>
    <cellStyle name="Comma 125 4 2 3" xfId="21233"/>
    <cellStyle name="Comma 125 4 3" xfId="9809"/>
    <cellStyle name="Comma 125 4 4" xfId="17420"/>
    <cellStyle name="Comma 125 5" xfId="4159"/>
    <cellStyle name="Comma 125 5 2" xfId="11770"/>
    <cellStyle name="Comma 125 5 3" xfId="19381"/>
    <cellStyle name="Comma 125 6" xfId="7957"/>
    <cellStyle name="Comma 125 7" xfId="15568"/>
    <cellStyle name="Comma 126" xfId="344"/>
    <cellStyle name="Comma 126 2" xfId="794"/>
    <cellStyle name="Comma 126 2 2" xfId="1712"/>
    <cellStyle name="Comma 126 2 2 2" xfId="3565"/>
    <cellStyle name="Comma 126 2 2 2 2" xfId="7378"/>
    <cellStyle name="Comma 126 2 2 2 2 2" xfId="14989"/>
    <cellStyle name="Comma 126 2 2 2 2 3" xfId="22600"/>
    <cellStyle name="Comma 126 2 2 2 3" xfId="11176"/>
    <cellStyle name="Comma 126 2 2 2 4" xfId="18787"/>
    <cellStyle name="Comma 126 2 2 3" xfId="5525"/>
    <cellStyle name="Comma 126 2 2 3 2" xfId="13136"/>
    <cellStyle name="Comma 126 2 2 3 3" xfId="20747"/>
    <cellStyle name="Comma 126 2 2 4" xfId="9323"/>
    <cellStyle name="Comma 126 2 2 5" xfId="16934"/>
    <cellStyle name="Comma 126 2 3" xfId="2647"/>
    <cellStyle name="Comma 126 2 3 2" xfId="6460"/>
    <cellStyle name="Comma 126 2 3 2 2" xfId="14071"/>
    <cellStyle name="Comma 126 2 3 2 3" xfId="21682"/>
    <cellStyle name="Comma 126 2 3 3" xfId="10258"/>
    <cellStyle name="Comma 126 2 3 4" xfId="17869"/>
    <cellStyle name="Comma 126 2 4" xfId="4607"/>
    <cellStyle name="Comma 126 2 4 2" xfId="12218"/>
    <cellStyle name="Comma 126 2 4 3" xfId="19829"/>
    <cellStyle name="Comma 126 2 5" xfId="8405"/>
    <cellStyle name="Comma 126 2 6" xfId="16016"/>
    <cellStyle name="Comma 126 3" xfId="1265"/>
    <cellStyle name="Comma 126 3 2" xfId="3118"/>
    <cellStyle name="Comma 126 3 2 2" xfId="6931"/>
    <cellStyle name="Comma 126 3 2 2 2" xfId="14542"/>
    <cellStyle name="Comma 126 3 2 2 3" xfId="22153"/>
    <cellStyle name="Comma 126 3 2 3" xfId="10729"/>
    <cellStyle name="Comma 126 3 2 4" xfId="18340"/>
    <cellStyle name="Comma 126 3 3" xfId="5078"/>
    <cellStyle name="Comma 126 3 3 2" xfId="12689"/>
    <cellStyle name="Comma 126 3 3 3" xfId="20300"/>
    <cellStyle name="Comma 126 3 4" xfId="8876"/>
    <cellStyle name="Comma 126 3 5" xfId="16487"/>
    <cellStyle name="Comma 126 4" xfId="2199"/>
    <cellStyle name="Comma 126 4 2" xfId="6012"/>
    <cellStyle name="Comma 126 4 2 2" xfId="13623"/>
    <cellStyle name="Comma 126 4 2 3" xfId="21234"/>
    <cellStyle name="Comma 126 4 3" xfId="9810"/>
    <cellStyle name="Comma 126 4 4" xfId="17421"/>
    <cellStyle name="Comma 126 5" xfId="4160"/>
    <cellStyle name="Comma 126 5 2" xfId="11771"/>
    <cellStyle name="Comma 126 5 3" xfId="19382"/>
    <cellStyle name="Comma 126 6" xfId="7958"/>
    <cellStyle name="Comma 126 7" xfId="15569"/>
    <cellStyle name="Comma 127" xfId="347"/>
    <cellStyle name="Comma 127 2" xfId="797"/>
    <cellStyle name="Comma 127 2 2" xfId="1715"/>
    <cellStyle name="Comma 127 2 2 2" xfId="3568"/>
    <cellStyle name="Comma 127 2 2 2 2" xfId="7381"/>
    <cellStyle name="Comma 127 2 2 2 2 2" xfId="14992"/>
    <cellStyle name="Comma 127 2 2 2 2 3" xfId="22603"/>
    <cellStyle name="Comma 127 2 2 2 3" xfId="11179"/>
    <cellStyle name="Comma 127 2 2 2 4" xfId="18790"/>
    <cellStyle name="Comma 127 2 2 3" xfId="5528"/>
    <cellStyle name="Comma 127 2 2 3 2" xfId="13139"/>
    <cellStyle name="Comma 127 2 2 3 3" xfId="20750"/>
    <cellStyle name="Comma 127 2 2 4" xfId="9326"/>
    <cellStyle name="Comma 127 2 2 5" xfId="16937"/>
    <cellStyle name="Comma 127 2 3" xfId="2650"/>
    <cellStyle name="Comma 127 2 3 2" xfId="6463"/>
    <cellStyle name="Comma 127 2 3 2 2" xfId="14074"/>
    <cellStyle name="Comma 127 2 3 2 3" xfId="21685"/>
    <cellStyle name="Comma 127 2 3 3" xfId="10261"/>
    <cellStyle name="Comma 127 2 3 4" xfId="17872"/>
    <cellStyle name="Comma 127 2 4" xfId="4610"/>
    <cellStyle name="Comma 127 2 4 2" xfId="12221"/>
    <cellStyle name="Comma 127 2 4 3" xfId="19832"/>
    <cellStyle name="Comma 127 2 5" xfId="8408"/>
    <cellStyle name="Comma 127 2 6" xfId="16019"/>
    <cellStyle name="Comma 127 3" xfId="1268"/>
    <cellStyle name="Comma 127 3 2" xfId="3121"/>
    <cellStyle name="Comma 127 3 2 2" xfId="6934"/>
    <cellStyle name="Comma 127 3 2 2 2" xfId="14545"/>
    <cellStyle name="Comma 127 3 2 2 3" xfId="22156"/>
    <cellStyle name="Comma 127 3 2 3" xfId="10732"/>
    <cellStyle name="Comma 127 3 2 4" xfId="18343"/>
    <cellStyle name="Comma 127 3 3" xfId="5081"/>
    <cellStyle name="Comma 127 3 3 2" xfId="12692"/>
    <cellStyle name="Comma 127 3 3 3" xfId="20303"/>
    <cellStyle name="Comma 127 3 4" xfId="8879"/>
    <cellStyle name="Comma 127 3 5" xfId="16490"/>
    <cellStyle name="Comma 127 4" xfId="2202"/>
    <cellStyle name="Comma 127 4 2" xfId="6015"/>
    <cellStyle name="Comma 127 4 2 2" xfId="13626"/>
    <cellStyle name="Comma 127 4 2 3" xfId="21237"/>
    <cellStyle name="Comma 127 4 3" xfId="9813"/>
    <cellStyle name="Comma 127 4 4" xfId="17424"/>
    <cellStyle name="Comma 127 5" xfId="4163"/>
    <cellStyle name="Comma 127 5 2" xfId="11774"/>
    <cellStyle name="Comma 127 5 3" xfId="19385"/>
    <cellStyle name="Comma 127 6" xfId="7961"/>
    <cellStyle name="Comma 127 7" xfId="15572"/>
    <cellStyle name="Comma 128" xfId="345"/>
    <cellStyle name="Comma 128 2" xfId="795"/>
    <cellStyle name="Comma 128 2 2" xfId="1713"/>
    <cellStyle name="Comma 128 2 2 2" xfId="3566"/>
    <cellStyle name="Comma 128 2 2 2 2" xfId="7379"/>
    <cellStyle name="Comma 128 2 2 2 2 2" xfId="14990"/>
    <cellStyle name="Comma 128 2 2 2 2 3" xfId="22601"/>
    <cellStyle name="Comma 128 2 2 2 3" xfId="11177"/>
    <cellStyle name="Comma 128 2 2 2 4" xfId="18788"/>
    <cellStyle name="Comma 128 2 2 3" xfId="5526"/>
    <cellStyle name="Comma 128 2 2 3 2" xfId="13137"/>
    <cellStyle name="Comma 128 2 2 3 3" xfId="20748"/>
    <cellStyle name="Comma 128 2 2 4" xfId="9324"/>
    <cellStyle name="Comma 128 2 2 5" xfId="16935"/>
    <cellStyle name="Comma 128 2 3" xfId="2648"/>
    <cellStyle name="Comma 128 2 3 2" xfId="6461"/>
    <cellStyle name="Comma 128 2 3 2 2" xfId="14072"/>
    <cellStyle name="Comma 128 2 3 2 3" xfId="21683"/>
    <cellStyle name="Comma 128 2 3 3" xfId="10259"/>
    <cellStyle name="Comma 128 2 3 4" xfId="17870"/>
    <cellStyle name="Comma 128 2 4" xfId="4608"/>
    <cellStyle name="Comma 128 2 4 2" xfId="12219"/>
    <cellStyle name="Comma 128 2 4 3" xfId="19830"/>
    <cellStyle name="Comma 128 2 5" xfId="8406"/>
    <cellStyle name="Comma 128 2 6" xfId="16017"/>
    <cellStyle name="Comma 128 3" xfId="1266"/>
    <cellStyle name="Comma 128 3 2" xfId="3119"/>
    <cellStyle name="Comma 128 3 2 2" xfId="6932"/>
    <cellStyle name="Comma 128 3 2 2 2" xfId="14543"/>
    <cellStyle name="Comma 128 3 2 2 3" xfId="22154"/>
    <cellStyle name="Comma 128 3 2 3" xfId="10730"/>
    <cellStyle name="Comma 128 3 2 4" xfId="18341"/>
    <cellStyle name="Comma 128 3 3" xfId="5079"/>
    <cellStyle name="Comma 128 3 3 2" xfId="12690"/>
    <cellStyle name="Comma 128 3 3 3" xfId="20301"/>
    <cellStyle name="Comma 128 3 4" xfId="8877"/>
    <cellStyle name="Comma 128 3 5" xfId="16488"/>
    <cellStyle name="Comma 128 4" xfId="2200"/>
    <cellStyle name="Comma 128 4 2" xfId="6013"/>
    <cellStyle name="Comma 128 4 2 2" xfId="13624"/>
    <cellStyle name="Comma 128 4 2 3" xfId="21235"/>
    <cellStyle name="Comma 128 4 3" xfId="9811"/>
    <cellStyle name="Comma 128 4 4" xfId="17422"/>
    <cellStyle name="Comma 128 5" xfId="4161"/>
    <cellStyle name="Comma 128 5 2" xfId="11772"/>
    <cellStyle name="Comma 128 5 3" xfId="19383"/>
    <cellStyle name="Comma 128 6" xfId="7959"/>
    <cellStyle name="Comma 128 7" xfId="15570"/>
    <cellStyle name="Comma 129" xfId="354"/>
    <cellStyle name="Comma 129 2" xfId="804"/>
    <cellStyle name="Comma 129 2 2" xfId="1722"/>
    <cellStyle name="Comma 129 2 2 2" xfId="3575"/>
    <cellStyle name="Comma 129 2 2 2 2" xfId="7388"/>
    <cellStyle name="Comma 129 2 2 2 2 2" xfId="14999"/>
    <cellStyle name="Comma 129 2 2 2 2 3" xfId="22610"/>
    <cellStyle name="Comma 129 2 2 2 3" xfId="11186"/>
    <cellStyle name="Comma 129 2 2 2 4" xfId="18797"/>
    <cellStyle name="Comma 129 2 2 3" xfId="5535"/>
    <cellStyle name="Comma 129 2 2 3 2" xfId="13146"/>
    <cellStyle name="Comma 129 2 2 3 3" xfId="20757"/>
    <cellStyle name="Comma 129 2 2 4" xfId="9333"/>
    <cellStyle name="Comma 129 2 2 5" xfId="16944"/>
    <cellStyle name="Comma 129 2 3" xfId="2657"/>
    <cellStyle name="Comma 129 2 3 2" xfId="6470"/>
    <cellStyle name="Comma 129 2 3 2 2" xfId="14081"/>
    <cellStyle name="Comma 129 2 3 2 3" xfId="21692"/>
    <cellStyle name="Comma 129 2 3 3" xfId="10268"/>
    <cellStyle name="Comma 129 2 3 4" xfId="17879"/>
    <cellStyle name="Comma 129 2 4" xfId="4617"/>
    <cellStyle name="Comma 129 2 4 2" xfId="12228"/>
    <cellStyle name="Comma 129 2 4 3" xfId="19839"/>
    <cellStyle name="Comma 129 2 5" xfId="8415"/>
    <cellStyle name="Comma 129 2 6" xfId="16026"/>
    <cellStyle name="Comma 129 3" xfId="1275"/>
    <cellStyle name="Comma 129 3 2" xfId="3128"/>
    <cellStyle name="Comma 129 3 2 2" xfId="6941"/>
    <cellStyle name="Comma 129 3 2 2 2" xfId="14552"/>
    <cellStyle name="Comma 129 3 2 2 3" xfId="22163"/>
    <cellStyle name="Comma 129 3 2 3" xfId="10739"/>
    <cellStyle name="Comma 129 3 2 4" xfId="18350"/>
    <cellStyle name="Comma 129 3 3" xfId="5088"/>
    <cellStyle name="Comma 129 3 3 2" xfId="12699"/>
    <cellStyle name="Comma 129 3 3 3" xfId="20310"/>
    <cellStyle name="Comma 129 3 4" xfId="8886"/>
    <cellStyle name="Comma 129 3 5" xfId="16497"/>
    <cellStyle name="Comma 129 4" xfId="2209"/>
    <cellStyle name="Comma 129 4 2" xfId="6022"/>
    <cellStyle name="Comma 129 4 2 2" xfId="13633"/>
    <cellStyle name="Comma 129 4 2 3" xfId="21244"/>
    <cellStyle name="Comma 129 4 3" xfId="9820"/>
    <cellStyle name="Comma 129 4 4" xfId="17431"/>
    <cellStyle name="Comma 129 5" xfId="4170"/>
    <cellStyle name="Comma 129 5 2" xfId="11781"/>
    <cellStyle name="Comma 129 5 3" xfId="19392"/>
    <cellStyle name="Comma 129 6" xfId="7968"/>
    <cellStyle name="Comma 129 7" xfId="15579"/>
    <cellStyle name="Comma 13" xfId="74"/>
    <cellStyle name="Comma 13 2" xfId="397"/>
    <cellStyle name="Comma 13 2 2" xfId="844"/>
    <cellStyle name="Comma 13 2 2 2" xfId="1762"/>
    <cellStyle name="Comma 13 2 2 2 2" xfId="3615"/>
    <cellStyle name="Comma 13 2 2 2 2 2" xfId="7428"/>
    <cellStyle name="Comma 13 2 2 2 2 2 2" xfId="15039"/>
    <cellStyle name="Comma 13 2 2 2 2 2 3" xfId="22650"/>
    <cellStyle name="Comma 13 2 2 2 2 3" xfId="11226"/>
    <cellStyle name="Comma 13 2 2 2 2 4" xfId="18837"/>
    <cellStyle name="Comma 13 2 2 2 3" xfId="5575"/>
    <cellStyle name="Comma 13 2 2 2 3 2" xfId="13186"/>
    <cellStyle name="Comma 13 2 2 2 3 3" xfId="20797"/>
    <cellStyle name="Comma 13 2 2 2 4" xfId="9373"/>
    <cellStyle name="Comma 13 2 2 2 5" xfId="16984"/>
    <cellStyle name="Comma 13 2 2 3" xfId="2697"/>
    <cellStyle name="Comma 13 2 2 3 2" xfId="6510"/>
    <cellStyle name="Comma 13 2 2 3 2 2" xfId="14121"/>
    <cellStyle name="Comma 13 2 2 3 2 3" xfId="21732"/>
    <cellStyle name="Comma 13 2 2 3 3" xfId="10308"/>
    <cellStyle name="Comma 13 2 2 3 4" xfId="17919"/>
    <cellStyle name="Comma 13 2 2 4" xfId="4657"/>
    <cellStyle name="Comma 13 2 2 4 2" xfId="12268"/>
    <cellStyle name="Comma 13 2 2 4 3" xfId="19879"/>
    <cellStyle name="Comma 13 2 2 5" xfId="8455"/>
    <cellStyle name="Comma 13 2 2 6" xfId="16066"/>
    <cellStyle name="Comma 13 2 3" xfId="1315"/>
    <cellStyle name="Comma 13 2 3 2" xfId="3168"/>
    <cellStyle name="Comma 13 2 3 2 2" xfId="6981"/>
    <cellStyle name="Comma 13 2 3 2 2 2" xfId="14592"/>
    <cellStyle name="Comma 13 2 3 2 2 3" xfId="22203"/>
    <cellStyle name="Comma 13 2 3 2 3" xfId="10779"/>
    <cellStyle name="Comma 13 2 3 2 4" xfId="18390"/>
    <cellStyle name="Comma 13 2 3 3" xfId="5128"/>
    <cellStyle name="Comma 13 2 3 3 2" xfId="12739"/>
    <cellStyle name="Comma 13 2 3 3 3" xfId="20350"/>
    <cellStyle name="Comma 13 2 3 4" xfId="8926"/>
    <cellStyle name="Comma 13 2 3 5" xfId="16537"/>
    <cellStyle name="Comma 13 2 4" xfId="2250"/>
    <cellStyle name="Comma 13 2 4 2" xfId="6063"/>
    <cellStyle name="Comma 13 2 4 2 2" xfId="13674"/>
    <cellStyle name="Comma 13 2 4 2 3" xfId="21285"/>
    <cellStyle name="Comma 13 2 4 3" xfId="9861"/>
    <cellStyle name="Comma 13 2 4 4" xfId="17472"/>
    <cellStyle name="Comma 13 2 5" xfId="4210"/>
    <cellStyle name="Comma 13 2 5 2" xfId="11821"/>
    <cellStyle name="Comma 13 2 5 3" xfId="19432"/>
    <cellStyle name="Comma 13 2 6" xfId="8008"/>
    <cellStyle name="Comma 13 2 7" xfId="15619"/>
    <cellStyle name="Comma 13 3" xfId="605"/>
    <cellStyle name="Comma 13 3 2" xfId="1523"/>
    <cellStyle name="Comma 13 3 2 2" xfId="3376"/>
    <cellStyle name="Comma 13 3 2 2 2" xfId="7189"/>
    <cellStyle name="Comma 13 3 2 2 2 2" xfId="14800"/>
    <cellStyle name="Comma 13 3 2 2 2 3" xfId="22411"/>
    <cellStyle name="Comma 13 3 2 2 3" xfId="10987"/>
    <cellStyle name="Comma 13 3 2 2 4" xfId="18598"/>
    <cellStyle name="Comma 13 3 2 3" xfId="5336"/>
    <cellStyle name="Comma 13 3 2 3 2" xfId="12947"/>
    <cellStyle name="Comma 13 3 2 3 3" xfId="20558"/>
    <cellStyle name="Comma 13 3 2 4" xfId="9134"/>
    <cellStyle name="Comma 13 3 2 5" xfId="16745"/>
    <cellStyle name="Comma 13 3 3" xfId="2458"/>
    <cellStyle name="Comma 13 3 3 2" xfId="6271"/>
    <cellStyle name="Comma 13 3 3 2 2" xfId="13882"/>
    <cellStyle name="Comma 13 3 3 2 3" xfId="21493"/>
    <cellStyle name="Comma 13 3 3 3" xfId="10069"/>
    <cellStyle name="Comma 13 3 3 4" xfId="17680"/>
    <cellStyle name="Comma 13 3 4" xfId="4418"/>
    <cellStyle name="Comma 13 3 4 2" xfId="12029"/>
    <cellStyle name="Comma 13 3 4 3" xfId="19640"/>
    <cellStyle name="Comma 13 3 5" xfId="8216"/>
    <cellStyle name="Comma 13 3 6" xfId="15827"/>
    <cellStyle name="Comma 13 4" xfId="1077"/>
    <cellStyle name="Comma 13 4 2" xfId="2930"/>
    <cellStyle name="Comma 13 4 2 2" xfId="6743"/>
    <cellStyle name="Comma 13 4 2 2 2" xfId="14354"/>
    <cellStyle name="Comma 13 4 2 2 3" xfId="21965"/>
    <cellStyle name="Comma 13 4 2 3" xfId="10541"/>
    <cellStyle name="Comma 13 4 2 4" xfId="18152"/>
    <cellStyle name="Comma 13 4 3" xfId="4890"/>
    <cellStyle name="Comma 13 4 3 2" xfId="12501"/>
    <cellStyle name="Comma 13 4 3 3" xfId="20112"/>
    <cellStyle name="Comma 13 4 4" xfId="8688"/>
    <cellStyle name="Comma 13 4 5" xfId="16299"/>
    <cellStyle name="Comma 13 5" xfId="2009"/>
    <cellStyle name="Comma 13 5 2" xfId="5822"/>
    <cellStyle name="Comma 13 5 2 2" xfId="13433"/>
    <cellStyle name="Comma 13 5 2 3" xfId="21044"/>
    <cellStyle name="Comma 13 5 3" xfId="9620"/>
    <cellStyle name="Comma 13 5 4" xfId="17231"/>
    <cellStyle name="Comma 13 6" xfId="3969"/>
    <cellStyle name="Comma 13 6 2" xfId="11580"/>
    <cellStyle name="Comma 13 6 3" xfId="19191"/>
    <cellStyle name="Comma 13 7" xfId="7771"/>
    <cellStyle name="Comma 13 8" xfId="15382"/>
    <cellStyle name="Comma 130" xfId="352"/>
    <cellStyle name="Comma 130 2" xfId="802"/>
    <cellStyle name="Comma 130 2 2" xfId="1720"/>
    <cellStyle name="Comma 130 2 2 2" xfId="3573"/>
    <cellStyle name="Comma 130 2 2 2 2" xfId="7386"/>
    <cellStyle name="Comma 130 2 2 2 2 2" xfId="14997"/>
    <cellStyle name="Comma 130 2 2 2 2 3" xfId="22608"/>
    <cellStyle name="Comma 130 2 2 2 3" xfId="11184"/>
    <cellStyle name="Comma 130 2 2 2 4" xfId="18795"/>
    <cellStyle name="Comma 130 2 2 3" xfId="5533"/>
    <cellStyle name="Comma 130 2 2 3 2" xfId="13144"/>
    <cellStyle name="Comma 130 2 2 3 3" xfId="20755"/>
    <cellStyle name="Comma 130 2 2 4" xfId="9331"/>
    <cellStyle name="Comma 130 2 2 5" xfId="16942"/>
    <cellStyle name="Comma 130 2 3" xfId="2655"/>
    <cellStyle name="Comma 130 2 3 2" xfId="6468"/>
    <cellStyle name="Comma 130 2 3 2 2" xfId="14079"/>
    <cellStyle name="Comma 130 2 3 2 3" xfId="21690"/>
    <cellStyle name="Comma 130 2 3 3" xfId="10266"/>
    <cellStyle name="Comma 130 2 3 4" xfId="17877"/>
    <cellStyle name="Comma 130 2 4" xfId="4615"/>
    <cellStyle name="Comma 130 2 4 2" xfId="12226"/>
    <cellStyle name="Comma 130 2 4 3" xfId="19837"/>
    <cellStyle name="Comma 130 2 5" xfId="8413"/>
    <cellStyle name="Comma 130 2 6" xfId="16024"/>
    <cellStyle name="Comma 130 3" xfId="1273"/>
    <cellStyle name="Comma 130 3 2" xfId="3126"/>
    <cellStyle name="Comma 130 3 2 2" xfId="6939"/>
    <cellStyle name="Comma 130 3 2 2 2" xfId="14550"/>
    <cellStyle name="Comma 130 3 2 2 3" xfId="22161"/>
    <cellStyle name="Comma 130 3 2 3" xfId="10737"/>
    <cellStyle name="Comma 130 3 2 4" xfId="18348"/>
    <cellStyle name="Comma 130 3 3" xfId="5086"/>
    <cellStyle name="Comma 130 3 3 2" xfId="12697"/>
    <cellStyle name="Comma 130 3 3 3" xfId="20308"/>
    <cellStyle name="Comma 130 3 4" xfId="8884"/>
    <cellStyle name="Comma 130 3 5" xfId="16495"/>
    <cellStyle name="Comma 130 4" xfId="2207"/>
    <cellStyle name="Comma 130 4 2" xfId="6020"/>
    <cellStyle name="Comma 130 4 2 2" xfId="13631"/>
    <cellStyle name="Comma 130 4 2 3" xfId="21242"/>
    <cellStyle name="Comma 130 4 3" xfId="9818"/>
    <cellStyle name="Comma 130 4 4" xfId="17429"/>
    <cellStyle name="Comma 130 5" xfId="4168"/>
    <cellStyle name="Comma 130 5 2" xfId="11779"/>
    <cellStyle name="Comma 130 5 3" xfId="19390"/>
    <cellStyle name="Comma 130 6" xfId="7966"/>
    <cellStyle name="Comma 130 7" xfId="15577"/>
    <cellStyle name="Comma 131" xfId="350"/>
    <cellStyle name="Comma 131 2" xfId="800"/>
    <cellStyle name="Comma 131 2 2" xfId="1718"/>
    <cellStyle name="Comma 131 2 2 2" xfId="3571"/>
    <cellStyle name="Comma 131 2 2 2 2" xfId="7384"/>
    <cellStyle name="Comma 131 2 2 2 2 2" xfId="14995"/>
    <cellStyle name="Comma 131 2 2 2 2 3" xfId="22606"/>
    <cellStyle name="Comma 131 2 2 2 3" xfId="11182"/>
    <cellStyle name="Comma 131 2 2 2 4" xfId="18793"/>
    <cellStyle name="Comma 131 2 2 3" xfId="5531"/>
    <cellStyle name="Comma 131 2 2 3 2" xfId="13142"/>
    <cellStyle name="Comma 131 2 2 3 3" xfId="20753"/>
    <cellStyle name="Comma 131 2 2 4" xfId="9329"/>
    <cellStyle name="Comma 131 2 2 5" xfId="16940"/>
    <cellStyle name="Comma 131 2 3" xfId="2653"/>
    <cellStyle name="Comma 131 2 3 2" xfId="6466"/>
    <cellStyle name="Comma 131 2 3 2 2" xfId="14077"/>
    <cellStyle name="Comma 131 2 3 2 3" xfId="21688"/>
    <cellStyle name="Comma 131 2 3 3" xfId="10264"/>
    <cellStyle name="Comma 131 2 3 4" xfId="17875"/>
    <cellStyle name="Comma 131 2 4" xfId="4613"/>
    <cellStyle name="Comma 131 2 4 2" xfId="12224"/>
    <cellStyle name="Comma 131 2 4 3" xfId="19835"/>
    <cellStyle name="Comma 131 2 5" xfId="8411"/>
    <cellStyle name="Comma 131 2 6" xfId="16022"/>
    <cellStyle name="Comma 131 3" xfId="1271"/>
    <cellStyle name="Comma 131 3 2" xfId="3124"/>
    <cellStyle name="Comma 131 3 2 2" xfId="6937"/>
    <cellStyle name="Comma 131 3 2 2 2" xfId="14548"/>
    <cellStyle name="Comma 131 3 2 2 3" xfId="22159"/>
    <cellStyle name="Comma 131 3 2 3" xfId="10735"/>
    <cellStyle name="Comma 131 3 2 4" xfId="18346"/>
    <cellStyle name="Comma 131 3 3" xfId="5084"/>
    <cellStyle name="Comma 131 3 3 2" xfId="12695"/>
    <cellStyle name="Comma 131 3 3 3" xfId="20306"/>
    <cellStyle name="Comma 131 3 4" xfId="8882"/>
    <cellStyle name="Comma 131 3 5" xfId="16493"/>
    <cellStyle name="Comma 131 4" xfId="2205"/>
    <cellStyle name="Comma 131 4 2" xfId="6018"/>
    <cellStyle name="Comma 131 4 2 2" xfId="13629"/>
    <cellStyle name="Comma 131 4 2 3" xfId="21240"/>
    <cellStyle name="Comma 131 4 3" xfId="9816"/>
    <cellStyle name="Comma 131 4 4" xfId="17427"/>
    <cellStyle name="Comma 131 5" xfId="4166"/>
    <cellStyle name="Comma 131 5 2" xfId="11777"/>
    <cellStyle name="Comma 131 5 3" xfId="19388"/>
    <cellStyle name="Comma 131 6" xfId="7964"/>
    <cellStyle name="Comma 131 7" xfId="15575"/>
    <cellStyle name="Comma 132" xfId="353"/>
    <cellStyle name="Comma 132 2" xfId="803"/>
    <cellStyle name="Comma 132 2 2" xfId="1721"/>
    <cellStyle name="Comma 132 2 2 2" xfId="3574"/>
    <cellStyle name="Comma 132 2 2 2 2" xfId="7387"/>
    <cellStyle name="Comma 132 2 2 2 2 2" xfId="14998"/>
    <cellStyle name="Comma 132 2 2 2 2 3" xfId="22609"/>
    <cellStyle name="Comma 132 2 2 2 3" xfId="11185"/>
    <cellStyle name="Comma 132 2 2 2 4" xfId="18796"/>
    <cellStyle name="Comma 132 2 2 3" xfId="5534"/>
    <cellStyle name="Comma 132 2 2 3 2" xfId="13145"/>
    <cellStyle name="Comma 132 2 2 3 3" xfId="20756"/>
    <cellStyle name="Comma 132 2 2 4" xfId="9332"/>
    <cellStyle name="Comma 132 2 2 5" xfId="16943"/>
    <cellStyle name="Comma 132 2 3" xfId="2656"/>
    <cellStyle name="Comma 132 2 3 2" xfId="6469"/>
    <cellStyle name="Comma 132 2 3 2 2" xfId="14080"/>
    <cellStyle name="Comma 132 2 3 2 3" xfId="21691"/>
    <cellStyle name="Comma 132 2 3 3" xfId="10267"/>
    <cellStyle name="Comma 132 2 3 4" xfId="17878"/>
    <cellStyle name="Comma 132 2 4" xfId="4616"/>
    <cellStyle name="Comma 132 2 4 2" xfId="12227"/>
    <cellStyle name="Comma 132 2 4 3" xfId="19838"/>
    <cellStyle name="Comma 132 2 5" xfId="8414"/>
    <cellStyle name="Comma 132 2 6" xfId="16025"/>
    <cellStyle name="Comma 132 3" xfId="1274"/>
    <cellStyle name="Comma 132 3 2" xfId="3127"/>
    <cellStyle name="Comma 132 3 2 2" xfId="6940"/>
    <cellStyle name="Comma 132 3 2 2 2" xfId="14551"/>
    <cellStyle name="Comma 132 3 2 2 3" xfId="22162"/>
    <cellStyle name="Comma 132 3 2 3" xfId="10738"/>
    <cellStyle name="Comma 132 3 2 4" xfId="18349"/>
    <cellStyle name="Comma 132 3 3" xfId="5087"/>
    <cellStyle name="Comma 132 3 3 2" xfId="12698"/>
    <cellStyle name="Comma 132 3 3 3" xfId="20309"/>
    <cellStyle name="Comma 132 3 4" xfId="8885"/>
    <cellStyle name="Comma 132 3 5" xfId="16496"/>
    <cellStyle name="Comma 132 4" xfId="2208"/>
    <cellStyle name="Comma 132 4 2" xfId="6021"/>
    <cellStyle name="Comma 132 4 2 2" xfId="13632"/>
    <cellStyle name="Comma 132 4 2 3" xfId="21243"/>
    <cellStyle name="Comma 132 4 3" xfId="9819"/>
    <cellStyle name="Comma 132 4 4" xfId="17430"/>
    <cellStyle name="Comma 132 5" xfId="4169"/>
    <cellStyle name="Comma 132 5 2" xfId="11780"/>
    <cellStyle name="Comma 132 5 3" xfId="19391"/>
    <cellStyle name="Comma 132 6" xfId="7967"/>
    <cellStyle name="Comma 132 7" xfId="15578"/>
    <cellStyle name="Comma 133" xfId="346"/>
    <cellStyle name="Comma 133 2" xfId="796"/>
    <cellStyle name="Comma 133 2 2" xfId="1714"/>
    <cellStyle name="Comma 133 2 2 2" xfId="3567"/>
    <cellStyle name="Comma 133 2 2 2 2" xfId="7380"/>
    <cellStyle name="Comma 133 2 2 2 2 2" xfId="14991"/>
    <cellStyle name="Comma 133 2 2 2 2 3" xfId="22602"/>
    <cellStyle name="Comma 133 2 2 2 3" xfId="11178"/>
    <cellStyle name="Comma 133 2 2 2 4" xfId="18789"/>
    <cellStyle name="Comma 133 2 2 3" xfId="5527"/>
    <cellStyle name="Comma 133 2 2 3 2" xfId="13138"/>
    <cellStyle name="Comma 133 2 2 3 3" xfId="20749"/>
    <cellStyle name="Comma 133 2 2 4" xfId="9325"/>
    <cellStyle name="Comma 133 2 2 5" xfId="16936"/>
    <cellStyle name="Comma 133 2 3" xfId="2649"/>
    <cellStyle name="Comma 133 2 3 2" xfId="6462"/>
    <cellStyle name="Comma 133 2 3 2 2" xfId="14073"/>
    <cellStyle name="Comma 133 2 3 2 3" xfId="21684"/>
    <cellStyle name="Comma 133 2 3 3" xfId="10260"/>
    <cellStyle name="Comma 133 2 3 4" xfId="17871"/>
    <cellStyle name="Comma 133 2 4" xfId="4609"/>
    <cellStyle name="Comma 133 2 4 2" xfId="12220"/>
    <cellStyle name="Comma 133 2 4 3" xfId="19831"/>
    <cellStyle name="Comma 133 2 5" xfId="8407"/>
    <cellStyle name="Comma 133 2 6" xfId="16018"/>
    <cellStyle name="Comma 133 3" xfId="1267"/>
    <cellStyle name="Comma 133 3 2" xfId="3120"/>
    <cellStyle name="Comma 133 3 2 2" xfId="6933"/>
    <cellStyle name="Comma 133 3 2 2 2" xfId="14544"/>
    <cellStyle name="Comma 133 3 2 2 3" xfId="22155"/>
    <cellStyle name="Comma 133 3 2 3" xfId="10731"/>
    <cellStyle name="Comma 133 3 2 4" xfId="18342"/>
    <cellStyle name="Comma 133 3 3" xfId="5080"/>
    <cellStyle name="Comma 133 3 3 2" xfId="12691"/>
    <cellStyle name="Comma 133 3 3 3" xfId="20302"/>
    <cellStyle name="Comma 133 3 4" xfId="8878"/>
    <cellStyle name="Comma 133 3 5" xfId="16489"/>
    <cellStyle name="Comma 133 4" xfId="2201"/>
    <cellStyle name="Comma 133 4 2" xfId="6014"/>
    <cellStyle name="Comma 133 4 2 2" xfId="13625"/>
    <cellStyle name="Comma 133 4 2 3" xfId="21236"/>
    <cellStyle name="Comma 133 4 3" xfId="9812"/>
    <cellStyle name="Comma 133 4 4" xfId="17423"/>
    <cellStyle name="Comma 133 5" xfId="4162"/>
    <cellStyle name="Comma 133 5 2" xfId="11773"/>
    <cellStyle name="Comma 133 5 3" xfId="19384"/>
    <cellStyle name="Comma 133 6" xfId="7960"/>
    <cellStyle name="Comma 133 7" xfId="15571"/>
    <cellStyle name="Comma 134" xfId="355"/>
    <cellStyle name="Comma 134 2" xfId="805"/>
    <cellStyle name="Comma 134 2 2" xfId="1723"/>
    <cellStyle name="Comma 134 2 2 2" xfId="3576"/>
    <cellStyle name="Comma 134 2 2 2 2" xfId="7389"/>
    <cellStyle name="Comma 134 2 2 2 2 2" xfId="15000"/>
    <cellStyle name="Comma 134 2 2 2 2 3" xfId="22611"/>
    <cellStyle name="Comma 134 2 2 2 3" xfId="11187"/>
    <cellStyle name="Comma 134 2 2 2 4" xfId="18798"/>
    <cellStyle name="Comma 134 2 2 3" xfId="5536"/>
    <cellStyle name="Comma 134 2 2 3 2" xfId="13147"/>
    <cellStyle name="Comma 134 2 2 3 3" xfId="20758"/>
    <cellStyle name="Comma 134 2 2 4" xfId="9334"/>
    <cellStyle name="Comma 134 2 2 5" xfId="16945"/>
    <cellStyle name="Comma 134 2 3" xfId="2658"/>
    <cellStyle name="Comma 134 2 3 2" xfId="6471"/>
    <cellStyle name="Comma 134 2 3 2 2" xfId="14082"/>
    <cellStyle name="Comma 134 2 3 2 3" xfId="21693"/>
    <cellStyle name="Comma 134 2 3 3" xfId="10269"/>
    <cellStyle name="Comma 134 2 3 4" xfId="17880"/>
    <cellStyle name="Comma 134 2 4" xfId="4618"/>
    <cellStyle name="Comma 134 2 4 2" xfId="12229"/>
    <cellStyle name="Comma 134 2 4 3" xfId="19840"/>
    <cellStyle name="Comma 134 2 5" xfId="8416"/>
    <cellStyle name="Comma 134 2 6" xfId="16027"/>
    <cellStyle name="Comma 134 3" xfId="1276"/>
    <cellStyle name="Comma 134 3 2" xfId="3129"/>
    <cellStyle name="Comma 134 3 2 2" xfId="6942"/>
    <cellStyle name="Comma 134 3 2 2 2" xfId="14553"/>
    <cellStyle name="Comma 134 3 2 2 3" xfId="22164"/>
    <cellStyle name="Comma 134 3 2 3" xfId="10740"/>
    <cellStyle name="Comma 134 3 2 4" xfId="18351"/>
    <cellStyle name="Comma 134 3 3" xfId="5089"/>
    <cellStyle name="Comma 134 3 3 2" xfId="12700"/>
    <cellStyle name="Comma 134 3 3 3" xfId="20311"/>
    <cellStyle name="Comma 134 3 4" xfId="8887"/>
    <cellStyle name="Comma 134 3 5" xfId="16498"/>
    <cellStyle name="Comma 134 4" xfId="2210"/>
    <cellStyle name="Comma 134 4 2" xfId="6023"/>
    <cellStyle name="Comma 134 4 2 2" xfId="13634"/>
    <cellStyle name="Comma 134 4 2 3" xfId="21245"/>
    <cellStyle name="Comma 134 4 3" xfId="9821"/>
    <cellStyle name="Comma 134 4 4" xfId="17432"/>
    <cellStyle name="Comma 134 5" xfId="4171"/>
    <cellStyle name="Comma 134 5 2" xfId="11782"/>
    <cellStyle name="Comma 134 5 3" xfId="19393"/>
    <cellStyle name="Comma 134 6" xfId="7969"/>
    <cellStyle name="Comma 134 7" xfId="15580"/>
    <cellStyle name="Comma 135" xfId="349"/>
    <cellStyle name="Comma 135 2" xfId="799"/>
    <cellStyle name="Comma 135 2 2" xfId="1717"/>
    <cellStyle name="Comma 135 2 2 2" xfId="3570"/>
    <cellStyle name="Comma 135 2 2 2 2" xfId="7383"/>
    <cellStyle name="Comma 135 2 2 2 2 2" xfId="14994"/>
    <cellStyle name="Comma 135 2 2 2 2 3" xfId="22605"/>
    <cellStyle name="Comma 135 2 2 2 3" xfId="11181"/>
    <cellStyle name="Comma 135 2 2 2 4" xfId="18792"/>
    <cellStyle name="Comma 135 2 2 3" xfId="5530"/>
    <cellStyle name="Comma 135 2 2 3 2" xfId="13141"/>
    <cellStyle name="Comma 135 2 2 3 3" xfId="20752"/>
    <cellStyle name="Comma 135 2 2 4" xfId="9328"/>
    <cellStyle name="Comma 135 2 2 5" xfId="16939"/>
    <cellStyle name="Comma 135 2 3" xfId="2652"/>
    <cellStyle name="Comma 135 2 3 2" xfId="6465"/>
    <cellStyle name="Comma 135 2 3 2 2" xfId="14076"/>
    <cellStyle name="Comma 135 2 3 2 3" xfId="21687"/>
    <cellStyle name="Comma 135 2 3 3" xfId="10263"/>
    <cellStyle name="Comma 135 2 3 4" xfId="17874"/>
    <cellStyle name="Comma 135 2 4" xfId="4612"/>
    <cellStyle name="Comma 135 2 4 2" xfId="12223"/>
    <cellStyle name="Comma 135 2 4 3" xfId="19834"/>
    <cellStyle name="Comma 135 2 5" xfId="8410"/>
    <cellStyle name="Comma 135 2 6" xfId="16021"/>
    <cellStyle name="Comma 135 3" xfId="1270"/>
    <cellStyle name="Comma 135 3 2" xfId="3123"/>
    <cellStyle name="Comma 135 3 2 2" xfId="6936"/>
    <cellStyle name="Comma 135 3 2 2 2" xfId="14547"/>
    <cellStyle name="Comma 135 3 2 2 3" xfId="22158"/>
    <cellStyle name="Comma 135 3 2 3" xfId="10734"/>
    <cellStyle name="Comma 135 3 2 4" xfId="18345"/>
    <cellStyle name="Comma 135 3 3" xfId="5083"/>
    <cellStyle name="Comma 135 3 3 2" xfId="12694"/>
    <cellStyle name="Comma 135 3 3 3" xfId="20305"/>
    <cellStyle name="Comma 135 3 4" xfId="8881"/>
    <cellStyle name="Comma 135 3 5" xfId="16492"/>
    <cellStyle name="Comma 135 4" xfId="2204"/>
    <cellStyle name="Comma 135 4 2" xfId="6017"/>
    <cellStyle name="Comma 135 4 2 2" xfId="13628"/>
    <cellStyle name="Comma 135 4 2 3" xfId="21239"/>
    <cellStyle name="Comma 135 4 3" xfId="9815"/>
    <cellStyle name="Comma 135 4 4" xfId="17426"/>
    <cellStyle name="Comma 135 5" xfId="4165"/>
    <cellStyle name="Comma 135 5 2" xfId="11776"/>
    <cellStyle name="Comma 135 5 3" xfId="19387"/>
    <cellStyle name="Comma 135 6" xfId="7963"/>
    <cellStyle name="Comma 135 7" xfId="15574"/>
    <cellStyle name="Comma 136" xfId="351"/>
    <cellStyle name="Comma 136 2" xfId="801"/>
    <cellStyle name="Comma 136 2 2" xfId="1719"/>
    <cellStyle name="Comma 136 2 2 2" xfId="3572"/>
    <cellStyle name="Comma 136 2 2 2 2" xfId="7385"/>
    <cellStyle name="Comma 136 2 2 2 2 2" xfId="14996"/>
    <cellStyle name="Comma 136 2 2 2 2 3" xfId="22607"/>
    <cellStyle name="Comma 136 2 2 2 3" xfId="11183"/>
    <cellStyle name="Comma 136 2 2 2 4" xfId="18794"/>
    <cellStyle name="Comma 136 2 2 3" xfId="5532"/>
    <cellStyle name="Comma 136 2 2 3 2" xfId="13143"/>
    <cellStyle name="Comma 136 2 2 3 3" xfId="20754"/>
    <cellStyle name="Comma 136 2 2 4" xfId="9330"/>
    <cellStyle name="Comma 136 2 2 5" xfId="16941"/>
    <cellStyle name="Comma 136 2 3" xfId="2654"/>
    <cellStyle name="Comma 136 2 3 2" xfId="6467"/>
    <cellStyle name="Comma 136 2 3 2 2" xfId="14078"/>
    <cellStyle name="Comma 136 2 3 2 3" xfId="21689"/>
    <cellStyle name="Comma 136 2 3 3" xfId="10265"/>
    <cellStyle name="Comma 136 2 3 4" xfId="17876"/>
    <cellStyle name="Comma 136 2 4" xfId="4614"/>
    <cellStyle name="Comma 136 2 4 2" xfId="12225"/>
    <cellStyle name="Comma 136 2 4 3" xfId="19836"/>
    <cellStyle name="Comma 136 2 5" xfId="8412"/>
    <cellStyle name="Comma 136 2 6" xfId="16023"/>
    <cellStyle name="Comma 136 3" xfId="1272"/>
    <cellStyle name="Comma 136 3 2" xfId="3125"/>
    <cellStyle name="Comma 136 3 2 2" xfId="6938"/>
    <cellStyle name="Comma 136 3 2 2 2" xfId="14549"/>
    <cellStyle name="Comma 136 3 2 2 3" xfId="22160"/>
    <cellStyle name="Comma 136 3 2 3" xfId="10736"/>
    <cellStyle name="Comma 136 3 2 4" xfId="18347"/>
    <cellStyle name="Comma 136 3 3" xfId="5085"/>
    <cellStyle name="Comma 136 3 3 2" xfId="12696"/>
    <cellStyle name="Comma 136 3 3 3" xfId="20307"/>
    <cellStyle name="Comma 136 3 4" xfId="8883"/>
    <cellStyle name="Comma 136 3 5" xfId="16494"/>
    <cellStyle name="Comma 136 4" xfId="2206"/>
    <cellStyle name="Comma 136 4 2" xfId="6019"/>
    <cellStyle name="Comma 136 4 2 2" xfId="13630"/>
    <cellStyle name="Comma 136 4 2 3" xfId="21241"/>
    <cellStyle name="Comma 136 4 3" xfId="9817"/>
    <cellStyle name="Comma 136 4 4" xfId="17428"/>
    <cellStyle name="Comma 136 5" xfId="4167"/>
    <cellStyle name="Comma 136 5 2" xfId="11778"/>
    <cellStyle name="Comma 136 5 3" xfId="19389"/>
    <cellStyle name="Comma 136 6" xfId="7965"/>
    <cellStyle name="Comma 136 7" xfId="15576"/>
    <cellStyle name="Comma 137" xfId="368"/>
    <cellStyle name="Comma 137 2" xfId="817"/>
    <cellStyle name="Comma 137 2 2" xfId="1735"/>
    <cellStyle name="Comma 137 2 2 2" xfId="3588"/>
    <cellStyle name="Comma 137 2 2 2 2" xfId="7401"/>
    <cellStyle name="Comma 137 2 2 2 2 2" xfId="15012"/>
    <cellStyle name="Comma 137 2 2 2 2 3" xfId="22623"/>
    <cellStyle name="Comma 137 2 2 2 3" xfId="11199"/>
    <cellStyle name="Comma 137 2 2 2 4" xfId="18810"/>
    <cellStyle name="Comma 137 2 2 3" xfId="5548"/>
    <cellStyle name="Comma 137 2 2 3 2" xfId="13159"/>
    <cellStyle name="Comma 137 2 2 3 3" xfId="20770"/>
    <cellStyle name="Comma 137 2 2 4" xfId="9346"/>
    <cellStyle name="Comma 137 2 2 5" xfId="16957"/>
    <cellStyle name="Comma 137 2 3" xfId="2670"/>
    <cellStyle name="Comma 137 2 3 2" xfId="6483"/>
    <cellStyle name="Comma 137 2 3 2 2" xfId="14094"/>
    <cellStyle name="Comma 137 2 3 2 3" xfId="21705"/>
    <cellStyle name="Comma 137 2 3 3" xfId="10281"/>
    <cellStyle name="Comma 137 2 3 4" xfId="17892"/>
    <cellStyle name="Comma 137 2 4" xfId="4630"/>
    <cellStyle name="Comma 137 2 4 2" xfId="12241"/>
    <cellStyle name="Comma 137 2 4 3" xfId="19852"/>
    <cellStyle name="Comma 137 2 5" xfId="8428"/>
    <cellStyle name="Comma 137 2 6" xfId="16039"/>
    <cellStyle name="Comma 137 3" xfId="1288"/>
    <cellStyle name="Comma 137 3 2" xfId="3141"/>
    <cellStyle name="Comma 137 3 2 2" xfId="6954"/>
    <cellStyle name="Comma 137 3 2 2 2" xfId="14565"/>
    <cellStyle name="Comma 137 3 2 2 3" xfId="22176"/>
    <cellStyle name="Comma 137 3 2 3" xfId="10752"/>
    <cellStyle name="Comma 137 3 2 4" xfId="18363"/>
    <cellStyle name="Comma 137 3 3" xfId="5101"/>
    <cellStyle name="Comma 137 3 3 2" xfId="12712"/>
    <cellStyle name="Comma 137 3 3 3" xfId="20323"/>
    <cellStyle name="Comma 137 3 4" xfId="8899"/>
    <cellStyle name="Comma 137 3 5" xfId="16510"/>
    <cellStyle name="Comma 137 4" xfId="2223"/>
    <cellStyle name="Comma 137 4 2" xfId="6036"/>
    <cellStyle name="Comma 137 4 2 2" xfId="13647"/>
    <cellStyle name="Comma 137 4 2 3" xfId="21258"/>
    <cellStyle name="Comma 137 4 3" xfId="9834"/>
    <cellStyle name="Comma 137 4 4" xfId="17445"/>
    <cellStyle name="Comma 137 5" xfId="4183"/>
    <cellStyle name="Comma 137 5 2" xfId="11794"/>
    <cellStyle name="Comma 137 5 3" xfId="19405"/>
    <cellStyle name="Comma 137 6" xfId="7981"/>
    <cellStyle name="Comma 137 7" xfId="15592"/>
    <cellStyle name="Comma 138" xfId="566"/>
    <cellStyle name="Comma 138 2" xfId="1013"/>
    <cellStyle name="Comma 138 2 2" xfId="1931"/>
    <cellStyle name="Comma 138 2 2 2" xfId="3784"/>
    <cellStyle name="Comma 138 2 2 2 2" xfId="7597"/>
    <cellStyle name="Comma 138 2 2 2 2 2" xfId="15208"/>
    <cellStyle name="Comma 138 2 2 2 2 3" xfId="22819"/>
    <cellStyle name="Comma 138 2 2 2 3" xfId="11395"/>
    <cellStyle name="Comma 138 2 2 2 4" xfId="19006"/>
    <cellStyle name="Comma 138 2 2 3" xfId="5744"/>
    <cellStyle name="Comma 138 2 2 3 2" xfId="13355"/>
    <cellStyle name="Comma 138 2 2 3 3" xfId="20966"/>
    <cellStyle name="Comma 138 2 2 4" xfId="9542"/>
    <cellStyle name="Comma 138 2 2 5" xfId="17153"/>
    <cellStyle name="Comma 138 2 3" xfId="2866"/>
    <cellStyle name="Comma 138 2 3 2" xfId="6679"/>
    <cellStyle name="Comma 138 2 3 2 2" xfId="14290"/>
    <cellStyle name="Comma 138 2 3 2 3" xfId="21901"/>
    <cellStyle name="Comma 138 2 3 3" xfId="10477"/>
    <cellStyle name="Comma 138 2 3 4" xfId="18088"/>
    <cellStyle name="Comma 138 2 4" xfId="4826"/>
    <cellStyle name="Comma 138 2 4 2" xfId="12437"/>
    <cellStyle name="Comma 138 2 4 3" xfId="20048"/>
    <cellStyle name="Comma 138 2 5" xfId="8624"/>
    <cellStyle name="Comma 138 2 6" xfId="16235"/>
    <cellStyle name="Comma 138 3" xfId="1484"/>
    <cellStyle name="Comma 138 3 2" xfId="3337"/>
    <cellStyle name="Comma 138 3 2 2" xfId="7150"/>
    <cellStyle name="Comma 138 3 2 2 2" xfId="14761"/>
    <cellStyle name="Comma 138 3 2 2 3" xfId="22372"/>
    <cellStyle name="Comma 138 3 2 3" xfId="10948"/>
    <cellStyle name="Comma 138 3 2 4" xfId="18559"/>
    <cellStyle name="Comma 138 3 3" xfId="5297"/>
    <cellStyle name="Comma 138 3 3 2" xfId="12908"/>
    <cellStyle name="Comma 138 3 3 3" xfId="20519"/>
    <cellStyle name="Comma 138 3 4" xfId="9095"/>
    <cellStyle name="Comma 138 3 5" xfId="16706"/>
    <cellStyle name="Comma 138 4" xfId="2419"/>
    <cellStyle name="Comma 138 4 2" xfId="6232"/>
    <cellStyle name="Comma 138 4 2 2" xfId="13843"/>
    <cellStyle name="Comma 138 4 2 3" xfId="21454"/>
    <cellStyle name="Comma 138 4 3" xfId="10030"/>
    <cellStyle name="Comma 138 4 4" xfId="17641"/>
    <cellStyle name="Comma 138 5" xfId="4379"/>
    <cellStyle name="Comma 138 5 2" xfId="11990"/>
    <cellStyle name="Comma 138 5 3" xfId="19601"/>
    <cellStyle name="Comma 138 6" xfId="8177"/>
    <cellStyle name="Comma 138 7" xfId="15788"/>
    <cellStyle name="Comma 139" xfId="567"/>
    <cellStyle name="Comma 139 2" xfId="1014"/>
    <cellStyle name="Comma 139 2 2" xfId="1932"/>
    <cellStyle name="Comma 139 2 2 2" xfId="3785"/>
    <cellStyle name="Comma 139 2 2 2 2" xfId="7598"/>
    <cellStyle name="Comma 139 2 2 2 2 2" xfId="15209"/>
    <cellStyle name="Comma 139 2 2 2 2 3" xfId="22820"/>
    <cellStyle name="Comma 139 2 2 2 3" xfId="11396"/>
    <cellStyle name="Comma 139 2 2 2 4" xfId="19007"/>
    <cellStyle name="Comma 139 2 2 3" xfId="5745"/>
    <cellStyle name="Comma 139 2 2 3 2" xfId="13356"/>
    <cellStyle name="Comma 139 2 2 3 3" xfId="20967"/>
    <cellStyle name="Comma 139 2 2 4" xfId="9543"/>
    <cellStyle name="Comma 139 2 2 5" xfId="17154"/>
    <cellStyle name="Comma 139 2 3" xfId="2867"/>
    <cellStyle name="Comma 139 2 3 2" xfId="6680"/>
    <cellStyle name="Comma 139 2 3 2 2" xfId="14291"/>
    <cellStyle name="Comma 139 2 3 2 3" xfId="21902"/>
    <cellStyle name="Comma 139 2 3 3" xfId="10478"/>
    <cellStyle name="Comma 139 2 3 4" xfId="18089"/>
    <cellStyle name="Comma 139 2 4" xfId="4827"/>
    <cellStyle name="Comma 139 2 4 2" xfId="12438"/>
    <cellStyle name="Comma 139 2 4 3" xfId="20049"/>
    <cellStyle name="Comma 139 2 5" xfId="8625"/>
    <cellStyle name="Comma 139 2 6" xfId="16236"/>
    <cellStyle name="Comma 139 3" xfId="1485"/>
    <cellStyle name="Comma 139 3 2" xfId="3338"/>
    <cellStyle name="Comma 139 3 2 2" xfId="7151"/>
    <cellStyle name="Comma 139 3 2 2 2" xfId="14762"/>
    <cellStyle name="Comma 139 3 2 2 3" xfId="22373"/>
    <cellStyle name="Comma 139 3 2 3" xfId="10949"/>
    <cellStyle name="Comma 139 3 2 4" xfId="18560"/>
    <cellStyle name="Comma 139 3 3" xfId="5298"/>
    <cellStyle name="Comma 139 3 3 2" xfId="12909"/>
    <cellStyle name="Comma 139 3 3 3" xfId="20520"/>
    <cellStyle name="Comma 139 3 4" xfId="9096"/>
    <cellStyle name="Comma 139 3 5" xfId="16707"/>
    <cellStyle name="Comma 139 4" xfId="2420"/>
    <cellStyle name="Comma 139 4 2" xfId="6233"/>
    <cellStyle name="Comma 139 4 2 2" xfId="13844"/>
    <cellStyle name="Comma 139 4 2 3" xfId="21455"/>
    <cellStyle name="Comma 139 4 3" xfId="10031"/>
    <cellStyle name="Comma 139 4 4" xfId="17642"/>
    <cellStyle name="Comma 139 5" xfId="4380"/>
    <cellStyle name="Comma 139 5 2" xfId="11991"/>
    <cellStyle name="Comma 139 5 3" xfId="19602"/>
    <cellStyle name="Comma 139 6" xfId="8178"/>
    <cellStyle name="Comma 139 7" xfId="15789"/>
    <cellStyle name="Comma 14" xfId="77"/>
    <cellStyle name="Comma 14 2" xfId="400"/>
    <cellStyle name="Comma 14 2 2" xfId="847"/>
    <cellStyle name="Comma 14 2 2 2" xfId="1765"/>
    <cellStyle name="Comma 14 2 2 2 2" xfId="3618"/>
    <cellStyle name="Comma 14 2 2 2 2 2" xfId="7431"/>
    <cellStyle name="Comma 14 2 2 2 2 2 2" xfId="15042"/>
    <cellStyle name="Comma 14 2 2 2 2 2 3" xfId="22653"/>
    <cellStyle name="Comma 14 2 2 2 2 3" xfId="11229"/>
    <cellStyle name="Comma 14 2 2 2 2 4" xfId="18840"/>
    <cellStyle name="Comma 14 2 2 2 3" xfId="5578"/>
    <cellStyle name="Comma 14 2 2 2 3 2" xfId="13189"/>
    <cellStyle name="Comma 14 2 2 2 3 3" xfId="20800"/>
    <cellStyle name="Comma 14 2 2 2 4" xfId="9376"/>
    <cellStyle name="Comma 14 2 2 2 5" xfId="16987"/>
    <cellStyle name="Comma 14 2 2 3" xfId="2700"/>
    <cellStyle name="Comma 14 2 2 3 2" xfId="6513"/>
    <cellStyle name="Comma 14 2 2 3 2 2" xfId="14124"/>
    <cellStyle name="Comma 14 2 2 3 2 3" xfId="21735"/>
    <cellStyle name="Comma 14 2 2 3 3" xfId="10311"/>
    <cellStyle name="Comma 14 2 2 3 4" xfId="17922"/>
    <cellStyle name="Comma 14 2 2 4" xfId="4660"/>
    <cellStyle name="Comma 14 2 2 4 2" xfId="12271"/>
    <cellStyle name="Comma 14 2 2 4 3" xfId="19882"/>
    <cellStyle name="Comma 14 2 2 5" xfId="8458"/>
    <cellStyle name="Comma 14 2 2 6" xfId="16069"/>
    <cellStyle name="Comma 14 2 3" xfId="1318"/>
    <cellStyle name="Comma 14 2 3 2" xfId="3171"/>
    <cellStyle name="Comma 14 2 3 2 2" xfId="6984"/>
    <cellStyle name="Comma 14 2 3 2 2 2" xfId="14595"/>
    <cellStyle name="Comma 14 2 3 2 2 3" xfId="22206"/>
    <cellStyle name="Comma 14 2 3 2 3" xfId="10782"/>
    <cellStyle name="Comma 14 2 3 2 4" xfId="18393"/>
    <cellStyle name="Comma 14 2 3 3" xfId="5131"/>
    <cellStyle name="Comma 14 2 3 3 2" xfId="12742"/>
    <cellStyle name="Comma 14 2 3 3 3" xfId="20353"/>
    <cellStyle name="Comma 14 2 3 4" xfId="8929"/>
    <cellStyle name="Comma 14 2 3 5" xfId="16540"/>
    <cellStyle name="Comma 14 2 4" xfId="2253"/>
    <cellStyle name="Comma 14 2 4 2" xfId="6066"/>
    <cellStyle name="Comma 14 2 4 2 2" xfId="13677"/>
    <cellStyle name="Comma 14 2 4 2 3" xfId="21288"/>
    <cellStyle name="Comma 14 2 4 3" xfId="9864"/>
    <cellStyle name="Comma 14 2 4 4" xfId="17475"/>
    <cellStyle name="Comma 14 2 5" xfId="4213"/>
    <cellStyle name="Comma 14 2 5 2" xfId="11824"/>
    <cellStyle name="Comma 14 2 5 3" xfId="19435"/>
    <cellStyle name="Comma 14 2 6" xfId="8011"/>
    <cellStyle name="Comma 14 2 7" xfId="15622"/>
    <cellStyle name="Comma 14 3" xfId="608"/>
    <cellStyle name="Comma 14 3 2" xfId="1526"/>
    <cellStyle name="Comma 14 3 2 2" xfId="3379"/>
    <cellStyle name="Comma 14 3 2 2 2" xfId="7192"/>
    <cellStyle name="Comma 14 3 2 2 2 2" xfId="14803"/>
    <cellStyle name="Comma 14 3 2 2 2 3" xfId="22414"/>
    <cellStyle name="Comma 14 3 2 2 3" xfId="10990"/>
    <cellStyle name="Comma 14 3 2 2 4" xfId="18601"/>
    <cellStyle name="Comma 14 3 2 3" xfId="5339"/>
    <cellStyle name="Comma 14 3 2 3 2" xfId="12950"/>
    <cellStyle name="Comma 14 3 2 3 3" xfId="20561"/>
    <cellStyle name="Comma 14 3 2 4" xfId="9137"/>
    <cellStyle name="Comma 14 3 2 5" xfId="16748"/>
    <cellStyle name="Comma 14 3 3" xfId="2461"/>
    <cellStyle name="Comma 14 3 3 2" xfId="6274"/>
    <cellStyle name="Comma 14 3 3 2 2" xfId="13885"/>
    <cellStyle name="Comma 14 3 3 2 3" xfId="21496"/>
    <cellStyle name="Comma 14 3 3 3" xfId="10072"/>
    <cellStyle name="Comma 14 3 3 4" xfId="17683"/>
    <cellStyle name="Comma 14 3 4" xfId="4421"/>
    <cellStyle name="Comma 14 3 4 2" xfId="12032"/>
    <cellStyle name="Comma 14 3 4 3" xfId="19643"/>
    <cellStyle name="Comma 14 3 5" xfId="8219"/>
    <cellStyle name="Comma 14 3 6" xfId="15830"/>
    <cellStyle name="Comma 14 4" xfId="1080"/>
    <cellStyle name="Comma 14 4 2" xfId="2933"/>
    <cellStyle name="Comma 14 4 2 2" xfId="6746"/>
    <cellStyle name="Comma 14 4 2 2 2" xfId="14357"/>
    <cellStyle name="Comma 14 4 2 2 3" xfId="21968"/>
    <cellStyle name="Comma 14 4 2 3" xfId="10544"/>
    <cellStyle name="Comma 14 4 2 4" xfId="18155"/>
    <cellStyle name="Comma 14 4 3" xfId="4893"/>
    <cellStyle name="Comma 14 4 3 2" xfId="12504"/>
    <cellStyle name="Comma 14 4 3 3" xfId="20115"/>
    <cellStyle name="Comma 14 4 4" xfId="8691"/>
    <cellStyle name="Comma 14 4 5" xfId="16302"/>
    <cellStyle name="Comma 14 5" xfId="2012"/>
    <cellStyle name="Comma 14 5 2" xfId="5825"/>
    <cellStyle name="Comma 14 5 2 2" xfId="13436"/>
    <cellStyle name="Comma 14 5 2 3" xfId="21047"/>
    <cellStyle name="Comma 14 5 3" xfId="9623"/>
    <cellStyle name="Comma 14 5 4" xfId="17234"/>
    <cellStyle name="Comma 14 6" xfId="3968"/>
    <cellStyle name="Comma 14 6 2" xfId="11579"/>
    <cellStyle name="Comma 14 6 3" xfId="19190"/>
    <cellStyle name="Comma 14 7" xfId="7774"/>
    <cellStyle name="Comma 14 8" xfId="15385"/>
    <cellStyle name="Comma 140" xfId="12"/>
    <cellStyle name="Comma 140 2" xfId="1016"/>
    <cellStyle name="Comma 140 2 2" xfId="1934"/>
    <cellStyle name="Comma 140 2 2 2" xfId="3787"/>
    <cellStyle name="Comma 140 2 2 2 2" xfId="7600"/>
    <cellStyle name="Comma 140 2 2 2 2 2" xfId="15211"/>
    <cellStyle name="Comma 140 2 2 2 2 3" xfId="22822"/>
    <cellStyle name="Comma 140 2 2 2 3" xfId="11398"/>
    <cellStyle name="Comma 140 2 2 2 4" xfId="19009"/>
    <cellStyle name="Comma 140 2 2 3" xfId="5747"/>
    <cellStyle name="Comma 140 2 2 3 2" xfId="13358"/>
    <cellStyle name="Comma 140 2 2 3 3" xfId="20969"/>
    <cellStyle name="Comma 140 2 2 4" xfId="9545"/>
    <cellStyle name="Comma 140 2 2 5" xfId="17156"/>
    <cellStyle name="Comma 140 2 3" xfId="2869"/>
    <cellStyle name="Comma 140 2 3 2" xfId="6682"/>
    <cellStyle name="Comma 140 2 3 2 2" xfId="14293"/>
    <cellStyle name="Comma 140 2 3 2 3" xfId="21904"/>
    <cellStyle name="Comma 140 2 3 3" xfId="10480"/>
    <cellStyle name="Comma 140 2 3 4" xfId="18091"/>
    <cellStyle name="Comma 140 2 4" xfId="4829"/>
    <cellStyle name="Comma 140 2 4 2" xfId="12440"/>
    <cellStyle name="Comma 140 2 4 3" xfId="20051"/>
    <cellStyle name="Comma 140 2 5" xfId="8627"/>
    <cellStyle name="Comma 140 2 6" xfId="16238"/>
    <cellStyle name="Comma 140 3" xfId="1039"/>
    <cellStyle name="Comma 140 3 2" xfId="2892"/>
    <cellStyle name="Comma 140 3 2 2" xfId="6705"/>
    <cellStyle name="Comma 140 3 2 2 2" xfId="14316"/>
    <cellStyle name="Comma 140 3 2 2 3" xfId="21927"/>
    <cellStyle name="Comma 140 3 2 3" xfId="10503"/>
    <cellStyle name="Comma 140 3 2 4" xfId="18114"/>
    <cellStyle name="Comma 140 3 3" xfId="4852"/>
    <cellStyle name="Comma 140 3 3 2" xfId="12463"/>
    <cellStyle name="Comma 140 3 3 3" xfId="20074"/>
    <cellStyle name="Comma 140 3 4" xfId="8650"/>
    <cellStyle name="Comma 140 3 5" xfId="16261"/>
    <cellStyle name="Comma 140 4" xfId="1972"/>
    <cellStyle name="Comma 140 4 2" xfId="5785"/>
    <cellStyle name="Comma 140 4 2 2" xfId="13396"/>
    <cellStyle name="Comma 140 4 2 3" xfId="21007"/>
    <cellStyle name="Comma 140 4 3" xfId="9583"/>
    <cellStyle name="Comma 140 4 4" xfId="17194"/>
    <cellStyle name="Comma 140 5" xfId="4147"/>
    <cellStyle name="Comma 140 5 2" xfId="11758"/>
    <cellStyle name="Comma 140 5 3" xfId="19369"/>
    <cellStyle name="Comma 140 6" xfId="7735"/>
    <cellStyle name="Comma 140 7" xfId="15346"/>
    <cellStyle name="Comma 141" xfId="18"/>
    <cellStyle name="Comma 141 2" xfId="1017"/>
    <cellStyle name="Comma 141 2 2" xfId="1935"/>
    <cellStyle name="Comma 141 2 2 2" xfId="3788"/>
    <cellStyle name="Comma 141 2 2 2 2" xfId="7601"/>
    <cellStyle name="Comma 141 2 2 2 2 2" xfId="15212"/>
    <cellStyle name="Comma 141 2 2 2 2 3" xfId="22823"/>
    <cellStyle name="Comma 141 2 2 2 3" xfId="11399"/>
    <cellStyle name="Comma 141 2 2 2 4" xfId="19010"/>
    <cellStyle name="Comma 141 2 2 3" xfId="5748"/>
    <cellStyle name="Comma 141 2 2 3 2" xfId="13359"/>
    <cellStyle name="Comma 141 2 2 3 3" xfId="20970"/>
    <cellStyle name="Comma 141 2 2 4" xfId="9546"/>
    <cellStyle name="Comma 141 2 2 5" xfId="17157"/>
    <cellStyle name="Comma 141 2 3" xfId="2870"/>
    <cellStyle name="Comma 141 2 3 2" xfId="6683"/>
    <cellStyle name="Comma 141 2 3 2 2" xfId="14294"/>
    <cellStyle name="Comma 141 2 3 2 3" xfId="21905"/>
    <cellStyle name="Comma 141 2 3 3" xfId="10481"/>
    <cellStyle name="Comma 141 2 3 4" xfId="18092"/>
    <cellStyle name="Comma 141 2 4" xfId="4830"/>
    <cellStyle name="Comma 141 2 4 2" xfId="12441"/>
    <cellStyle name="Comma 141 2 4 3" xfId="20052"/>
    <cellStyle name="Comma 141 2 5" xfId="8628"/>
    <cellStyle name="Comma 141 2 6" xfId="16239"/>
    <cellStyle name="Comma 141 3" xfId="1040"/>
    <cellStyle name="Comma 141 3 2" xfId="2893"/>
    <cellStyle name="Comma 141 3 2 2" xfId="6706"/>
    <cellStyle name="Comma 141 3 2 2 2" xfId="14317"/>
    <cellStyle name="Comma 141 3 2 2 3" xfId="21928"/>
    <cellStyle name="Comma 141 3 2 3" xfId="10504"/>
    <cellStyle name="Comma 141 3 2 4" xfId="18115"/>
    <cellStyle name="Comma 141 3 3" xfId="4853"/>
    <cellStyle name="Comma 141 3 3 2" xfId="12464"/>
    <cellStyle name="Comma 141 3 3 3" xfId="20075"/>
    <cellStyle name="Comma 141 3 4" xfId="8651"/>
    <cellStyle name="Comma 141 3 5" xfId="16262"/>
    <cellStyle name="Comma 141 4" xfId="1974"/>
    <cellStyle name="Comma 141 4 2" xfId="5787"/>
    <cellStyle name="Comma 141 4 2 2" xfId="13398"/>
    <cellStyle name="Comma 141 4 2 3" xfId="21009"/>
    <cellStyle name="Comma 141 4 3" xfId="9585"/>
    <cellStyle name="Comma 141 4 4" xfId="17196"/>
    <cellStyle name="Comma 141 5" xfId="3994"/>
    <cellStyle name="Comma 141 5 2" xfId="11605"/>
    <cellStyle name="Comma 141 5 3" xfId="19216"/>
    <cellStyle name="Comma 141 6" xfId="7736"/>
    <cellStyle name="Comma 141 7" xfId="15347"/>
    <cellStyle name="Comma 142" xfId="568"/>
    <cellStyle name="Comma 142 2" xfId="1031"/>
    <cellStyle name="Comma 142 2 2" xfId="1949"/>
    <cellStyle name="Comma 142 2 2 2" xfId="3802"/>
    <cellStyle name="Comma 142 2 2 2 2" xfId="7615"/>
    <cellStyle name="Comma 142 2 2 2 2 2" xfId="15226"/>
    <cellStyle name="Comma 142 2 2 2 2 3" xfId="22837"/>
    <cellStyle name="Comma 142 2 2 2 3" xfId="11413"/>
    <cellStyle name="Comma 142 2 2 2 4" xfId="19024"/>
    <cellStyle name="Comma 142 2 2 3" xfId="5762"/>
    <cellStyle name="Comma 142 2 2 3 2" xfId="13373"/>
    <cellStyle name="Comma 142 2 2 3 3" xfId="20984"/>
    <cellStyle name="Comma 142 2 2 4" xfId="9560"/>
    <cellStyle name="Comma 142 2 2 5" xfId="17171"/>
    <cellStyle name="Comma 142 2 3" xfId="2884"/>
    <cellStyle name="Comma 142 2 3 2" xfId="6697"/>
    <cellStyle name="Comma 142 2 3 2 2" xfId="14308"/>
    <cellStyle name="Comma 142 2 3 2 3" xfId="21919"/>
    <cellStyle name="Comma 142 2 3 3" xfId="10495"/>
    <cellStyle name="Comma 142 2 3 4" xfId="18106"/>
    <cellStyle name="Comma 142 2 4" xfId="4844"/>
    <cellStyle name="Comma 142 2 4 2" xfId="12455"/>
    <cellStyle name="Comma 142 2 4 3" xfId="20066"/>
    <cellStyle name="Comma 142 2 5" xfId="8642"/>
    <cellStyle name="Comma 142 2 6" xfId="16253"/>
    <cellStyle name="Comma 142 3" xfId="1486"/>
    <cellStyle name="Comma 142 3 2" xfId="3339"/>
    <cellStyle name="Comma 142 3 2 2" xfId="7152"/>
    <cellStyle name="Comma 142 3 2 2 2" xfId="14763"/>
    <cellStyle name="Comma 142 3 2 2 3" xfId="22374"/>
    <cellStyle name="Comma 142 3 2 3" xfId="10950"/>
    <cellStyle name="Comma 142 3 2 4" xfId="18561"/>
    <cellStyle name="Comma 142 3 3" xfId="5299"/>
    <cellStyle name="Comma 142 3 3 2" xfId="12910"/>
    <cellStyle name="Comma 142 3 3 3" xfId="20521"/>
    <cellStyle name="Comma 142 3 4" xfId="9097"/>
    <cellStyle name="Comma 142 3 5" xfId="16708"/>
    <cellStyle name="Comma 142 4" xfId="2421"/>
    <cellStyle name="Comma 142 4 2" xfId="6234"/>
    <cellStyle name="Comma 142 4 2 2" xfId="13845"/>
    <cellStyle name="Comma 142 4 2 3" xfId="21456"/>
    <cellStyle name="Comma 142 4 3" xfId="10032"/>
    <cellStyle name="Comma 142 4 4" xfId="17643"/>
    <cellStyle name="Comma 142 5" xfId="4381"/>
    <cellStyle name="Comma 142 5 2" xfId="11992"/>
    <cellStyle name="Comma 142 5 3" xfId="19603"/>
    <cellStyle name="Comma 142 6" xfId="8179"/>
    <cellStyle name="Comma 142 7" xfId="15790"/>
    <cellStyle name="Comma 143" xfId="570"/>
    <cellStyle name="Comma 143 2" xfId="1488"/>
    <cellStyle name="Comma 143 2 2" xfId="3341"/>
    <cellStyle name="Comma 143 2 2 2" xfId="7154"/>
    <cellStyle name="Comma 143 2 2 2 2" xfId="14765"/>
    <cellStyle name="Comma 143 2 2 2 3" xfId="22376"/>
    <cellStyle name="Comma 143 2 2 3" xfId="10952"/>
    <cellStyle name="Comma 143 2 2 4" xfId="18563"/>
    <cellStyle name="Comma 143 2 3" xfId="5301"/>
    <cellStyle name="Comma 143 2 3 2" xfId="12912"/>
    <cellStyle name="Comma 143 2 3 3" xfId="20523"/>
    <cellStyle name="Comma 143 2 4" xfId="9099"/>
    <cellStyle name="Comma 143 2 5" xfId="16710"/>
    <cellStyle name="Comma 143 3" xfId="2423"/>
    <cellStyle name="Comma 143 3 2" xfId="6236"/>
    <cellStyle name="Comma 143 3 2 2" xfId="13847"/>
    <cellStyle name="Comma 143 3 2 3" xfId="21458"/>
    <cellStyle name="Comma 143 3 3" xfId="10034"/>
    <cellStyle name="Comma 143 3 4" xfId="17645"/>
    <cellStyle name="Comma 143 4" xfId="4383"/>
    <cellStyle name="Comma 143 4 2" xfId="11994"/>
    <cellStyle name="Comma 143 4 3" xfId="19605"/>
    <cellStyle name="Comma 143 5" xfId="8181"/>
    <cellStyle name="Comma 143 6" xfId="15792"/>
    <cellStyle name="Comma 144" xfId="659"/>
    <cellStyle name="Comma 144 2" xfId="1577"/>
    <cellStyle name="Comma 144 2 2" xfId="3430"/>
    <cellStyle name="Comma 144 2 2 2" xfId="7243"/>
    <cellStyle name="Comma 144 2 2 2 2" xfId="14854"/>
    <cellStyle name="Comma 144 2 2 2 3" xfId="22465"/>
    <cellStyle name="Comma 144 2 2 3" xfId="11041"/>
    <cellStyle name="Comma 144 2 2 4" xfId="18652"/>
    <cellStyle name="Comma 144 2 3" xfId="5390"/>
    <cellStyle name="Comma 144 2 3 2" xfId="13001"/>
    <cellStyle name="Comma 144 2 3 3" xfId="20612"/>
    <cellStyle name="Comma 144 2 4" xfId="9188"/>
    <cellStyle name="Comma 144 2 5" xfId="16799"/>
    <cellStyle name="Comma 144 3" xfId="2512"/>
    <cellStyle name="Comma 144 3 2" xfId="6325"/>
    <cellStyle name="Comma 144 3 2 2" xfId="13936"/>
    <cellStyle name="Comma 144 3 2 3" xfId="21547"/>
    <cellStyle name="Comma 144 3 3" xfId="10123"/>
    <cellStyle name="Comma 144 3 4" xfId="17734"/>
    <cellStyle name="Comma 144 4" xfId="4472"/>
    <cellStyle name="Comma 144 4 2" xfId="12083"/>
    <cellStyle name="Comma 144 4 3" xfId="19694"/>
    <cellStyle name="Comma 144 5" xfId="8270"/>
    <cellStyle name="Comma 144 6" xfId="15881"/>
    <cellStyle name="Comma 145" xfId="693"/>
    <cellStyle name="Comma 145 2" xfId="1611"/>
    <cellStyle name="Comma 145 2 2" xfId="3464"/>
    <cellStyle name="Comma 145 2 2 2" xfId="7277"/>
    <cellStyle name="Comma 145 2 2 2 2" xfId="14888"/>
    <cellStyle name="Comma 145 2 2 2 3" xfId="22499"/>
    <cellStyle name="Comma 145 2 2 3" xfId="11075"/>
    <cellStyle name="Comma 145 2 2 4" xfId="18686"/>
    <cellStyle name="Comma 145 2 3" xfId="5424"/>
    <cellStyle name="Comma 145 2 3 2" xfId="13035"/>
    <cellStyle name="Comma 145 2 3 3" xfId="20646"/>
    <cellStyle name="Comma 145 2 4" xfId="9222"/>
    <cellStyle name="Comma 145 2 5" xfId="16833"/>
    <cellStyle name="Comma 145 3" xfId="2546"/>
    <cellStyle name="Comma 145 3 2" xfId="6359"/>
    <cellStyle name="Comma 145 3 2 2" xfId="13970"/>
    <cellStyle name="Comma 145 3 2 3" xfId="21581"/>
    <cellStyle name="Comma 145 3 3" xfId="10157"/>
    <cellStyle name="Comma 145 3 4" xfId="17768"/>
    <cellStyle name="Comma 145 4" xfId="4506"/>
    <cellStyle name="Comma 145 4 2" xfId="12117"/>
    <cellStyle name="Comma 145 4 3" xfId="19728"/>
    <cellStyle name="Comma 145 5" xfId="8304"/>
    <cellStyle name="Comma 145 6" xfId="15915"/>
    <cellStyle name="Comma 146" xfId="1034"/>
    <cellStyle name="Comma 146 2" xfId="1952"/>
    <cellStyle name="Comma 146 2 2" xfId="3805"/>
    <cellStyle name="Comma 146 2 2 2" xfId="7618"/>
    <cellStyle name="Comma 146 2 2 2 2" xfId="15229"/>
    <cellStyle name="Comma 146 2 2 2 3" xfId="22840"/>
    <cellStyle name="Comma 146 2 2 3" xfId="11416"/>
    <cellStyle name="Comma 146 2 2 4" xfId="19027"/>
    <cellStyle name="Comma 146 2 3" xfId="5765"/>
    <cellStyle name="Comma 146 2 3 2" xfId="13376"/>
    <cellStyle name="Comma 146 2 3 3" xfId="20987"/>
    <cellStyle name="Comma 146 2 4" xfId="9563"/>
    <cellStyle name="Comma 146 2 5" xfId="17174"/>
    <cellStyle name="Comma 146 3" xfId="2887"/>
    <cellStyle name="Comma 146 3 2" xfId="6700"/>
    <cellStyle name="Comma 146 3 2 2" xfId="14311"/>
    <cellStyle name="Comma 146 3 2 3" xfId="21922"/>
    <cellStyle name="Comma 146 3 3" xfId="10498"/>
    <cellStyle name="Comma 146 3 4" xfId="18109"/>
    <cellStyle name="Comma 146 4" xfId="4847"/>
    <cellStyle name="Comma 146 4 2" xfId="12458"/>
    <cellStyle name="Comma 146 4 3" xfId="20069"/>
    <cellStyle name="Comma 146 5" xfId="8645"/>
    <cellStyle name="Comma 146 6" xfId="16256"/>
    <cellStyle name="Comma 147" xfId="1032"/>
    <cellStyle name="Comma 147 2" xfId="1950"/>
    <cellStyle name="Comma 147 2 2" xfId="3803"/>
    <cellStyle name="Comma 147 2 2 2" xfId="7616"/>
    <cellStyle name="Comma 147 2 2 2 2" xfId="15227"/>
    <cellStyle name="Comma 147 2 2 2 3" xfId="22838"/>
    <cellStyle name="Comma 147 2 2 3" xfId="11414"/>
    <cellStyle name="Comma 147 2 2 4" xfId="19025"/>
    <cellStyle name="Comma 147 2 3" xfId="5763"/>
    <cellStyle name="Comma 147 2 3 2" xfId="13374"/>
    <cellStyle name="Comma 147 2 3 3" xfId="20985"/>
    <cellStyle name="Comma 147 2 4" xfId="9561"/>
    <cellStyle name="Comma 147 2 5" xfId="17172"/>
    <cellStyle name="Comma 147 3" xfId="2885"/>
    <cellStyle name="Comma 147 3 2" xfId="6698"/>
    <cellStyle name="Comma 147 3 2 2" xfId="14309"/>
    <cellStyle name="Comma 147 3 2 3" xfId="21920"/>
    <cellStyle name="Comma 147 3 3" xfId="10496"/>
    <cellStyle name="Comma 147 3 4" xfId="18107"/>
    <cellStyle name="Comma 147 4" xfId="4845"/>
    <cellStyle name="Comma 147 4 2" xfId="12456"/>
    <cellStyle name="Comma 147 4 3" xfId="20067"/>
    <cellStyle name="Comma 147 5" xfId="8643"/>
    <cellStyle name="Comma 147 6" xfId="16254"/>
    <cellStyle name="Comma 148" xfId="1033"/>
    <cellStyle name="Comma 148 2" xfId="1951"/>
    <cellStyle name="Comma 148 2 2" xfId="3804"/>
    <cellStyle name="Comma 148 2 2 2" xfId="7617"/>
    <cellStyle name="Comma 148 2 2 2 2" xfId="15228"/>
    <cellStyle name="Comma 148 2 2 2 3" xfId="22839"/>
    <cellStyle name="Comma 148 2 2 3" xfId="11415"/>
    <cellStyle name="Comma 148 2 2 4" xfId="19026"/>
    <cellStyle name="Comma 148 2 3" xfId="5764"/>
    <cellStyle name="Comma 148 2 3 2" xfId="13375"/>
    <cellStyle name="Comma 148 2 3 3" xfId="20986"/>
    <cellStyle name="Comma 148 2 4" xfId="9562"/>
    <cellStyle name="Comma 148 2 5" xfId="17173"/>
    <cellStyle name="Comma 148 3" xfId="2886"/>
    <cellStyle name="Comma 148 3 2" xfId="6699"/>
    <cellStyle name="Comma 148 3 2 2" xfId="14310"/>
    <cellStyle name="Comma 148 3 2 3" xfId="21921"/>
    <cellStyle name="Comma 148 3 3" xfId="10497"/>
    <cellStyle name="Comma 148 3 4" xfId="18108"/>
    <cellStyle name="Comma 148 4" xfId="4846"/>
    <cellStyle name="Comma 148 4 2" xfId="12457"/>
    <cellStyle name="Comma 148 4 3" xfId="20068"/>
    <cellStyle name="Comma 148 5" xfId="8644"/>
    <cellStyle name="Comma 148 6" xfId="16255"/>
    <cellStyle name="Comma 149" xfId="1036"/>
    <cellStyle name="Comma 149 2" xfId="2889"/>
    <cellStyle name="Comma 149 2 2" xfId="6702"/>
    <cellStyle name="Comma 149 2 2 2" xfId="14313"/>
    <cellStyle name="Comma 149 2 2 3" xfId="21924"/>
    <cellStyle name="Comma 149 2 3" xfId="10500"/>
    <cellStyle name="Comma 149 2 4" xfId="18111"/>
    <cellStyle name="Comma 149 3" xfId="4849"/>
    <cellStyle name="Comma 149 3 2" xfId="12460"/>
    <cellStyle name="Comma 149 3 3" xfId="20071"/>
    <cellStyle name="Comma 149 4" xfId="8647"/>
    <cellStyle name="Comma 149 5" xfId="16258"/>
    <cellStyle name="Comma 15" xfId="78"/>
    <cellStyle name="Comma 15 2" xfId="401"/>
    <cellStyle name="Comma 15 2 2" xfId="848"/>
    <cellStyle name="Comma 15 2 2 2" xfId="1766"/>
    <cellStyle name="Comma 15 2 2 2 2" xfId="3619"/>
    <cellStyle name="Comma 15 2 2 2 2 2" xfId="7432"/>
    <cellStyle name="Comma 15 2 2 2 2 2 2" xfId="15043"/>
    <cellStyle name="Comma 15 2 2 2 2 2 3" xfId="22654"/>
    <cellStyle name="Comma 15 2 2 2 2 3" xfId="11230"/>
    <cellStyle name="Comma 15 2 2 2 2 4" xfId="18841"/>
    <cellStyle name="Comma 15 2 2 2 3" xfId="5579"/>
    <cellStyle name="Comma 15 2 2 2 3 2" xfId="13190"/>
    <cellStyle name="Comma 15 2 2 2 3 3" xfId="20801"/>
    <cellStyle name="Comma 15 2 2 2 4" xfId="9377"/>
    <cellStyle name="Comma 15 2 2 2 5" xfId="16988"/>
    <cellStyle name="Comma 15 2 2 3" xfId="2701"/>
    <cellStyle name="Comma 15 2 2 3 2" xfId="6514"/>
    <cellStyle name="Comma 15 2 2 3 2 2" xfId="14125"/>
    <cellStyle name="Comma 15 2 2 3 2 3" xfId="21736"/>
    <cellStyle name="Comma 15 2 2 3 3" xfId="10312"/>
    <cellStyle name="Comma 15 2 2 3 4" xfId="17923"/>
    <cellStyle name="Comma 15 2 2 4" xfId="4661"/>
    <cellStyle name="Comma 15 2 2 4 2" xfId="12272"/>
    <cellStyle name="Comma 15 2 2 4 3" xfId="19883"/>
    <cellStyle name="Comma 15 2 2 5" xfId="8459"/>
    <cellStyle name="Comma 15 2 2 6" xfId="16070"/>
    <cellStyle name="Comma 15 2 3" xfId="1319"/>
    <cellStyle name="Comma 15 2 3 2" xfId="3172"/>
    <cellStyle name="Comma 15 2 3 2 2" xfId="6985"/>
    <cellStyle name="Comma 15 2 3 2 2 2" xfId="14596"/>
    <cellStyle name="Comma 15 2 3 2 2 3" xfId="22207"/>
    <cellStyle name="Comma 15 2 3 2 3" xfId="10783"/>
    <cellStyle name="Comma 15 2 3 2 4" xfId="18394"/>
    <cellStyle name="Comma 15 2 3 3" xfId="5132"/>
    <cellStyle name="Comma 15 2 3 3 2" xfId="12743"/>
    <cellStyle name="Comma 15 2 3 3 3" xfId="20354"/>
    <cellStyle name="Comma 15 2 3 4" xfId="8930"/>
    <cellStyle name="Comma 15 2 3 5" xfId="16541"/>
    <cellStyle name="Comma 15 2 4" xfId="2254"/>
    <cellStyle name="Comma 15 2 4 2" xfId="6067"/>
    <cellStyle name="Comma 15 2 4 2 2" xfId="13678"/>
    <cellStyle name="Comma 15 2 4 2 3" xfId="21289"/>
    <cellStyle name="Comma 15 2 4 3" xfId="9865"/>
    <cellStyle name="Comma 15 2 4 4" xfId="17476"/>
    <cellStyle name="Comma 15 2 5" xfId="4214"/>
    <cellStyle name="Comma 15 2 5 2" xfId="11825"/>
    <cellStyle name="Comma 15 2 5 3" xfId="19436"/>
    <cellStyle name="Comma 15 2 6" xfId="8012"/>
    <cellStyle name="Comma 15 2 7" xfId="15623"/>
    <cellStyle name="Comma 15 3" xfId="609"/>
    <cellStyle name="Comma 15 3 2" xfId="1527"/>
    <cellStyle name="Comma 15 3 2 2" xfId="3380"/>
    <cellStyle name="Comma 15 3 2 2 2" xfId="7193"/>
    <cellStyle name="Comma 15 3 2 2 2 2" xfId="14804"/>
    <cellStyle name="Comma 15 3 2 2 2 3" xfId="22415"/>
    <cellStyle name="Comma 15 3 2 2 3" xfId="10991"/>
    <cellStyle name="Comma 15 3 2 2 4" xfId="18602"/>
    <cellStyle name="Comma 15 3 2 3" xfId="5340"/>
    <cellStyle name="Comma 15 3 2 3 2" xfId="12951"/>
    <cellStyle name="Comma 15 3 2 3 3" xfId="20562"/>
    <cellStyle name="Comma 15 3 2 4" xfId="9138"/>
    <cellStyle name="Comma 15 3 2 5" xfId="16749"/>
    <cellStyle name="Comma 15 3 3" xfId="2462"/>
    <cellStyle name="Comma 15 3 3 2" xfId="6275"/>
    <cellStyle name="Comma 15 3 3 2 2" xfId="13886"/>
    <cellStyle name="Comma 15 3 3 2 3" xfId="21497"/>
    <cellStyle name="Comma 15 3 3 3" xfId="10073"/>
    <cellStyle name="Comma 15 3 3 4" xfId="17684"/>
    <cellStyle name="Comma 15 3 4" xfId="4422"/>
    <cellStyle name="Comma 15 3 4 2" xfId="12033"/>
    <cellStyle name="Comma 15 3 4 3" xfId="19644"/>
    <cellStyle name="Comma 15 3 5" xfId="8220"/>
    <cellStyle name="Comma 15 3 6" xfId="15831"/>
    <cellStyle name="Comma 15 4" xfId="1081"/>
    <cellStyle name="Comma 15 4 2" xfId="2934"/>
    <cellStyle name="Comma 15 4 2 2" xfId="6747"/>
    <cellStyle name="Comma 15 4 2 2 2" xfId="14358"/>
    <cellStyle name="Comma 15 4 2 2 3" xfId="21969"/>
    <cellStyle name="Comma 15 4 2 3" xfId="10545"/>
    <cellStyle name="Comma 15 4 2 4" xfId="18156"/>
    <cellStyle name="Comma 15 4 3" xfId="4894"/>
    <cellStyle name="Comma 15 4 3 2" xfId="12505"/>
    <cellStyle name="Comma 15 4 3 3" xfId="20116"/>
    <cellStyle name="Comma 15 4 4" xfId="8692"/>
    <cellStyle name="Comma 15 4 5" xfId="16303"/>
    <cellStyle name="Comma 15 5" xfId="2013"/>
    <cellStyle name="Comma 15 5 2" xfId="5826"/>
    <cellStyle name="Comma 15 5 2 2" xfId="13437"/>
    <cellStyle name="Comma 15 5 2 3" xfId="21048"/>
    <cellStyle name="Comma 15 5 3" xfId="9624"/>
    <cellStyle name="Comma 15 5 4" xfId="17235"/>
    <cellStyle name="Comma 15 6" xfId="3970"/>
    <cellStyle name="Comma 15 6 2" xfId="11581"/>
    <cellStyle name="Comma 15 6 3" xfId="19192"/>
    <cellStyle name="Comma 15 7" xfId="7775"/>
    <cellStyle name="Comma 15 8" xfId="15386"/>
    <cellStyle name="Comma 150" xfId="1037"/>
    <cellStyle name="Comma 150 2" xfId="2890"/>
    <cellStyle name="Comma 150 2 2" xfId="6703"/>
    <cellStyle name="Comma 150 2 2 2" xfId="14314"/>
    <cellStyle name="Comma 150 2 2 3" xfId="21925"/>
    <cellStyle name="Comma 150 2 3" xfId="10501"/>
    <cellStyle name="Comma 150 2 4" xfId="18112"/>
    <cellStyle name="Comma 150 3" xfId="4850"/>
    <cellStyle name="Comma 150 3 2" xfId="12461"/>
    <cellStyle name="Comma 150 3 3" xfId="20072"/>
    <cellStyle name="Comma 150 4" xfId="8648"/>
    <cellStyle name="Comma 150 5" xfId="16259"/>
    <cellStyle name="Comma 151" xfId="1057"/>
    <cellStyle name="Comma 151 2" xfId="2910"/>
    <cellStyle name="Comma 151 2 2" xfId="6723"/>
    <cellStyle name="Comma 151 2 2 2" xfId="14334"/>
    <cellStyle name="Comma 151 2 2 3" xfId="21945"/>
    <cellStyle name="Comma 151 2 3" xfId="10521"/>
    <cellStyle name="Comma 151 2 4" xfId="18132"/>
    <cellStyle name="Comma 151 3" xfId="4870"/>
    <cellStyle name="Comma 151 3 2" xfId="12481"/>
    <cellStyle name="Comma 151 3 3" xfId="20092"/>
    <cellStyle name="Comma 151 4" xfId="8668"/>
    <cellStyle name="Comma 151 5" xfId="16279"/>
    <cellStyle name="Comma 152" xfId="1959"/>
    <cellStyle name="Comma 152 2" xfId="3812"/>
    <cellStyle name="Comma 152 2 2" xfId="7625"/>
    <cellStyle name="Comma 152 2 2 2" xfId="15236"/>
    <cellStyle name="Comma 152 2 2 3" xfId="22847"/>
    <cellStyle name="Comma 152 2 3" xfId="11423"/>
    <cellStyle name="Comma 152 2 4" xfId="19034"/>
    <cellStyle name="Comma 152 3" xfId="5772"/>
    <cellStyle name="Comma 152 3 2" xfId="13383"/>
    <cellStyle name="Comma 152 3 3" xfId="20994"/>
    <cellStyle name="Comma 152 4" xfId="9570"/>
    <cellStyle name="Comma 152 5" xfId="17181"/>
    <cellStyle name="Comma 153" xfId="1958"/>
    <cellStyle name="Comma 153 2" xfId="3811"/>
    <cellStyle name="Comma 153 2 2" xfId="7624"/>
    <cellStyle name="Comma 153 2 2 2" xfId="15235"/>
    <cellStyle name="Comma 153 2 2 3" xfId="22846"/>
    <cellStyle name="Comma 153 2 3" xfId="11422"/>
    <cellStyle name="Comma 153 2 4" xfId="19033"/>
    <cellStyle name="Comma 153 3" xfId="5771"/>
    <cellStyle name="Comma 153 3 2" xfId="13382"/>
    <cellStyle name="Comma 153 3 3" xfId="20993"/>
    <cellStyle name="Comma 153 4" xfId="9569"/>
    <cellStyle name="Comma 153 5" xfId="17180"/>
    <cellStyle name="Comma 154" xfId="1961"/>
    <cellStyle name="Comma 154 2" xfId="3814"/>
    <cellStyle name="Comma 154 2 2" xfId="7627"/>
    <cellStyle name="Comma 154 2 2 2" xfId="15238"/>
    <cellStyle name="Comma 154 2 2 3" xfId="22849"/>
    <cellStyle name="Comma 154 2 3" xfId="11425"/>
    <cellStyle name="Comma 154 2 4" xfId="19036"/>
    <cellStyle name="Comma 154 3" xfId="5774"/>
    <cellStyle name="Comma 154 3 2" xfId="13385"/>
    <cellStyle name="Comma 154 3 3" xfId="20996"/>
    <cellStyle name="Comma 154 4" xfId="9572"/>
    <cellStyle name="Comma 154 5" xfId="17183"/>
    <cellStyle name="Comma 155" xfId="1954"/>
    <cellStyle name="Comma 155 2" xfId="3807"/>
    <cellStyle name="Comma 155 2 2" xfId="7620"/>
    <cellStyle name="Comma 155 2 2 2" xfId="15231"/>
    <cellStyle name="Comma 155 2 2 3" xfId="22842"/>
    <cellStyle name="Comma 155 2 3" xfId="11418"/>
    <cellStyle name="Comma 155 2 4" xfId="19029"/>
    <cellStyle name="Comma 155 3" xfId="5767"/>
    <cellStyle name="Comma 155 3 2" xfId="13378"/>
    <cellStyle name="Comma 155 3 3" xfId="20989"/>
    <cellStyle name="Comma 155 4" xfId="9565"/>
    <cellStyle name="Comma 155 5" xfId="17176"/>
    <cellStyle name="Comma 156" xfId="1224"/>
    <cellStyle name="Comma 156 2" xfId="3077"/>
    <cellStyle name="Comma 156 2 2" xfId="6890"/>
    <cellStyle name="Comma 156 2 2 2" xfId="14501"/>
    <cellStyle name="Comma 156 2 2 3" xfId="22112"/>
    <cellStyle name="Comma 156 2 3" xfId="10688"/>
    <cellStyle name="Comma 156 2 4" xfId="18299"/>
    <cellStyle name="Comma 156 3" xfId="5037"/>
    <cellStyle name="Comma 156 3 2" xfId="12648"/>
    <cellStyle name="Comma 156 3 3" xfId="20259"/>
    <cellStyle name="Comma 156 4" xfId="8835"/>
    <cellStyle name="Comma 156 5" xfId="16446"/>
    <cellStyle name="Comma 157" xfId="1050"/>
    <cellStyle name="Comma 157 2" xfId="2903"/>
    <cellStyle name="Comma 157 2 2" xfId="6716"/>
    <cellStyle name="Comma 157 2 2 2" xfId="14327"/>
    <cellStyle name="Comma 157 2 2 3" xfId="21938"/>
    <cellStyle name="Comma 157 2 3" xfId="10514"/>
    <cellStyle name="Comma 157 2 4" xfId="18125"/>
    <cellStyle name="Comma 157 3" xfId="4863"/>
    <cellStyle name="Comma 157 3 2" xfId="12474"/>
    <cellStyle name="Comma 157 3 3" xfId="20085"/>
    <cellStyle name="Comma 157 4" xfId="8661"/>
    <cellStyle name="Comma 157 5" xfId="16272"/>
    <cellStyle name="Comma 158" xfId="1960"/>
    <cellStyle name="Comma 158 2" xfId="3813"/>
    <cellStyle name="Comma 158 2 2" xfId="7626"/>
    <cellStyle name="Comma 158 2 2 2" xfId="15237"/>
    <cellStyle name="Comma 158 2 2 3" xfId="22848"/>
    <cellStyle name="Comma 158 2 3" xfId="11424"/>
    <cellStyle name="Comma 158 2 4" xfId="19035"/>
    <cellStyle name="Comma 158 3" xfId="5773"/>
    <cellStyle name="Comma 158 3 2" xfId="13384"/>
    <cellStyle name="Comma 158 3 3" xfId="20995"/>
    <cellStyle name="Comma 158 4" xfId="9571"/>
    <cellStyle name="Comma 158 5" xfId="17182"/>
    <cellStyle name="Comma 159" xfId="1955"/>
    <cellStyle name="Comma 159 2" xfId="3808"/>
    <cellStyle name="Comma 159 2 2" xfId="7621"/>
    <cellStyle name="Comma 159 2 2 2" xfId="15232"/>
    <cellStyle name="Comma 159 2 2 3" xfId="22843"/>
    <cellStyle name="Comma 159 2 3" xfId="11419"/>
    <cellStyle name="Comma 159 2 4" xfId="19030"/>
    <cellStyle name="Comma 159 3" xfId="5768"/>
    <cellStyle name="Comma 159 3 2" xfId="13379"/>
    <cellStyle name="Comma 159 3 3" xfId="20990"/>
    <cellStyle name="Comma 159 4" xfId="9566"/>
    <cellStyle name="Comma 159 5" xfId="17177"/>
    <cellStyle name="Comma 16" xfId="79"/>
    <cellStyle name="Comma 16 2" xfId="402"/>
    <cellStyle name="Comma 16 2 2" xfId="849"/>
    <cellStyle name="Comma 16 2 2 2" xfId="1767"/>
    <cellStyle name="Comma 16 2 2 2 2" xfId="3620"/>
    <cellStyle name="Comma 16 2 2 2 2 2" xfId="7433"/>
    <cellStyle name="Comma 16 2 2 2 2 2 2" xfId="15044"/>
    <cellStyle name="Comma 16 2 2 2 2 2 3" xfId="22655"/>
    <cellStyle name="Comma 16 2 2 2 2 3" xfId="11231"/>
    <cellStyle name="Comma 16 2 2 2 2 4" xfId="18842"/>
    <cellStyle name="Comma 16 2 2 2 3" xfId="5580"/>
    <cellStyle name="Comma 16 2 2 2 3 2" xfId="13191"/>
    <cellStyle name="Comma 16 2 2 2 3 3" xfId="20802"/>
    <cellStyle name="Comma 16 2 2 2 4" xfId="9378"/>
    <cellStyle name="Comma 16 2 2 2 5" xfId="16989"/>
    <cellStyle name="Comma 16 2 2 3" xfId="2702"/>
    <cellStyle name="Comma 16 2 2 3 2" xfId="6515"/>
    <cellStyle name="Comma 16 2 2 3 2 2" xfId="14126"/>
    <cellStyle name="Comma 16 2 2 3 2 3" xfId="21737"/>
    <cellStyle name="Comma 16 2 2 3 3" xfId="10313"/>
    <cellStyle name="Comma 16 2 2 3 4" xfId="17924"/>
    <cellStyle name="Comma 16 2 2 4" xfId="4662"/>
    <cellStyle name="Comma 16 2 2 4 2" xfId="12273"/>
    <cellStyle name="Comma 16 2 2 4 3" xfId="19884"/>
    <cellStyle name="Comma 16 2 2 5" xfId="8460"/>
    <cellStyle name="Comma 16 2 2 6" xfId="16071"/>
    <cellStyle name="Comma 16 2 3" xfId="1320"/>
    <cellStyle name="Comma 16 2 3 2" xfId="3173"/>
    <cellStyle name="Comma 16 2 3 2 2" xfId="6986"/>
    <cellStyle name="Comma 16 2 3 2 2 2" xfId="14597"/>
    <cellStyle name="Comma 16 2 3 2 2 3" xfId="22208"/>
    <cellStyle name="Comma 16 2 3 2 3" xfId="10784"/>
    <cellStyle name="Comma 16 2 3 2 4" xfId="18395"/>
    <cellStyle name="Comma 16 2 3 3" xfId="5133"/>
    <cellStyle name="Comma 16 2 3 3 2" xfId="12744"/>
    <cellStyle name="Comma 16 2 3 3 3" xfId="20355"/>
    <cellStyle name="Comma 16 2 3 4" xfId="8931"/>
    <cellStyle name="Comma 16 2 3 5" xfId="16542"/>
    <cellStyle name="Comma 16 2 4" xfId="2255"/>
    <cellStyle name="Comma 16 2 4 2" xfId="6068"/>
    <cellStyle name="Comma 16 2 4 2 2" xfId="13679"/>
    <cellStyle name="Comma 16 2 4 2 3" xfId="21290"/>
    <cellStyle name="Comma 16 2 4 3" xfId="9866"/>
    <cellStyle name="Comma 16 2 4 4" xfId="17477"/>
    <cellStyle name="Comma 16 2 5" xfId="4215"/>
    <cellStyle name="Comma 16 2 5 2" xfId="11826"/>
    <cellStyle name="Comma 16 2 5 3" xfId="19437"/>
    <cellStyle name="Comma 16 2 6" xfId="8013"/>
    <cellStyle name="Comma 16 2 7" xfId="15624"/>
    <cellStyle name="Comma 16 3" xfId="610"/>
    <cellStyle name="Comma 16 3 2" xfId="1528"/>
    <cellStyle name="Comma 16 3 2 2" xfId="3381"/>
    <cellStyle name="Comma 16 3 2 2 2" xfId="7194"/>
    <cellStyle name="Comma 16 3 2 2 2 2" xfId="14805"/>
    <cellStyle name="Comma 16 3 2 2 2 3" xfId="22416"/>
    <cellStyle name="Comma 16 3 2 2 3" xfId="10992"/>
    <cellStyle name="Comma 16 3 2 2 4" xfId="18603"/>
    <cellStyle name="Comma 16 3 2 3" xfId="5341"/>
    <cellStyle name="Comma 16 3 2 3 2" xfId="12952"/>
    <cellStyle name="Comma 16 3 2 3 3" xfId="20563"/>
    <cellStyle name="Comma 16 3 2 4" xfId="9139"/>
    <cellStyle name="Comma 16 3 2 5" xfId="16750"/>
    <cellStyle name="Comma 16 3 3" xfId="2463"/>
    <cellStyle name="Comma 16 3 3 2" xfId="6276"/>
    <cellStyle name="Comma 16 3 3 2 2" xfId="13887"/>
    <cellStyle name="Comma 16 3 3 2 3" xfId="21498"/>
    <cellStyle name="Comma 16 3 3 3" xfId="10074"/>
    <cellStyle name="Comma 16 3 3 4" xfId="17685"/>
    <cellStyle name="Comma 16 3 4" xfId="4423"/>
    <cellStyle name="Comma 16 3 4 2" xfId="12034"/>
    <cellStyle name="Comma 16 3 4 3" xfId="19645"/>
    <cellStyle name="Comma 16 3 5" xfId="8221"/>
    <cellStyle name="Comma 16 3 6" xfId="15832"/>
    <cellStyle name="Comma 16 4" xfId="1082"/>
    <cellStyle name="Comma 16 4 2" xfId="2935"/>
    <cellStyle name="Comma 16 4 2 2" xfId="6748"/>
    <cellStyle name="Comma 16 4 2 2 2" xfId="14359"/>
    <cellStyle name="Comma 16 4 2 2 3" xfId="21970"/>
    <cellStyle name="Comma 16 4 2 3" xfId="10546"/>
    <cellStyle name="Comma 16 4 2 4" xfId="18157"/>
    <cellStyle name="Comma 16 4 3" xfId="4895"/>
    <cellStyle name="Comma 16 4 3 2" xfId="12506"/>
    <cellStyle name="Comma 16 4 3 3" xfId="20117"/>
    <cellStyle name="Comma 16 4 4" xfId="8693"/>
    <cellStyle name="Comma 16 4 5" xfId="16304"/>
    <cellStyle name="Comma 16 5" xfId="2014"/>
    <cellStyle name="Comma 16 5 2" xfId="5827"/>
    <cellStyle name="Comma 16 5 2 2" xfId="13438"/>
    <cellStyle name="Comma 16 5 2 3" xfId="21049"/>
    <cellStyle name="Comma 16 5 3" xfId="9625"/>
    <cellStyle name="Comma 16 5 4" xfId="17236"/>
    <cellStyle name="Comma 16 6" xfId="3971"/>
    <cellStyle name="Comma 16 6 2" xfId="11582"/>
    <cellStyle name="Comma 16 6 3" xfId="19193"/>
    <cellStyle name="Comma 16 7" xfId="7776"/>
    <cellStyle name="Comma 16 8" xfId="15387"/>
    <cellStyle name="Comma 160" xfId="1964"/>
    <cellStyle name="Comma 160 2" xfId="3817"/>
    <cellStyle name="Comma 160 2 2" xfId="7630"/>
    <cellStyle name="Comma 160 2 2 2" xfId="15241"/>
    <cellStyle name="Comma 160 2 2 3" xfId="22852"/>
    <cellStyle name="Comma 160 2 3" xfId="11428"/>
    <cellStyle name="Comma 160 2 4" xfId="19039"/>
    <cellStyle name="Comma 160 3" xfId="5777"/>
    <cellStyle name="Comma 160 3 2" xfId="13388"/>
    <cellStyle name="Comma 160 3 3" xfId="20999"/>
    <cellStyle name="Comma 160 4" xfId="9575"/>
    <cellStyle name="Comma 160 5" xfId="17186"/>
    <cellStyle name="Comma 161" xfId="1963"/>
    <cellStyle name="Comma 161 2" xfId="3816"/>
    <cellStyle name="Comma 161 2 2" xfId="7629"/>
    <cellStyle name="Comma 161 2 2 2" xfId="15240"/>
    <cellStyle name="Comma 161 2 2 3" xfId="22851"/>
    <cellStyle name="Comma 161 2 3" xfId="11427"/>
    <cellStyle name="Comma 161 2 4" xfId="19038"/>
    <cellStyle name="Comma 161 3" xfId="5776"/>
    <cellStyle name="Comma 161 3 2" xfId="13387"/>
    <cellStyle name="Comma 161 3 3" xfId="20998"/>
    <cellStyle name="Comma 161 4" xfId="9574"/>
    <cellStyle name="Comma 161 5" xfId="17185"/>
    <cellStyle name="Comma 162" xfId="1956"/>
    <cellStyle name="Comma 162 2" xfId="3809"/>
    <cellStyle name="Comma 162 2 2" xfId="7622"/>
    <cellStyle name="Comma 162 2 2 2" xfId="15233"/>
    <cellStyle name="Comma 162 2 2 3" xfId="22844"/>
    <cellStyle name="Comma 162 2 3" xfId="11420"/>
    <cellStyle name="Comma 162 2 4" xfId="19031"/>
    <cellStyle name="Comma 162 3" xfId="5769"/>
    <cellStyle name="Comma 162 3 2" xfId="13380"/>
    <cellStyle name="Comma 162 3 3" xfId="20991"/>
    <cellStyle name="Comma 162 4" xfId="9567"/>
    <cellStyle name="Comma 162 5" xfId="17178"/>
    <cellStyle name="Comma 163" xfId="1962"/>
    <cellStyle name="Comma 163 2" xfId="3815"/>
    <cellStyle name="Comma 163 2 2" xfId="7628"/>
    <cellStyle name="Comma 163 2 2 2" xfId="15239"/>
    <cellStyle name="Comma 163 2 2 3" xfId="22850"/>
    <cellStyle name="Comma 163 2 3" xfId="11426"/>
    <cellStyle name="Comma 163 2 4" xfId="19037"/>
    <cellStyle name="Comma 163 3" xfId="5775"/>
    <cellStyle name="Comma 163 3 2" xfId="13386"/>
    <cellStyle name="Comma 163 3 3" xfId="20997"/>
    <cellStyle name="Comma 163 4" xfId="9573"/>
    <cellStyle name="Comma 163 5" xfId="17184"/>
    <cellStyle name="Comma 164" xfId="1966"/>
    <cellStyle name="Comma 164 2" xfId="3819"/>
    <cellStyle name="Comma 164 2 2" xfId="7632"/>
    <cellStyle name="Comma 164 2 2 2" xfId="15243"/>
    <cellStyle name="Comma 164 2 2 3" xfId="22854"/>
    <cellStyle name="Comma 164 2 3" xfId="11430"/>
    <cellStyle name="Comma 164 2 4" xfId="19041"/>
    <cellStyle name="Comma 164 3" xfId="5779"/>
    <cellStyle name="Comma 164 3 2" xfId="13390"/>
    <cellStyle name="Comma 164 3 3" xfId="21001"/>
    <cellStyle name="Comma 164 4" xfId="9577"/>
    <cellStyle name="Comma 164 5" xfId="17188"/>
    <cellStyle name="Comma 165" xfId="1965"/>
    <cellStyle name="Comma 165 2" xfId="3818"/>
    <cellStyle name="Comma 165 2 2" xfId="7631"/>
    <cellStyle name="Comma 165 2 2 2" xfId="15242"/>
    <cellStyle name="Comma 165 2 2 3" xfId="22853"/>
    <cellStyle name="Comma 165 2 3" xfId="11429"/>
    <cellStyle name="Comma 165 2 4" xfId="19040"/>
    <cellStyle name="Comma 165 3" xfId="5778"/>
    <cellStyle name="Comma 165 3 2" xfId="13389"/>
    <cellStyle name="Comma 165 3 3" xfId="21000"/>
    <cellStyle name="Comma 165 4" xfId="9576"/>
    <cellStyle name="Comma 165 5" xfId="17187"/>
    <cellStyle name="Comma 166" xfId="1957"/>
    <cellStyle name="Comma 166 2" xfId="3810"/>
    <cellStyle name="Comma 166 2 2" xfId="7623"/>
    <cellStyle name="Comma 166 2 2 2" xfId="15234"/>
    <cellStyle name="Comma 166 2 2 3" xfId="22845"/>
    <cellStyle name="Comma 166 2 3" xfId="11421"/>
    <cellStyle name="Comma 166 2 4" xfId="19032"/>
    <cellStyle name="Comma 166 3" xfId="5770"/>
    <cellStyle name="Comma 166 3 2" xfId="13381"/>
    <cellStyle name="Comma 166 3 3" xfId="20992"/>
    <cellStyle name="Comma 166 4" xfId="9568"/>
    <cellStyle name="Comma 166 5" xfId="17179"/>
    <cellStyle name="Comma 167" xfId="1953"/>
    <cellStyle name="Comma 167 2" xfId="3806"/>
    <cellStyle name="Comma 167 2 2" xfId="7619"/>
    <cellStyle name="Comma 167 2 2 2" xfId="15230"/>
    <cellStyle name="Comma 167 2 2 3" xfId="22841"/>
    <cellStyle name="Comma 167 2 3" xfId="11417"/>
    <cellStyle name="Comma 167 2 4" xfId="19028"/>
    <cellStyle name="Comma 167 3" xfId="5766"/>
    <cellStyle name="Comma 167 3 2" xfId="13377"/>
    <cellStyle name="Comma 167 3 3" xfId="20988"/>
    <cellStyle name="Comma 167 4" xfId="9564"/>
    <cellStyle name="Comma 167 5" xfId="17175"/>
    <cellStyle name="Comma 168" xfId="1968"/>
    <cellStyle name="Comma 168 2" xfId="5781"/>
    <cellStyle name="Comma 168 2 2" xfId="13392"/>
    <cellStyle name="Comma 168 2 3" xfId="21003"/>
    <cellStyle name="Comma 168 3" xfId="9579"/>
    <cellStyle name="Comma 168 4" xfId="17190"/>
    <cellStyle name="Comma 169" xfId="2064"/>
    <cellStyle name="Comma 169 2" xfId="5877"/>
    <cellStyle name="Comma 169 2 2" xfId="13488"/>
    <cellStyle name="Comma 169 2 3" xfId="21099"/>
    <cellStyle name="Comma 169 3" xfId="9675"/>
    <cellStyle name="Comma 169 4" xfId="17286"/>
    <cellStyle name="Comma 17" xfId="72"/>
    <cellStyle name="Comma 17 2" xfId="358"/>
    <cellStyle name="Comma 17 2 2" xfId="808"/>
    <cellStyle name="Comma 17 2 2 2" xfId="1726"/>
    <cellStyle name="Comma 17 2 2 2 2" xfId="3579"/>
    <cellStyle name="Comma 17 2 2 2 2 2" xfId="7392"/>
    <cellStyle name="Comma 17 2 2 2 2 2 2" xfId="15003"/>
    <cellStyle name="Comma 17 2 2 2 2 2 3" xfId="22614"/>
    <cellStyle name="Comma 17 2 2 2 2 3" xfId="11190"/>
    <cellStyle name="Comma 17 2 2 2 2 4" xfId="18801"/>
    <cellStyle name="Comma 17 2 2 2 3" xfId="5539"/>
    <cellStyle name="Comma 17 2 2 2 3 2" xfId="13150"/>
    <cellStyle name="Comma 17 2 2 2 3 3" xfId="20761"/>
    <cellStyle name="Comma 17 2 2 2 4" xfId="9337"/>
    <cellStyle name="Comma 17 2 2 2 5" xfId="16948"/>
    <cellStyle name="Comma 17 2 2 3" xfId="2661"/>
    <cellStyle name="Comma 17 2 2 3 2" xfId="6474"/>
    <cellStyle name="Comma 17 2 2 3 2 2" xfId="14085"/>
    <cellStyle name="Comma 17 2 2 3 2 3" xfId="21696"/>
    <cellStyle name="Comma 17 2 2 3 3" xfId="10272"/>
    <cellStyle name="Comma 17 2 2 3 4" xfId="17883"/>
    <cellStyle name="Comma 17 2 2 4" xfId="4621"/>
    <cellStyle name="Comma 17 2 2 4 2" xfId="12232"/>
    <cellStyle name="Comma 17 2 2 4 3" xfId="19843"/>
    <cellStyle name="Comma 17 2 2 5" xfId="8419"/>
    <cellStyle name="Comma 17 2 2 6" xfId="16030"/>
    <cellStyle name="Comma 17 2 3" xfId="1279"/>
    <cellStyle name="Comma 17 2 3 2" xfId="3132"/>
    <cellStyle name="Comma 17 2 3 2 2" xfId="6945"/>
    <cellStyle name="Comma 17 2 3 2 2 2" xfId="14556"/>
    <cellStyle name="Comma 17 2 3 2 2 3" xfId="22167"/>
    <cellStyle name="Comma 17 2 3 2 3" xfId="10743"/>
    <cellStyle name="Comma 17 2 3 2 4" xfId="18354"/>
    <cellStyle name="Comma 17 2 3 3" xfId="5092"/>
    <cellStyle name="Comma 17 2 3 3 2" xfId="12703"/>
    <cellStyle name="Comma 17 2 3 3 3" xfId="20314"/>
    <cellStyle name="Comma 17 2 3 4" xfId="8890"/>
    <cellStyle name="Comma 17 2 3 5" xfId="16501"/>
    <cellStyle name="Comma 17 2 4" xfId="2213"/>
    <cellStyle name="Comma 17 2 4 2" xfId="6026"/>
    <cellStyle name="Comma 17 2 4 2 2" xfId="13637"/>
    <cellStyle name="Comma 17 2 4 2 3" xfId="21248"/>
    <cellStyle name="Comma 17 2 4 3" xfId="9824"/>
    <cellStyle name="Comma 17 2 4 4" xfId="17435"/>
    <cellStyle name="Comma 17 2 5" xfId="4174"/>
    <cellStyle name="Comma 17 2 5 2" xfId="11785"/>
    <cellStyle name="Comma 17 2 5 3" xfId="19396"/>
    <cellStyle name="Comma 17 2 6" xfId="7972"/>
    <cellStyle name="Comma 17 2 7" xfId="15583"/>
    <cellStyle name="Comma 17 3" xfId="603"/>
    <cellStyle name="Comma 17 3 2" xfId="1521"/>
    <cellStyle name="Comma 17 3 2 2" xfId="3374"/>
    <cellStyle name="Comma 17 3 2 2 2" xfId="7187"/>
    <cellStyle name="Comma 17 3 2 2 2 2" xfId="14798"/>
    <cellStyle name="Comma 17 3 2 2 2 3" xfId="22409"/>
    <cellStyle name="Comma 17 3 2 2 3" xfId="10985"/>
    <cellStyle name="Comma 17 3 2 2 4" xfId="18596"/>
    <cellStyle name="Comma 17 3 2 3" xfId="5334"/>
    <cellStyle name="Comma 17 3 2 3 2" xfId="12945"/>
    <cellStyle name="Comma 17 3 2 3 3" xfId="20556"/>
    <cellStyle name="Comma 17 3 2 4" xfId="9132"/>
    <cellStyle name="Comma 17 3 2 5" xfId="16743"/>
    <cellStyle name="Comma 17 3 3" xfId="2456"/>
    <cellStyle name="Comma 17 3 3 2" xfId="6269"/>
    <cellStyle name="Comma 17 3 3 2 2" xfId="13880"/>
    <cellStyle name="Comma 17 3 3 2 3" xfId="21491"/>
    <cellStyle name="Comma 17 3 3 3" xfId="10067"/>
    <cellStyle name="Comma 17 3 3 4" xfId="17678"/>
    <cellStyle name="Comma 17 3 4" xfId="4416"/>
    <cellStyle name="Comma 17 3 4 2" xfId="12027"/>
    <cellStyle name="Comma 17 3 4 3" xfId="19638"/>
    <cellStyle name="Comma 17 3 5" xfId="8214"/>
    <cellStyle name="Comma 17 3 6" xfId="15825"/>
    <cellStyle name="Comma 17 4" xfId="1075"/>
    <cellStyle name="Comma 17 4 2" xfId="2928"/>
    <cellStyle name="Comma 17 4 2 2" xfId="6741"/>
    <cellStyle name="Comma 17 4 2 2 2" xfId="14352"/>
    <cellStyle name="Comma 17 4 2 2 3" xfId="21963"/>
    <cellStyle name="Comma 17 4 2 3" xfId="10539"/>
    <cellStyle name="Comma 17 4 2 4" xfId="18150"/>
    <cellStyle name="Comma 17 4 3" xfId="4888"/>
    <cellStyle name="Comma 17 4 3 2" xfId="12499"/>
    <cellStyle name="Comma 17 4 3 3" xfId="20110"/>
    <cellStyle name="Comma 17 4 4" xfId="8686"/>
    <cellStyle name="Comma 17 4 5" xfId="16297"/>
    <cellStyle name="Comma 17 5" xfId="2007"/>
    <cellStyle name="Comma 17 5 2" xfId="5820"/>
    <cellStyle name="Comma 17 5 2 2" xfId="13431"/>
    <cellStyle name="Comma 17 5 2 3" xfId="21042"/>
    <cellStyle name="Comma 17 5 3" xfId="9618"/>
    <cellStyle name="Comma 17 5 4" xfId="17229"/>
    <cellStyle name="Comma 17 6" xfId="3972"/>
    <cellStyle name="Comma 17 6 2" xfId="11583"/>
    <cellStyle name="Comma 17 6 3" xfId="19194"/>
    <cellStyle name="Comma 17 7" xfId="7769"/>
    <cellStyle name="Comma 17 8" xfId="15380"/>
    <cellStyle name="Comma 170" xfId="3824"/>
    <cellStyle name="Comma 170 2" xfId="7637"/>
    <cellStyle name="Comma 170 2 2" xfId="15248"/>
    <cellStyle name="Comma 170 2 3" xfId="22859"/>
    <cellStyle name="Comma 170 3" xfId="11435"/>
    <cellStyle name="Comma 170 4" xfId="19046"/>
    <cellStyle name="Comma 171" xfId="3898"/>
    <cellStyle name="Comma 171 2" xfId="7711"/>
    <cellStyle name="Comma 171 2 2" xfId="15322"/>
    <cellStyle name="Comma 171 2 3" xfId="22933"/>
    <cellStyle name="Comma 171 3" xfId="11509"/>
    <cellStyle name="Comma 171 4" xfId="19120"/>
    <cellStyle name="Comma 172" xfId="3828"/>
    <cellStyle name="Comma 172 2" xfId="7641"/>
    <cellStyle name="Comma 172 2 2" xfId="15252"/>
    <cellStyle name="Comma 172 2 3" xfId="22863"/>
    <cellStyle name="Comma 172 3" xfId="11439"/>
    <cellStyle name="Comma 172 4" xfId="19050"/>
    <cellStyle name="Comma 173" xfId="3843"/>
    <cellStyle name="Comma 173 2" xfId="7656"/>
    <cellStyle name="Comma 173 2 2" xfId="15267"/>
    <cellStyle name="Comma 173 2 3" xfId="22878"/>
    <cellStyle name="Comma 173 3" xfId="11454"/>
    <cellStyle name="Comma 173 4" xfId="19065"/>
    <cellStyle name="Comma 174" xfId="3904"/>
    <cellStyle name="Comma 174 2" xfId="7717"/>
    <cellStyle name="Comma 174 2 2" xfId="15328"/>
    <cellStyle name="Comma 174 2 3" xfId="22939"/>
    <cellStyle name="Comma 174 3" xfId="11515"/>
    <cellStyle name="Comma 174 4" xfId="19126"/>
    <cellStyle name="Comma 175" xfId="3899"/>
    <cellStyle name="Comma 175 2" xfId="7712"/>
    <cellStyle name="Comma 175 2 2" xfId="15323"/>
    <cellStyle name="Comma 175 2 3" xfId="22934"/>
    <cellStyle name="Comma 175 3" xfId="11510"/>
    <cellStyle name="Comma 175 4" xfId="19121"/>
    <cellStyle name="Comma 176" xfId="3826"/>
    <cellStyle name="Comma 176 2" xfId="7639"/>
    <cellStyle name="Comma 176 2 2" xfId="15250"/>
    <cellStyle name="Comma 176 2 3" xfId="22861"/>
    <cellStyle name="Comma 176 3" xfId="11437"/>
    <cellStyle name="Comma 176 4" xfId="19048"/>
    <cellStyle name="Comma 177" xfId="3832"/>
    <cellStyle name="Comma 177 2" xfId="7645"/>
    <cellStyle name="Comma 177 2 2" xfId="15256"/>
    <cellStyle name="Comma 177 2 3" xfId="22867"/>
    <cellStyle name="Comma 177 3" xfId="11443"/>
    <cellStyle name="Comma 177 4" xfId="19054"/>
    <cellStyle name="Comma 178" xfId="3841"/>
    <cellStyle name="Comma 178 2" xfId="7654"/>
    <cellStyle name="Comma 178 2 2" xfId="15265"/>
    <cellStyle name="Comma 178 2 3" xfId="22876"/>
    <cellStyle name="Comma 178 3" xfId="11452"/>
    <cellStyle name="Comma 178 4" xfId="19063"/>
    <cellStyle name="Comma 179" xfId="3847"/>
    <cellStyle name="Comma 179 2" xfId="7660"/>
    <cellStyle name="Comma 179 2 2" xfId="15271"/>
    <cellStyle name="Comma 179 2 3" xfId="22882"/>
    <cellStyle name="Comma 179 3" xfId="11458"/>
    <cellStyle name="Comma 179 4" xfId="19069"/>
    <cellStyle name="Comma 18" xfId="73"/>
    <cellStyle name="Comma 18 2" xfId="396"/>
    <cellStyle name="Comma 18 2 2" xfId="843"/>
    <cellStyle name="Comma 18 2 2 2" xfId="1761"/>
    <cellStyle name="Comma 18 2 2 2 2" xfId="3614"/>
    <cellStyle name="Comma 18 2 2 2 2 2" xfId="7427"/>
    <cellStyle name="Comma 18 2 2 2 2 2 2" xfId="15038"/>
    <cellStyle name="Comma 18 2 2 2 2 2 3" xfId="22649"/>
    <cellStyle name="Comma 18 2 2 2 2 3" xfId="11225"/>
    <cellStyle name="Comma 18 2 2 2 2 4" xfId="18836"/>
    <cellStyle name="Comma 18 2 2 2 3" xfId="5574"/>
    <cellStyle name="Comma 18 2 2 2 3 2" xfId="13185"/>
    <cellStyle name="Comma 18 2 2 2 3 3" xfId="20796"/>
    <cellStyle name="Comma 18 2 2 2 4" xfId="9372"/>
    <cellStyle name="Comma 18 2 2 2 5" xfId="16983"/>
    <cellStyle name="Comma 18 2 2 3" xfId="2696"/>
    <cellStyle name="Comma 18 2 2 3 2" xfId="6509"/>
    <cellStyle name="Comma 18 2 2 3 2 2" xfId="14120"/>
    <cellStyle name="Comma 18 2 2 3 2 3" xfId="21731"/>
    <cellStyle name="Comma 18 2 2 3 3" xfId="10307"/>
    <cellStyle name="Comma 18 2 2 3 4" xfId="17918"/>
    <cellStyle name="Comma 18 2 2 4" xfId="4656"/>
    <cellStyle name="Comma 18 2 2 4 2" xfId="12267"/>
    <cellStyle name="Comma 18 2 2 4 3" xfId="19878"/>
    <cellStyle name="Comma 18 2 2 5" xfId="8454"/>
    <cellStyle name="Comma 18 2 2 6" xfId="16065"/>
    <cellStyle name="Comma 18 2 3" xfId="1314"/>
    <cellStyle name="Comma 18 2 3 2" xfId="3167"/>
    <cellStyle name="Comma 18 2 3 2 2" xfId="6980"/>
    <cellStyle name="Comma 18 2 3 2 2 2" xfId="14591"/>
    <cellStyle name="Comma 18 2 3 2 2 3" xfId="22202"/>
    <cellStyle name="Comma 18 2 3 2 3" xfId="10778"/>
    <cellStyle name="Comma 18 2 3 2 4" xfId="18389"/>
    <cellStyle name="Comma 18 2 3 3" xfId="5127"/>
    <cellStyle name="Comma 18 2 3 3 2" xfId="12738"/>
    <cellStyle name="Comma 18 2 3 3 3" xfId="20349"/>
    <cellStyle name="Comma 18 2 3 4" xfId="8925"/>
    <cellStyle name="Comma 18 2 3 5" xfId="16536"/>
    <cellStyle name="Comma 18 2 4" xfId="2249"/>
    <cellStyle name="Comma 18 2 4 2" xfId="6062"/>
    <cellStyle name="Comma 18 2 4 2 2" xfId="13673"/>
    <cellStyle name="Comma 18 2 4 2 3" xfId="21284"/>
    <cellStyle name="Comma 18 2 4 3" xfId="9860"/>
    <cellStyle name="Comma 18 2 4 4" xfId="17471"/>
    <cellStyle name="Comma 18 2 5" xfId="4209"/>
    <cellStyle name="Comma 18 2 5 2" xfId="11820"/>
    <cellStyle name="Comma 18 2 5 3" xfId="19431"/>
    <cellStyle name="Comma 18 2 6" xfId="8007"/>
    <cellStyle name="Comma 18 2 7" xfId="15618"/>
    <cellStyle name="Comma 18 3" xfId="604"/>
    <cellStyle name="Comma 18 3 2" xfId="1522"/>
    <cellStyle name="Comma 18 3 2 2" xfId="3375"/>
    <cellStyle name="Comma 18 3 2 2 2" xfId="7188"/>
    <cellStyle name="Comma 18 3 2 2 2 2" xfId="14799"/>
    <cellStyle name="Comma 18 3 2 2 2 3" xfId="22410"/>
    <cellStyle name="Comma 18 3 2 2 3" xfId="10986"/>
    <cellStyle name="Comma 18 3 2 2 4" xfId="18597"/>
    <cellStyle name="Comma 18 3 2 3" xfId="5335"/>
    <cellStyle name="Comma 18 3 2 3 2" xfId="12946"/>
    <cellStyle name="Comma 18 3 2 3 3" xfId="20557"/>
    <cellStyle name="Comma 18 3 2 4" xfId="9133"/>
    <cellStyle name="Comma 18 3 2 5" xfId="16744"/>
    <cellStyle name="Comma 18 3 3" xfId="2457"/>
    <cellStyle name="Comma 18 3 3 2" xfId="6270"/>
    <cellStyle name="Comma 18 3 3 2 2" xfId="13881"/>
    <cellStyle name="Comma 18 3 3 2 3" xfId="21492"/>
    <cellStyle name="Comma 18 3 3 3" xfId="10068"/>
    <cellStyle name="Comma 18 3 3 4" xfId="17679"/>
    <cellStyle name="Comma 18 3 4" xfId="4417"/>
    <cellStyle name="Comma 18 3 4 2" xfId="12028"/>
    <cellStyle name="Comma 18 3 4 3" xfId="19639"/>
    <cellStyle name="Comma 18 3 5" xfId="8215"/>
    <cellStyle name="Comma 18 3 6" xfId="15826"/>
    <cellStyle name="Comma 18 4" xfId="1076"/>
    <cellStyle name="Comma 18 4 2" xfId="2929"/>
    <cellStyle name="Comma 18 4 2 2" xfId="6742"/>
    <cellStyle name="Comma 18 4 2 2 2" xfId="14353"/>
    <cellStyle name="Comma 18 4 2 2 3" xfId="21964"/>
    <cellStyle name="Comma 18 4 2 3" xfId="10540"/>
    <cellStyle name="Comma 18 4 2 4" xfId="18151"/>
    <cellStyle name="Comma 18 4 3" xfId="4889"/>
    <cellStyle name="Comma 18 4 3 2" xfId="12500"/>
    <cellStyle name="Comma 18 4 3 3" xfId="20111"/>
    <cellStyle name="Comma 18 4 4" xfId="8687"/>
    <cellStyle name="Comma 18 4 5" xfId="16298"/>
    <cellStyle name="Comma 18 5" xfId="2008"/>
    <cellStyle name="Comma 18 5 2" xfId="5821"/>
    <cellStyle name="Comma 18 5 2 2" xfId="13432"/>
    <cellStyle name="Comma 18 5 2 3" xfId="21043"/>
    <cellStyle name="Comma 18 5 3" xfId="9619"/>
    <cellStyle name="Comma 18 5 4" xfId="17230"/>
    <cellStyle name="Comma 18 6" xfId="3973"/>
    <cellStyle name="Comma 18 6 2" xfId="11584"/>
    <cellStyle name="Comma 18 6 3" xfId="19195"/>
    <cellStyle name="Comma 18 7" xfId="7770"/>
    <cellStyle name="Comma 18 8" xfId="15381"/>
    <cellStyle name="Comma 180" xfId="3861"/>
    <cellStyle name="Comma 180 2" xfId="7674"/>
    <cellStyle name="Comma 180 2 2" xfId="15285"/>
    <cellStyle name="Comma 180 2 3" xfId="22896"/>
    <cellStyle name="Comma 180 3" xfId="11472"/>
    <cellStyle name="Comma 180 4" xfId="19083"/>
    <cellStyle name="Comma 181" xfId="2079"/>
    <cellStyle name="Comma 181 2" xfId="5892"/>
    <cellStyle name="Comma 181 2 2" xfId="13503"/>
    <cellStyle name="Comma 181 2 3" xfId="21114"/>
    <cellStyle name="Comma 181 3" xfId="9690"/>
    <cellStyle name="Comma 181 4" xfId="17301"/>
    <cellStyle name="Comma 182" xfId="3882"/>
    <cellStyle name="Comma 182 2" xfId="7695"/>
    <cellStyle name="Comma 182 2 2" xfId="15306"/>
    <cellStyle name="Comma 182 2 3" xfId="22917"/>
    <cellStyle name="Comma 182 3" xfId="11493"/>
    <cellStyle name="Comma 182 4" xfId="19104"/>
    <cellStyle name="Comma 183" xfId="3844"/>
    <cellStyle name="Comma 183 2" xfId="7657"/>
    <cellStyle name="Comma 183 2 2" xfId="15268"/>
    <cellStyle name="Comma 183 2 3" xfId="22879"/>
    <cellStyle name="Comma 183 3" xfId="11455"/>
    <cellStyle name="Comma 183 4" xfId="19066"/>
    <cellStyle name="Comma 184" xfId="3908"/>
    <cellStyle name="Comma 184 2" xfId="7721"/>
    <cellStyle name="Comma 184 2 2" xfId="15332"/>
    <cellStyle name="Comma 184 2 3" xfId="22943"/>
    <cellStyle name="Comma 184 3" xfId="11519"/>
    <cellStyle name="Comma 184 4" xfId="19130"/>
    <cellStyle name="Comma 185" xfId="3903"/>
    <cellStyle name="Comma 185 2" xfId="7716"/>
    <cellStyle name="Comma 185 2 2" xfId="15327"/>
    <cellStyle name="Comma 185 2 3" xfId="22938"/>
    <cellStyle name="Comma 185 3" xfId="11514"/>
    <cellStyle name="Comma 185 4" xfId="19125"/>
    <cellStyle name="Comma 186" xfId="3825"/>
    <cellStyle name="Comma 186 2" xfId="7638"/>
    <cellStyle name="Comma 186 2 2" xfId="15249"/>
    <cellStyle name="Comma 186 2 3" xfId="22860"/>
    <cellStyle name="Comma 186 3" xfId="11436"/>
    <cellStyle name="Comma 186 4" xfId="19047"/>
    <cellStyle name="Comma 187" xfId="3890"/>
    <cellStyle name="Comma 187 2" xfId="7703"/>
    <cellStyle name="Comma 187 2 2" xfId="15314"/>
    <cellStyle name="Comma 187 2 3" xfId="22925"/>
    <cellStyle name="Comma 187 3" xfId="11501"/>
    <cellStyle name="Comma 187 4" xfId="19112"/>
    <cellStyle name="Comma 188" xfId="3846"/>
    <cellStyle name="Comma 188 2" xfId="7659"/>
    <cellStyle name="Comma 188 2 2" xfId="15270"/>
    <cellStyle name="Comma 188 2 3" xfId="22881"/>
    <cellStyle name="Comma 188 3" xfId="11457"/>
    <cellStyle name="Comma 188 4" xfId="19068"/>
    <cellStyle name="Comma 189" xfId="3907"/>
    <cellStyle name="Comma 189 2" xfId="7720"/>
    <cellStyle name="Comma 189 2 2" xfId="15331"/>
    <cellStyle name="Comma 189 2 3" xfId="22942"/>
    <cellStyle name="Comma 189 3" xfId="11518"/>
    <cellStyle name="Comma 189 4" xfId="19129"/>
    <cellStyle name="Comma 19" xfId="81"/>
    <cellStyle name="Comma 19 2" xfId="404"/>
    <cellStyle name="Comma 19 2 2" xfId="851"/>
    <cellStyle name="Comma 19 2 2 2" xfId="1769"/>
    <cellStyle name="Comma 19 2 2 2 2" xfId="3622"/>
    <cellStyle name="Comma 19 2 2 2 2 2" xfId="7435"/>
    <cellStyle name="Comma 19 2 2 2 2 2 2" xfId="15046"/>
    <cellStyle name="Comma 19 2 2 2 2 2 3" xfId="22657"/>
    <cellStyle name="Comma 19 2 2 2 2 3" xfId="11233"/>
    <cellStyle name="Comma 19 2 2 2 2 4" xfId="18844"/>
    <cellStyle name="Comma 19 2 2 2 3" xfId="5582"/>
    <cellStyle name="Comma 19 2 2 2 3 2" xfId="13193"/>
    <cellStyle name="Comma 19 2 2 2 3 3" xfId="20804"/>
    <cellStyle name="Comma 19 2 2 2 4" xfId="9380"/>
    <cellStyle name="Comma 19 2 2 2 5" xfId="16991"/>
    <cellStyle name="Comma 19 2 2 3" xfId="2704"/>
    <cellStyle name="Comma 19 2 2 3 2" xfId="6517"/>
    <cellStyle name="Comma 19 2 2 3 2 2" xfId="14128"/>
    <cellStyle name="Comma 19 2 2 3 2 3" xfId="21739"/>
    <cellStyle name="Comma 19 2 2 3 3" xfId="10315"/>
    <cellStyle name="Comma 19 2 2 3 4" xfId="17926"/>
    <cellStyle name="Comma 19 2 2 4" xfId="4664"/>
    <cellStyle name="Comma 19 2 2 4 2" xfId="12275"/>
    <cellStyle name="Comma 19 2 2 4 3" xfId="19886"/>
    <cellStyle name="Comma 19 2 2 5" xfId="8462"/>
    <cellStyle name="Comma 19 2 2 6" xfId="16073"/>
    <cellStyle name="Comma 19 2 3" xfId="1322"/>
    <cellStyle name="Comma 19 2 3 2" xfId="3175"/>
    <cellStyle name="Comma 19 2 3 2 2" xfId="6988"/>
    <cellStyle name="Comma 19 2 3 2 2 2" xfId="14599"/>
    <cellStyle name="Comma 19 2 3 2 2 3" xfId="22210"/>
    <cellStyle name="Comma 19 2 3 2 3" xfId="10786"/>
    <cellStyle name="Comma 19 2 3 2 4" xfId="18397"/>
    <cellStyle name="Comma 19 2 3 3" xfId="5135"/>
    <cellStyle name="Comma 19 2 3 3 2" xfId="12746"/>
    <cellStyle name="Comma 19 2 3 3 3" xfId="20357"/>
    <cellStyle name="Comma 19 2 3 4" xfId="8933"/>
    <cellStyle name="Comma 19 2 3 5" xfId="16544"/>
    <cellStyle name="Comma 19 2 4" xfId="2257"/>
    <cellStyle name="Comma 19 2 4 2" xfId="6070"/>
    <cellStyle name="Comma 19 2 4 2 2" xfId="13681"/>
    <cellStyle name="Comma 19 2 4 2 3" xfId="21292"/>
    <cellStyle name="Comma 19 2 4 3" xfId="9868"/>
    <cellStyle name="Comma 19 2 4 4" xfId="17479"/>
    <cellStyle name="Comma 19 2 5" xfId="4217"/>
    <cellStyle name="Comma 19 2 5 2" xfId="11828"/>
    <cellStyle name="Comma 19 2 5 3" xfId="19439"/>
    <cellStyle name="Comma 19 2 6" xfId="8015"/>
    <cellStyle name="Comma 19 2 7" xfId="15626"/>
    <cellStyle name="Comma 19 3" xfId="612"/>
    <cellStyle name="Comma 19 3 2" xfId="1530"/>
    <cellStyle name="Comma 19 3 2 2" xfId="3383"/>
    <cellStyle name="Comma 19 3 2 2 2" xfId="7196"/>
    <cellStyle name="Comma 19 3 2 2 2 2" xfId="14807"/>
    <cellStyle name="Comma 19 3 2 2 2 3" xfId="22418"/>
    <cellStyle name="Comma 19 3 2 2 3" xfId="10994"/>
    <cellStyle name="Comma 19 3 2 2 4" xfId="18605"/>
    <cellStyle name="Comma 19 3 2 3" xfId="5343"/>
    <cellStyle name="Comma 19 3 2 3 2" xfId="12954"/>
    <cellStyle name="Comma 19 3 2 3 3" xfId="20565"/>
    <cellStyle name="Comma 19 3 2 4" xfId="9141"/>
    <cellStyle name="Comma 19 3 2 5" xfId="16752"/>
    <cellStyle name="Comma 19 3 3" xfId="2465"/>
    <cellStyle name="Comma 19 3 3 2" xfId="6278"/>
    <cellStyle name="Comma 19 3 3 2 2" xfId="13889"/>
    <cellStyle name="Comma 19 3 3 2 3" xfId="21500"/>
    <cellStyle name="Comma 19 3 3 3" xfId="10076"/>
    <cellStyle name="Comma 19 3 3 4" xfId="17687"/>
    <cellStyle name="Comma 19 3 4" xfId="4425"/>
    <cellStyle name="Comma 19 3 4 2" xfId="12036"/>
    <cellStyle name="Comma 19 3 4 3" xfId="19647"/>
    <cellStyle name="Comma 19 3 5" xfId="8223"/>
    <cellStyle name="Comma 19 3 6" xfId="15834"/>
    <cellStyle name="Comma 19 4" xfId="1084"/>
    <cellStyle name="Comma 19 4 2" xfId="2937"/>
    <cellStyle name="Comma 19 4 2 2" xfId="6750"/>
    <cellStyle name="Comma 19 4 2 2 2" xfId="14361"/>
    <cellStyle name="Comma 19 4 2 2 3" xfId="21972"/>
    <cellStyle name="Comma 19 4 2 3" xfId="10548"/>
    <cellStyle name="Comma 19 4 2 4" xfId="18159"/>
    <cellStyle name="Comma 19 4 3" xfId="4897"/>
    <cellStyle name="Comma 19 4 3 2" xfId="12508"/>
    <cellStyle name="Comma 19 4 3 3" xfId="20119"/>
    <cellStyle name="Comma 19 4 4" xfId="8695"/>
    <cellStyle name="Comma 19 4 5" xfId="16306"/>
    <cellStyle name="Comma 19 5" xfId="2016"/>
    <cellStyle name="Comma 19 5 2" xfId="5829"/>
    <cellStyle name="Comma 19 5 2 2" xfId="13440"/>
    <cellStyle name="Comma 19 5 2 3" xfId="21051"/>
    <cellStyle name="Comma 19 5 3" xfId="9627"/>
    <cellStyle name="Comma 19 5 4" xfId="17238"/>
    <cellStyle name="Comma 19 6" xfId="3974"/>
    <cellStyle name="Comma 19 6 2" xfId="11585"/>
    <cellStyle name="Comma 19 6 3" xfId="19196"/>
    <cellStyle name="Comma 19 7" xfId="7778"/>
    <cellStyle name="Comma 19 8" xfId="15389"/>
    <cellStyle name="Comma 190" xfId="3887"/>
    <cellStyle name="Comma 190 2" xfId="7700"/>
    <cellStyle name="Comma 190 2 2" xfId="15311"/>
    <cellStyle name="Comma 190 2 3" xfId="22922"/>
    <cellStyle name="Comma 190 3" xfId="11498"/>
    <cellStyle name="Comma 190 4" xfId="19109"/>
    <cellStyle name="Comma 191" xfId="3909"/>
    <cellStyle name="Comma 191 2" xfId="7722"/>
    <cellStyle name="Comma 191 2 2" xfId="15333"/>
    <cellStyle name="Comma 191 2 3" xfId="22944"/>
    <cellStyle name="Comma 191 3" xfId="11520"/>
    <cellStyle name="Comma 191 4" xfId="19131"/>
    <cellStyle name="Comma 192" xfId="3835"/>
    <cellStyle name="Comma 192 2" xfId="7648"/>
    <cellStyle name="Comma 192 2 2" xfId="15259"/>
    <cellStyle name="Comma 192 2 3" xfId="22870"/>
    <cellStyle name="Comma 192 3" xfId="11446"/>
    <cellStyle name="Comma 192 4" xfId="19057"/>
    <cellStyle name="Comma 193" xfId="3873"/>
    <cellStyle name="Comma 193 2" xfId="7686"/>
    <cellStyle name="Comma 193 2 2" xfId="15297"/>
    <cellStyle name="Comma 193 2 3" xfId="22908"/>
    <cellStyle name="Comma 193 3" xfId="11484"/>
    <cellStyle name="Comma 193 4" xfId="19095"/>
    <cellStyle name="Comma 194" xfId="3905"/>
    <cellStyle name="Comma 194 2" xfId="7718"/>
    <cellStyle name="Comma 194 2 2" xfId="15329"/>
    <cellStyle name="Comma 194 2 3" xfId="22940"/>
    <cellStyle name="Comma 194 3" xfId="11516"/>
    <cellStyle name="Comma 194 4" xfId="19127"/>
    <cellStyle name="Comma 195" xfId="3895"/>
    <cellStyle name="Comma 195 2" xfId="7708"/>
    <cellStyle name="Comma 195 2 2" xfId="15319"/>
    <cellStyle name="Comma 195 2 3" xfId="22930"/>
    <cellStyle name="Comma 195 3" xfId="11506"/>
    <cellStyle name="Comma 195 4" xfId="19117"/>
    <cellStyle name="Comma 196" xfId="3820"/>
    <cellStyle name="Comma 196 2" xfId="7633"/>
    <cellStyle name="Comma 196 2 2" xfId="15244"/>
    <cellStyle name="Comma 196 2 3" xfId="22855"/>
    <cellStyle name="Comma 196 3" xfId="11431"/>
    <cellStyle name="Comma 196 4" xfId="19042"/>
    <cellStyle name="Comma 197" xfId="3839"/>
    <cellStyle name="Comma 197 2" xfId="7652"/>
    <cellStyle name="Comma 197 2 2" xfId="15263"/>
    <cellStyle name="Comma 197 2 3" xfId="22874"/>
    <cellStyle name="Comma 197 3" xfId="11450"/>
    <cellStyle name="Comma 197 4" xfId="19061"/>
    <cellStyle name="Comma 198" xfId="3889"/>
    <cellStyle name="Comma 198 2" xfId="7702"/>
    <cellStyle name="Comma 198 2 2" xfId="15313"/>
    <cellStyle name="Comma 198 2 3" xfId="22924"/>
    <cellStyle name="Comma 198 3" xfId="11500"/>
    <cellStyle name="Comma 198 4" xfId="19111"/>
    <cellStyle name="Comma 199" xfId="3849"/>
    <cellStyle name="Comma 199 2" xfId="7662"/>
    <cellStyle name="Comma 199 2 2" xfId="15273"/>
    <cellStyle name="Comma 199 2 3" xfId="22884"/>
    <cellStyle name="Comma 199 3" xfId="11460"/>
    <cellStyle name="Comma 199 4" xfId="19071"/>
    <cellStyle name="Comma 2" xfId="46"/>
    <cellStyle name="Comma 2 10" xfId="1055"/>
    <cellStyle name="Comma 2 10 2" xfId="2908"/>
    <cellStyle name="Comma 2 10 2 2" xfId="6721"/>
    <cellStyle name="Comma 2 10 2 2 2" xfId="14332"/>
    <cellStyle name="Comma 2 10 2 2 3" xfId="21943"/>
    <cellStyle name="Comma 2 10 2 3" xfId="10519"/>
    <cellStyle name="Comma 2 10 2 4" xfId="18130"/>
    <cellStyle name="Comma 2 10 3" xfId="4868"/>
    <cellStyle name="Comma 2 10 3 2" xfId="12479"/>
    <cellStyle name="Comma 2 10 3 3" xfId="20090"/>
    <cellStyle name="Comma 2 10 4" xfId="8666"/>
    <cellStyle name="Comma 2 10 5" xfId="16277"/>
    <cellStyle name="Comma 2 11" xfId="1988"/>
    <cellStyle name="Comma 2 11 2" xfId="5801"/>
    <cellStyle name="Comma 2 11 2 2" xfId="13412"/>
    <cellStyle name="Comma 2 11 2 3" xfId="21023"/>
    <cellStyle name="Comma 2 11 3" xfId="9599"/>
    <cellStyle name="Comma 2 11 4" xfId="17210"/>
    <cellStyle name="Comma 2 12" xfId="3934"/>
    <cellStyle name="Comma 2 12 2" xfId="11545"/>
    <cellStyle name="Comma 2 12 3" xfId="19156"/>
    <cellStyle name="Comma 2 13" xfId="7750"/>
    <cellStyle name="Comma 2 14" xfId="15361"/>
    <cellStyle name="Comma 2 15" xfId="22965"/>
    <cellStyle name="Comma 2 2" xfId="50"/>
    <cellStyle name="Comma 2 2 10" xfId="15363"/>
    <cellStyle name="Comma 2 2 2" xfId="59"/>
    <cellStyle name="Comma 2 2 2 2" xfId="129"/>
    <cellStyle name="Comma 2 2 2 2 2" xfId="225"/>
    <cellStyle name="Comma 2 2 2 2 2 2" xfId="497"/>
    <cellStyle name="Comma 2 2 2 2 2 2 2" xfId="944"/>
    <cellStyle name="Comma 2 2 2 2 2 2 2 2" xfId="1862"/>
    <cellStyle name="Comma 2 2 2 2 2 2 2 2 2" xfId="3715"/>
    <cellStyle name="Comma 2 2 2 2 2 2 2 2 2 2" xfId="7528"/>
    <cellStyle name="Comma 2 2 2 2 2 2 2 2 2 2 2" xfId="15139"/>
    <cellStyle name="Comma 2 2 2 2 2 2 2 2 2 2 3" xfId="22750"/>
    <cellStyle name="Comma 2 2 2 2 2 2 2 2 2 3" xfId="11326"/>
    <cellStyle name="Comma 2 2 2 2 2 2 2 2 2 4" xfId="18937"/>
    <cellStyle name="Comma 2 2 2 2 2 2 2 2 3" xfId="5675"/>
    <cellStyle name="Comma 2 2 2 2 2 2 2 2 3 2" xfId="13286"/>
    <cellStyle name="Comma 2 2 2 2 2 2 2 2 3 3" xfId="20897"/>
    <cellStyle name="Comma 2 2 2 2 2 2 2 2 4" xfId="9473"/>
    <cellStyle name="Comma 2 2 2 2 2 2 2 2 5" xfId="17084"/>
    <cellStyle name="Comma 2 2 2 2 2 2 2 3" xfId="2797"/>
    <cellStyle name="Comma 2 2 2 2 2 2 2 3 2" xfId="6610"/>
    <cellStyle name="Comma 2 2 2 2 2 2 2 3 2 2" xfId="14221"/>
    <cellStyle name="Comma 2 2 2 2 2 2 2 3 2 3" xfId="21832"/>
    <cellStyle name="Comma 2 2 2 2 2 2 2 3 3" xfId="10408"/>
    <cellStyle name="Comma 2 2 2 2 2 2 2 3 4" xfId="18019"/>
    <cellStyle name="Comma 2 2 2 2 2 2 2 4" xfId="4757"/>
    <cellStyle name="Comma 2 2 2 2 2 2 2 4 2" xfId="12368"/>
    <cellStyle name="Comma 2 2 2 2 2 2 2 4 3" xfId="19979"/>
    <cellStyle name="Comma 2 2 2 2 2 2 2 5" xfId="8555"/>
    <cellStyle name="Comma 2 2 2 2 2 2 2 6" xfId="16166"/>
    <cellStyle name="Comma 2 2 2 2 2 2 3" xfId="1415"/>
    <cellStyle name="Comma 2 2 2 2 2 2 3 2" xfId="3268"/>
    <cellStyle name="Comma 2 2 2 2 2 2 3 2 2" xfId="7081"/>
    <cellStyle name="Comma 2 2 2 2 2 2 3 2 2 2" xfId="14692"/>
    <cellStyle name="Comma 2 2 2 2 2 2 3 2 2 3" xfId="22303"/>
    <cellStyle name="Comma 2 2 2 2 2 2 3 2 3" xfId="10879"/>
    <cellStyle name="Comma 2 2 2 2 2 2 3 2 4" xfId="18490"/>
    <cellStyle name="Comma 2 2 2 2 2 2 3 3" xfId="5228"/>
    <cellStyle name="Comma 2 2 2 2 2 2 3 3 2" xfId="12839"/>
    <cellStyle name="Comma 2 2 2 2 2 2 3 3 3" xfId="20450"/>
    <cellStyle name="Comma 2 2 2 2 2 2 3 4" xfId="9026"/>
    <cellStyle name="Comma 2 2 2 2 2 2 3 5" xfId="16637"/>
    <cellStyle name="Comma 2 2 2 2 2 2 4" xfId="2350"/>
    <cellStyle name="Comma 2 2 2 2 2 2 4 2" xfId="6163"/>
    <cellStyle name="Comma 2 2 2 2 2 2 4 2 2" xfId="13774"/>
    <cellStyle name="Comma 2 2 2 2 2 2 4 2 3" xfId="21385"/>
    <cellStyle name="Comma 2 2 2 2 2 2 4 3" xfId="9961"/>
    <cellStyle name="Comma 2 2 2 2 2 2 4 4" xfId="17572"/>
    <cellStyle name="Comma 2 2 2 2 2 2 5" xfId="4310"/>
    <cellStyle name="Comma 2 2 2 2 2 2 5 2" xfId="11921"/>
    <cellStyle name="Comma 2 2 2 2 2 2 5 3" xfId="19532"/>
    <cellStyle name="Comma 2 2 2 2 2 2 6" xfId="8108"/>
    <cellStyle name="Comma 2 2 2 2 2 2 7" xfId="15719"/>
    <cellStyle name="Comma 2 2 2 2 2 3" xfId="710"/>
    <cellStyle name="Comma 2 2 2 2 2 3 2" xfId="1628"/>
    <cellStyle name="Comma 2 2 2 2 2 3 2 2" xfId="3481"/>
    <cellStyle name="Comma 2 2 2 2 2 3 2 2 2" xfId="7294"/>
    <cellStyle name="Comma 2 2 2 2 2 3 2 2 2 2" xfId="14905"/>
    <cellStyle name="Comma 2 2 2 2 2 3 2 2 2 3" xfId="22516"/>
    <cellStyle name="Comma 2 2 2 2 2 3 2 2 3" xfId="11092"/>
    <cellStyle name="Comma 2 2 2 2 2 3 2 2 4" xfId="18703"/>
    <cellStyle name="Comma 2 2 2 2 2 3 2 3" xfId="5441"/>
    <cellStyle name="Comma 2 2 2 2 2 3 2 3 2" xfId="13052"/>
    <cellStyle name="Comma 2 2 2 2 2 3 2 3 3" xfId="20663"/>
    <cellStyle name="Comma 2 2 2 2 2 3 2 4" xfId="9239"/>
    <cellStyle name="Comma 2 2 2 2 2 3 2 5" xfId="16850"/>
    <cellStyle name="Comma 2 2 2 2 2 3 3" xfId="2563"/>
    <cellStyle name="Comma 2 2 2 2 2 3 3 2" xfId="6376"/>
    <cellStyle name="Comma 2 2 2 2 2 3 3 2 2" xfId="13987"/>
    <cellStyle name="Comma 2 2 2 2 2 3 3 2 3" xfId="21598"/>
    <cellStyle name="Comma 2 2 2 2 2 3 3 3" xfId="10174"/>
    <cellStyle name="Comma 2 2 2 2 2 3 3 4" xfId="17785"/>
    <cellStyle name="Comma 2 2 2 2 2 3 4" xfId="4523"/>
    <cellStyle name="Comma 2 2 2 2 2 3 4 2" xfId="12134"/>
    <cellStyle name="Comma 2 2 2 2 2 3 4 3" xfId="19745"/>
    <cellStyle name="Comma 2 2 2 2 2 3 5" xfId="8321"/>
    <cellStyle name="Comma 2 2 2 2 2 3 6" xfId="15932"/>
    <cellStyle name="Comma 2 2 2 2 2 4" xfId="1180"/>
    <cellStyle name="Comma 2 2 2 2 2 4 2" xfId="3033"/>
    <cellStyle name="Comma 2 2 2 2 2 4 2 2" xfId="6846"/>
    <cellStyle name="Comma 2 2 2 2 2 4 2 2 2" xfId="14457"/>
    <cellStyle name="Comma 2 2 2 2 2 4 2 2 3" xfId="22068"/>
    <cellStyle name="Comma 2 2 2 2 2 4 2 3" xfId="10644"/>
    <cellStyle name="Comma 2 2 2 2 2 4 2 4" xfId="18255"/>
    <cellStyle name="Comma 2 2 2 2 2 4 3" xfId="4993"/>
    <cellStyle name="Comma 2 2 2 2 2 4 3 2" xfId="12604"/>
    <cellStyle name="Comma 2 2 2 2 2 4 3 3" xfId="20215"/>
    <cellStyle name="Comma 2 2 2 2 2 4 4" xfId="8791"/>
    <cellStyle name="Comma 2 2 2 2 2 4 5" xfId="16402"/>
    <cellStyle name="Comma 2 2 2 2 2 5" xfId="2115"/>
    <cellStyle name="Comma 2 2 2 2 2 5 2" xfId="5928"/>
    <cellStyle name="Comma 2 2 2 2 2 5 2 2" xfId="13539"/>
    <cellStyle name="Comma 2 2 2 2 2 5 2 3" xfId="21150"/>
    <cellStyle name="Comma 2 2 2 2 2 5 3" xfId="9726"/>
    <cellStyle name="Comma 2 2 2 2 2 5 4" xfId="17337"/>
    <cellStyle name="Comma 2 2 2 2 2 6" xfId="4054"/>
    <cellStyle name="Comma 2 2 2 2 2 6 2" xfId="11665"/>
    <cellStyle name="Comma 2 2 2 2 2 6 3" xfId="19276"/>
    <cellStyle name="Comma 2 2 2 2 2 7" xfId="7874"/>
    <cellStyle name="Comma 2 2 2 2 2 8" xfId="15485"/>
    <cellStyle name="Comma 2 2 2 2 3" xfId="445"/>
    <cellStyle name="Comma 2 2 2 2 3 2" xfId="892"/>
    <cellStyle name="Comma 2 2 2 2 3 2 2" xfId="1810"/>
    <cellStyle name="Comma 2 2 2 2 3 2 2 2" xfId="3663"/>
    <cellStyle name="Comma 2 2 2 2 3 2 2 2 2" xfId="7476"/>
    <cellStyle name="Comma 2 2 2 2 3 2 2 2 2 2" xfId="15087"/>
    <cellStyle name="Comma 2 2 2 2 3 2 2 2 2 3" xfId="22698"/>
    <cellStyle name="Comma 2 2 2 2 3 2 2 2 3" xfId="11274"/>
    <cellStyle name="Comma 2 2 2 2 3 2 2 2 4" xfId="18885"/>
    <cellStyle name="Comma 2 2 2 2 3 2 2 3" xfId="5623"/>
    <cellStyle name="Comma 2 2 2 2 3 2 2 3 2" xfId="13234"/>
    <cellStyle name="Comma 2 2 2 2 3 2 2 3 3" xfId="20845"/>
    <cellStyle name="Comma 2 2 2 2 3 2 2 4" xfId="9421"/>
    <cellStyle name="Comma 2 2 2 2 3 2 2 5" xfId="17032"/>
    <cellStyle name="Comma 2 2 2 2 3 2 3" xfId="2745"/>
    <cellStyle name="Comma 2 2 2 2 3 2 3 2" xfId="6558"/>
    <cellStyle name="Comma 2 2 2 2 3 2 3 2 2" xfId="14169"/>
    <cellStyle name="Comma 2 2 2 2 3 2 3 2 3" xfId="21780"/>
    <cellStyle name="Comma 2 2 2 2 3 2 3 3" xfId="10356"/>
    <cellStyle name="Comma 2 2 2 2 3 2 3 4" xfId="17967"/>
    <cellStyle name="Comma 2 2 2 2 3 2 4" xfId="4705"/>
    <cellStyle name="Comma 2 2 2 2 3 2 4 2" xfId="12316"/>
    <cellStyle name="Comma 2 2 2 2 3 2 4 3" xfId="19927"/>
    <cellStyle name="Comma 2 2 2 2 3 2 5" xfId="8503"/>
    <cellStyle name="Comma 2 2 2 2 3 2 6" xfId="16114"/>
    <cellStyle name="Comma 2 2 2 2 3 3" xfId="1363"/>
    <cellStyle name="Comma 2 2 2 2 3 3 2" xfId="3216"/>
    <cellStyle name="Comma 2 2 2 2 3 3 2 2" xfId="7029"/>
    <cellStyle name="Comma 2 2 2 2 3 3 2 2 2" xfId="14640"/>
    <cellStyle name="Comma 2 2 2 2 3 3 2 2 3" xfId="22251"/>
    <cellStyle name="Comma 2 2 2 2 3 3 2 3" xfId="10827"/>
    <cellStyle name="Comma 2 2 2 2 3 3 2 4" xfId="18438"/>
    <cellStyle name="Comma 2 2 2 2 3 3 3" xfId="5176"/>
    <cellStyle name="Comma 2 2 2 2 3 3 3 2" xfId="12787"/>
    <cellStyle name="Comma 2 2 2 2 3 3 3 3" xfId="20398"/>
    <cellStyle name="Comma 2 2 2 2 3 3 4" xfId="8974"/>
    <cellStyle name="Comma 2 2 2 2 3 3 5" xfId="16585"/>
    <cellStyle name="Comma 2 2 2 2 3 4" xfId="2298"/>
    <cellStyle name="Comma 2 2 2 2 3 4 2" xfId="6111"/>
    <cellStyle name="Comma 2 2 2 2 3 4 2 2" xfId="13722"/>
    <cellStyle name="Comma 2 2 2 2 3 4 2 3" xfId="21333"/>
    <cellStyle name="Comma 2 2 2 2 3 4 3" xfId="9909"/>
    <cellStyle name="Comma 2 2 2 2 3 4 4" xfId="17520"/>
    <cellStyle name="Comma 2 2 2 2 3 5" xfId="4258"/>
    <cellStyle name="Comma 2 2 2 2 3 5 2" xfId="11869"/>
    <cellStyle name="Comma 2 2 2 2 3 5 3" xfId="19480"/>
    <cellStyle name="Comma 2 2 2 2 3 6" xfId="8056"/>
    <cellStyle name="Comma 2 2 2 2 3 7" xfId="15667"/>
    <cellStyle name="Comma 2 2 2 2 4" xfId="654"/>
    <cellStyle name="Comma 2 2 2 2 4 2" xfId="1572"/>
    <cellStyle name="Comma 2 2 2 2 4 2 2" xfId="3425"/>
    <cellStyle name="Comma 2 2 2 2 4 2 2 2" xfId="7238"/>
    <cellStyle name="Comma 2 2 2 2 4 2 2 2 2" xfId="14849"/>
    <cellStyle name="Comma 2 2 2 2 4 2 2 2 3" xfId="22460"/>
    <cellStyle name="Comma 2 2 2 2 4 2 2 3" xfId="11036"/>
    <cellStyle name="Comma 2 2 2 2 4 2 2 4" xfId="18647"/>
    <cellStyle name="Comma 2 2 2 2 4 2 3" xfId="5385"/>
    <cellStyle name="Comma 2 2 2 2 4 2 3 2" xfId="12996"/>
    <cellStyle name="Comma 2 2 2 2 4 2 3 3" xfId="20607"/>
    <cellStyle name="Comma 2 2 2 2 4 2 4" xfId="9183"/>
    <cellStyle name="Comma 2 2 2 2 4 2 5" xfId="16794"/>
    <cellStyle name="Comma 2 2 2 2 4 3" xfId="2507"/>
    <cellStyle name="Comma 2 2 2 2 4 3 2" xfId="6320"/>
    <cellStyle name="Comma 2 2 2 2 4 3 2 2" xfId="13931"/>
    <cellStyle name="Comma 2 2 2 2 4 3 2 3" xfId="21542"/>
    <cellStyle name="Comma 2 2 2 2 4 3 3" xfId="10118"/>
    <cellStyle name="Comma 2 2 2 2 4 3 4" xfId="17729"/>
    <cellStyle name="Comma 2 2 2 2 4 4" xfId="4467"/>
    <cellStyle name="Comma 2 2 2 2 4 4 2" xfId="12078"/>
    <cellStyle name="Comma 2 2 2 2 4 4 3" xfId="19689"/>
    <cellStyle name="Comma 2 2 2 2 4 5" xfId="8265"/>
    <cellStyle name="Comma 2 2 2 2 4 6" xfId="15876"/>
    <cellStyle name="Comma 2 2 2 2 5" xfId="1126"/>
    <cellStyle name="Comma 2 2 2 2 5 2" xfId="2979"/>
    <cellStyle name="Comma 2 2 2 2 5 2 2" xfId="6792"/>
    <cellStyle name="Comma 2 2 2 2 5 2 2 2" xfId="14403"/>
    <cellStyle name="Comma 2 2 2 2 5 2 2 3" xfId="22014"/>
    <cellStyle name="Comma 2 2 2 2 5 2 3" xfId="10590"/>
    <cellStyle name="Comma 2 2 2 2 5 2 4" xfId="18201"/>
    <cellStyle name="Comma 2 2 2 2 5 3" xfId="4939"/>
    <cellStyle name="Comma 2 2 2 2 5 3 2" xfId="12550"/>
    <cellStyle name="Comma 2 2 2 2 5 3 3" xfId="20161"/>
    <cellStyle name="Comma 2 2 2 2 5 4" xfId="8737"/>
    <cellStyle name="Comma 2 2 2 2 5 5" xfId="16348"/>
    <cellStyle name="Comma 2 2 2 2 6" xfId="2058"/>
    <cellStyle name="Comma 2 2 2 2 6 2" xfId="5871"/>
    <cellStyle name="Comma 2 2 2 2 6 2 2" xfId="13482"/>
    <cellStyle name="Comma 2 2 2 2 6 2 3" xfId="21093"/>
    <cellStyle name="Comma 2 2 2 2 6 3" xfId="9669"/>
    <cellStyle name="Comma 2 2 2 2 6 4" xfId="17280"/>
    <cellStyle name="Comma 2 2 2 2 7" xfId="3943"/>
    <cellStyle name="Comma 2 2 2 2 7 2" xfId="11554"/>
    <cellStyle name="Comma 2 2 2 2 7 3" xfId="19165"/>
    <cellStyle name="Comma 2 2 2 2 8" xfId="7820"/>
    <cellStyle name="Comma 2 2 2 2 9" xfId="15431"/>
    <cellStyle name="Comma 2 2 2 3" xfId="167"/>
    <cellStyle name="Comma 2 2 2 4" xfId="328"/>
    <cellStyle name="Comma 2 2 2 5" xfId="371"/>
    <cellStyle name="Comma 2 2 3" xfId="130"/>
    <cellStyle name="Comma 2 2 3 2" xfId="226"/>
    <cellStyle name="Comma 2 2 3 2 2" xfId="498"/>
    <cellStyle name="Comma 2 2 3 2 2 2" xfId="945"/>
    <cellStyle name="Comma 2 2 3 2 2 2 2" xfId="1863"/>
    <cellStyle name="Comma 2 2 3 2 2 2 2 2" xfId="3716"/>
    <cellStyle name="Comma 2 2 3 2 2 2 2 2 2" xfId="7529"/>
    <cellStyle name="Comma 2 2 3 2 2 2 2 2 2 2" xfId="15140"/>
    <cellStyle name="Comma 2 2 3 2 2 2 2 2 2 3" xfId="22751"/>
    <cellStyle name="Comma 2 2 3 2 2 2 2 2 3" xfId="11327"/>
    <cellStyle name="Comma 2 2 3 2 2 2 2 2 4" xfId="18938"/>
    <cellStyle name="Comma 2 2 3 2 2 2 2 3" xfId="5676"/>
    <cellStyle name="Comma 2 2 3 2 2 2 2 3 2" xfId="13287"/>
    <cellStyle name="Comma 2 2 3 2 2 2 2 3 3" xfId="20898"/>
    <cellStyle name="Comma 2 2 3 2 2 2 2 4" xfId="9474"/>
    <cellStyle name="Comma 2 2 3 2 2 2 2 5" xfId="17085"/>
    <cellStyle name="Comma 2 2 3 2 2 2 3" xfId="2798"/>
    <cellStyle name="Comma 2 2 3 2 2 2 3 2" xfId="6611"/>
    <cellStyle name="Comma 2 2 3 2 2 2 3 2 2" xfId="14222"/>
    <cellStyle name="Comma 2 2 3 2 2 2 3 2 3" xfId="21833"/>
    <cellStyle name="Comma 2 2 3 2 2 2 3 3" xfId="10409"/>
    <cellStyle name="Comma 2 2 3 2 2 2 3 4" xfId="18020"/>
    <cellStyle name="Comma 2 2 3 2 2 2 4" xfId="4758"/>
    <cellStyle name="Comma 2 2 3 2 2 2 4 2" xfId="12369"/>
    <cellStyle name="Comma 2 2 3 2 2 2 4 3" xfId="19980"/>
    <cellStyle name="Comma 2 2 3 2 2 2 5" xfId="8556"/>
    <cellStyle name="Comma 2 2 3 2 2 2 6" xfId="16167"/>
    <cellStyle name="Comma 2 2 3 2 2 3" xfId="1416"/>
    <cellStyle name="Comma 2 2 3 2 2 3 2" xfId="3269"/>
    <cellStyle name="Comma 2 2 3 2 2 3 2 2" xfId="7082"/>
    <cellStyle name="Comma 2 2 3 2 2 3 2 2 2" xfId="14693"/>
    <cellStyle name="Comma 2 2 3 2 2 3 2 2 3" xfId="22304"/>
    <cellStyle name="Comma 2 2 3 2 2 3 2 3" xfId="10880"/>
    <cellStyle name="Comma 2 2 3 2 2 3 2 4" xfId="18491"/>
    <cellStyle name="Comma 2 2 3 2 2 3 3" xfId="5229"/>
    <cellStyle name="Comma 2 2 3 2 2 3 3 2" xfId="12840"/>
    <cellStyle name="Comma 2 2 3 2 2 3 3 3" xfId="20451"/>
    <cellStyle name="Comma 2 2 3 2 2 3 4" xfId="9027"/>
    <cellStyle name="Comma 2 2 3 2 2 3 5" xfId="16638"/>
    <cellStyle name="Comma 2 2 3 2 2 4" xfId="2351"/>
    <cellStyle name="Comma 2 2 3 2 2 4 2" xfId="6164"/>
    <cellStyle name="Comma 2 2 3 2 2 4 2 2" xfId="13775"/>
    <cellStyle name="Comma 2 2 3 2 2 4 2 3" xfId="21386"/>
    <cellStyle name="Comma 2 2 3 2 2 4 3" xfId="9962"/>
    <cellStyle name="Comma 2 2 3 2 2 4 4" xfId="17573"/>
    <cellStyle name="Comma 2 2 3 2 2 5" xfId="4311"/>
    <cellStyle name="Comma 2 2 3 2 2 5 2" xfId="11922"/>
    <cellStyle name="Comma 2 2 3 2 2 5 3" xfId="19533"/>
    <cellStyle name="Comma 2 2 3 2 2 6" xfId="8109"/>
    <cellStyle name="Comma 2 2 3 2 2 7" xfId="15720"/>
    <cellStyle name="Comma 2 2 3 2 3" xfId="711"/>
    <cellStyle name="Comma 2 2 3 2 3 2" xfId="1629"/>
    <cellStyle name="Comma 2 2 3 2 3 2 2" xfId="3482"/>
    <cellStyle name="Comma 2 2 3 2 3 2 2 2" xfId="7295"/>
    <cellStyle name="Comma 2 2 3 2 3 2 2 2 2" xfId="14906"/>
    <cellStyle name="Comma 2 2 3 2 3 2 2 2 3" xfId="22517"/>
    <cellStyle name="Comma 2 2 3 2 3 2 2 3" xfId="11093"/>
    <cellStyle name="Comma 2 2 3 2 3 2 2 4" xfId="18704"/>
    <cellStyle name="Comma 2 2 3 2 3 2 3" xfId="5442"/>
    <cellStyle name="Comma 2 2 3 2 3 2 3 2" xfId="13053"/>
    <cellStyle name="Comma 2 2 3 2 3 2 3 3" xfId="20664"/>
    <cellStyle name="Comma 2 2 3 2 3 2 4" xfId="9240"/>
    <cellStyle name="Comma 2 2 3 2 3 2 5" xfId="16851"/>
    <cellStyle name="Comma 2 2 3 2 3 3" xfId="2564"/>
    <cellStyle name="Comma 2 2 3 2 3 3 2" xfId="6377"/>
    <cellStyle name="Comma 2 2 3 2 3 3 2 2" xfId="13988"/>
    <cellStyle name="Comma 2 2 3 2 3 3 2 3" xfId="21599"/>
    <cellStyle name="Comma 2 2 3 2 3 3 3" xfId="10175"/>
    <cellStyle name="Comma 2 2 3 2 3 3 4" xfId="17786"/>
    <cellStyle name="Comma 2 2 3 2 3 4" xfId="4524"/>
    <cellStyle name="Comma 2 2 3 2 3 4 2" xfId="12135"/>
    <cellStyle name="Comma 2 2 3 2 3 4 3" xfId="19746"/>
    <cellStyle name="Comma 2 2 3 2 3 5" xfId="8322"/>
    <cellStyle name="Comma 2 2 3 2 3 6" xfId="15933"/>
    <cellStyle name="Comma 2 2 3 2 4" xfId="1181"/>
    <cellStyle name="Comma 2 2 3 2 4 2" xfId="3034"/>
    <cellStyle name="Comma 2 2 3 2 4 2 2" xfId="6847"/>
    <cellStyle name="Comma 2 2 3 2 4 2 2 2" xfId="14458"/>
    <cellStyle name="Comma 2 2 3 2 4 2 2 3" xfId="22069"/>
    <cellStyle name="Comma 2 2 3 2 4 2 3" xfId="10645"/>
    <cellStyle name="Comma 2 2 3 2 4 2 4" xfId="18256"/>
    <cellStyle name="Comma 2 2 3 2 4 3" xfId="4994"/>
    <cellStyle name="Comma 2 2 3 2 4 3 2" xfId="12605"/>
    <cellStyle name="Comma 2 2 3 2 4 3 3" xfId="20216"/>
    <cellStyle name="Comma 2 2 3 2 4 4" xfId="8792"/>
    <cellStyle name="Comma 2 2 3 2 4 5" xfId="16403"/>
    <cellStyle name="Comma 2 2 3 2 5" xfId="2116"/>
    <cellStyle name="Comma 2 2 3 2 5 2" xfId="5929"/>
    <cellStyle name="Comma 2 2 3 2 5 2 2" xfId="13540"/>
    <cellStyle name="Comma 2 2 3 2 5 2 3" xfId="21151"/>
    <cellStyle name="Comma 2 2 3 2 5 3" xfId="9727"/>
    <cellStyle name="Comma 2 2 3 2 5 4" xfId="17338"/>
    <cellStyle name="Comma 2 2 3 2 6" xfId="4055"/>
    <cellStyle name="Comma 2 2 3 2 6 2" xfId="11666"/>
    <cellStyle name="Comma 2 2 3 2 6 3" xfId="19277"/>
    <cellStyle name="Comma 2 2 3 2 7" xfId="7875"/>
    <cellStyle name="Comma 2 2 3 2 8" xfId="15486"/>
    <cellStyle name="Comma 2 2 3 3" xfId="446"/>
    <cellStyle name="Comma 2 2 3 3 2" xfId="893"/>
    <cellStyle name="Comma 2 2 3 3 2 2" xfId="1811"/>
    <cellStyle name="Comma 2 2 3 3 2 2 2" xfId="3664"/>
    <cellStyle name="Comma 2 2 3 3 2 2 2 2" xfId="7477"/>
    <cellStyle name="Comma 2 2 3 3 2 2 2 2 2" xfId="15088"/>
    <cellStyle name="Comma 2 2 3 3 2 2 2 2 3" xfId="22699"/>
    <cellStyle name="Comma 2 2 3 3 2 2 2 3" xfId="11275"/>
    <cellStyle name="Comma 2 2 3 3 2 2 2 4" xfId="18886"/>
    <cellStyle name="Comma 2 2 3 3 2 2 3" xfId="5624"/>
    <cellStyle name="Comma 2 2 3 3 2 2 3 2" xfId="13235"/>
    <cellStyle name="Comma 2 2 3 3 2 2 3 3" xfId="20846"/>
    <cellStyle name="Comma 2 2 3 3 2 2 4" xfId="9422"/>
    <cellStyle name="Comma 2 2 3 3 2 2 5" xfId="17033"/>
    <cellStyle name="Comma 2 2 3 3 2 3" xfId="2746"/>
    <cellStyle name="Comma 2 2 3 3 2 3 2" xfId="6559"/>
    <cellStyle name="Comma 2 2 3 3 2 3 2 2" xfId="14170"/>
    <cellStyle name="Comma 2 2 3 3 2 3 2 3" xfId="21781"/>
    <cellStyle name="Comma 2 2 3 3 2 3 3" xfId="10357"/>
    <cellStyle name="Comma 2 2 3 3 2 3 4" xfId="17968"/>
    <cellStyle name="Comma 2 2 3 3 2 4" xfId="4706"/>
    <cellStyle name="Comma 2 2 3 3 2 4 2" xfId="12317"/>
    <cellStyle name="Comma 2 2 3 3 2 4 3" xfId="19928"/>
    <cellStyle name="Comma 2 2 3 3 2 5" xfId="8504"/>
    <cellStyle name="Comma 2 2 3 3 2 6" xfId="16115"/>
    <cellStyle name="Comma 2 2 3 3 3" xfId="1364"/>
    <cellStyle name="Comma 2 2 3 3 3 2" xfId="3217"/>
    <cellStyle name="Comma 2 2 3 3 3 2 2" xfId="7030"/>
    <cellStyle name="Comma 2 2 3 3 3 2 2 2" xfId="14641"/>
    <cellStyle name="Comma 2 2 3 3 3 2 2 3" xfId="22252"/>
    <cellStyle name="Comma 2 2 3 3 3 2 3" xfId="10828"/>
    <cellStyle name="Comma 2 2 3 3 3 2 4" xfId="18439"/>
    <cellStyle name="Comma 2 2 3 3 3 3" xfId="5177"/>
    <cellStyle name="Comma 2 2 3 3 3 3 2" xfId="12788"/>
    <cellStyle name="Comma 2 2 3 3 3 3 3" xfId="20399"/>
    <cellStyle name="Comma 2 2 3 3 3 4" xfId="8975"/>
    <cellStyle name="Comma 2 2 3 3 3 5" xfId="16586"/>
    <cellStyle name="Comma 2 2 3 3 4" xfId="2299"/>
    <cellStyle name="Comma 2 2 3 3 4 2" xfId="6112"/>
    <cellStyle name="Comma 2 2 3 3 4 2 2" xfId="13723"/>
    <cellStyle name="Comma 2 2 3 3 4 2 3" xfId="21334"/>
    <cellStyle name="Comma 2 2 3 3 4 3" xfId="9910"/>
    <cellStyle name="Comma 2 2 3 3 4 4" xfId="17521"/>
    <cellStyle name="Comma 2 2 3 3 5" xfId="4259"/>
    <cellStyle name="Comma 2 2 3 3 5 2" xfId="11870"/>
    <cellStyle name="Comma 2 2 3 3 5 3" xfId="19481"/>
    <cellStyle name="Comma 2 2 3 3 6" xfId="8057"/>
    <cellStyle name="Comma 2 2 3 3 7" xfId="15668"/>
    <cellStyle name="Comma 2 2 3 4" xfId="655"/>
    <cellStyle name="Comma 2 2 3 4 2" xfId="1573"/>
    <cellStyle name="Comma 2 2 3 4 2 2" xfId="3426"/>
    <cellStyle name="Comma 2 2 3 4 2 2 2" xfId="7239"/>
    <cellStyle name="Comma 2 2 3 4 2 2 2 2" xfId="14850"/>
    <cellStyle name="Comma 2 2 3 4 2 2 2 3" xfId="22461"/>
    <cellStyle name="Comma 2 2 3 4 2 2 3" xfId="11037"/>
    <cellStyle name="Comma 2 2 3 4 2 2 4" xfId="18648"/>
    <cellStyle name="Comma 2 2 3 4 2 3" xfId="5386"/>
    <cellStyle name="Comma 2 2 3 4 2 3 2" xfId="12997"/>
    <cellStyle name="Comma 2 2 3 4 2 3 3" xfId="20608"/>
    <cellStyle name="Comma 2 2 3 4 2 4" xfId="9184"/>
    <cellStyle name="Comma 2 2 3 4 2 5" xfId="16795"/>
    <cellStyle name="Comma 2 2 3 4 3" xfId="2508"/>
    <cellStyle name="Comma 2 2 3 4 3 2" xfId="6321"/>
    <cellStyle name="Comma 2 2 3 4 3 2 2" xfId="13932"/>
    <cellStyle name="Comma 2 2 3 4 3 2 3" xfId="21543"/>
    <cellStyle name="Comma 2 2 3 4 3 3" xfId="10119"/>
    <cellStyle name="Comma 2 2 3 4 3 4" xfId="17730"/>
    <cellStyle name="Comma 2 2 3 4 4" xfId="4468"/>
    <cellStyle name="Comma 2 2 3 4 4 2" xfId="12079"/>
    <cellStyle name="Comma 2 2 3 4 4 3" xfId="19690"/>
    <cellStyle name="Comma 2 2 3 4 5" xfId="8266"/>
    <cellStyle name="Comma 2 2 3 4 6" xfId="15877"/>
    <cellStyle name="Comma 2 2 3 5" xfId="1127"/>
    <cellStyle name="Comma 2 2 3 5 2" xfId="2980"/>
    <cellStyle name="Comma 2 2 3 5 2 2" xfId="6793"/>
    <cellStyle name="Comma 2 2 3 5 2 2 2" xfId="14404"/>
    <cellStyle name="Comma 2 2 3 5 2 2 3" xfId="22015"/>
    <cellStyle name="Comma 2 2 3 5 2 3" xfId="10591"/>
    <cellStyle name="Comma 2 2 3 5 2 4" xfId="18202"/>
    <cellStyle name="Comma 2 2 3 5 3" xfId="4940"/>
    <cellStyle name="Comma 2 2 3 5 3 2" xfId="12551"/>
    <cellStyle name="Comma 2 2 3 5 3 3" xfId="20162"/>
    <cellStyle name="Comma 2 2 3 5 4" xfId="8738"/>
    <cellStyle name="Comma 2 2 3 5 5" xfId="16349"/>
    <cellStyle name="Comma 2 2 3 6" xfId="2059"/>
    <cellStyle name="Comma 2 2 3 6 2" xfId="5872"/>
    <cellStyle name="Comma 2 2 3 6 2 2" xfId="13483"/>
    <cellStyle name="Comma 2 2 3 6 2 3" xfId="21094"/>
    <cellStyle name="Comma 2 2 3 6 3" xfId="9670"/>
    <cellStyle name="Comma 2 2 3 6 4" xfId="17281"/>
    <cellStyle name="Comma 2 2 3 7" xfId="3944"/>
    <cellStyle name="Comma 2 2 3 7 2" xfId="11555"/>
    <cellStyle name="Comma 2 2 3 7 3" xfId="19166"/>
    <cellStyle name="Comma 2 2 3 8" xfId="7821"/>
    <cellStyle name="Comma 2 2 3 9" xfId="15432"/>
    <cellStyle name="Comma 2 2 4" xfId="348"/>
    <cellStyle name="Comma 2 2 4 2" xfId="798"/>
    <cellStyle name="Comma 2 2 4 2 2" xfId="1716"/>
    <cellStyle name="Comma 2 2 4 2 2 2" xfId="3569"/>
    <cellStyle name="Comma 2 2 4 2 2 2 2" xfId="7382"/>
    <cellStyle name="Comma 2 2 4 2 2 2 2 2" xfId="14993"/>
    <cellStyle name="Comma 2 2 4 2 2 2 2 3" xfId="22604"/>
    <cellStyle name="Comma 2 2 4 2 2 2 3" xfId="11180"/>
    <cellStyle name="Comma 2 2 4 2 2 2 4" xfId="18791"/>
    <cellStyle name="Comma 2 2 4 2 2 3" xfId="5529"/>
    <cellStyle name="Comma 2 2 4 2 2 3 2" xfId="13140"/>
    <cellStyle name="Comma 2 2 4 2 2 3 3" xfId="20751"/>
    <cellStyle name="Comma 2 2 4 2 2 4" xfId="9327"/>
    <cellStyle name="Comma 2 2 4 2 2 5" xfId="16938"/>
    <cellStyle name="Comma 2 2 4 2 3" xfId="2651"/>
    <cellStyle name="Comma 2 2 4 2 3 2" xfId="6464"/>
    <cellStyle name="Comma 2 2 4 2 3 2 2" xfId="14075"/>
    <cellStyle name="Comma 2 2 4 2 3 2 3" xfId="21686"/>
    <cellStyle name="Comma 2 2 4 2 3 3" xfId="10262"/>
    <cellStyle name="Comma 2 2 4 2 3 4" xfId="17873"/>
    <cellStyle name="Comma 2 2 4 2 4" xfId="4611"/>
    <cellStyle name="Comma 2 2 4 2 4 2" xfId="12222"/>
    <cellStyle name="Comma 2 2 4 2 4 3" xfId="19833"/>
    <cellStyle name="Comma 2 2 4 2 5" xfId="8409"/>
    <cellStyle name="Comma 2 2 4 2 6" xfId="16020"/>
    <cellStyle name="Comma 2 2 4 3" xfId="1269"/>
    <cellStyle name="Comma 2 2 4 3 2" xfId="3122"/>
    <cellStyle name="Comma 2 2 4 3 2 2" xfId="6935"/>
    <cellStyle name="Comma 2 2 4 3 2 2 2" xfId="14546"/>
    <cellStyle name="Comma 2 2 4 3 2 2 3" xfId="22157"/>
    <cellStyle name="Comma 2 2 4 3 2 3" xfId="10733"/>
    <cellStyle name="Comma 2 2 4 3 2 4" xfId="18344"/>
    <cellStyle name="Comma 2 2 4 3 3" xfId="5082"/>
    <cellStyle name="Comma 2 2 4 3 3 2" xfId="12693"/>
    <cellStyle name="Comma 2 2 4 3 3 3" xfId="20304"/>
    <cellStyle name="Comma 2 2 4 3 4" xfId="8880"/>
    <cellStyle name="Comma 2 2 4 3 5" xfId="16491"/>
    <cellStyle name="Comma 2 2 4 4" xfId="2203"/>
    <cellStyle name="Comma 2 2 4 4 2" xfId="6016"/>
    <cellStyle name="Comma 2 2 4 4 2 2" xfId="13627"/>
    <cellStyle name="Comma 2 2 4 4 2 3" xfId="21238"/>
    <cellStyle name="Comma 2 2 4 4 3" xfId="9814"/>
    <cellStyle name="Comma 2 2 4 4 4" xfId="17425"/>
    <cellStyle name="Comma 2 2 4 5" xfId="4164"/>
    <cellStyle name="Comma 2 2 4 5 2" xfId="11775"/>
    <cellStyle name="Comma 2 2 4 5 3" xfId="19386"/>
    <cellStyle name="Comma 2 2 4 6" xfId="7962"/>
    <cellStyle name="Comma 2 2 4 7" xfId="15573"/>
    <cellStyle name="Comma 2 2 5" xfId="386"/>
    <cellStyle name="Comma 2 2 5 2" xfId="833"/>
    <cellStyle name="Comma 2 2 5 2 2" xfId="1751"/>
    <cellStyle name="Comma 2 2 5 2 2 2" xfId="3604"/>
    <cellStyle name="Comma 2 2 5 2 2 2 2" xfId="7417"/>
    <cellStyle name="Comma 2 2 5 2 2 2 2 2" xfId="15028"/>
    <cellStyle name="Comma 2 2 5 2 2 2 2 3" xfId="22639"/>
    <cellStyle name="Comma 2 2 5 2 2 2 3" xfId="11215"/>
    <cellStyle name="Comma 2 2 5 2 2 2 4" xfId="18826"/>
    <cellStyle name="Comma 2 2 5 2 2 3" xfId="5564"/>
    <cellStyle name="Comma 2 2 5 2 2 3 2" xfId="13175"/>
    <cellStyle name="Comma 2 2 5 2 2 3 3" xfId="20786"/>
    <cellStyle name="Comma 2 2 5 2 2 4" xfId="9362"/>
    <cellStyle name="Comma 2 2 5 2 2 5" xfId="16973"/>
    <cellStyle name="Comma 2 2 5 2 3" xfId="2686"/>
    <cellStyle name="Comma 2 2 5 2 3 2" xfId="6499"/>
    <cellStyle name="Comma 2 2 5 2 3 2 2" xfId="14110"/>
    <cellStyle name="Comma 2 2 5 2 3 2 3" xfId="21721"/>
    <cellStyle name="Comma 2 2 5 2 3 3" xfId="10297"/>
    <cellStyle name="Comma 2 2 5 2 3 4" xfId="17908"/>
    <cellStyle name="Comma 2 2 5 2 4" xfId="4646"/>
    <cellStyle name="Comma 2 2 5 2 4 2" xfId="12257"/>
    <cellStyle name="Comma 2 2 5 2 4 3" xfId="19868"/>
    <cellStyle name="Comma 2 2 5 2 5" xfId="8444"/>
    <cellStyle name="Comma 2 2 5 2 6" xfId="16055"/>
    <cellStyle name="Comma 2 2 5 3" xfId="1304"/>
    <cellStyle name="Comma 2 2 5 3 2" xfId="3157"/>
    <cellStyle name="Comma 2 2 5 3 2 2" xfId="6970"/>
    <cellStyle name="Comma 2 2 5 3 2 2 2" xfId="14581"/>
    <cellStyle name="Comma 2 2 5 3 2 2 3" xfId="22192"/>
    <cellStyle name="Comma 2 2 5 3 2 3" xfId="10768"/>
    <cellStyle name="Comma 2 2 5 3 2 4" xfId="18379"/>
    <cellStyle name="Comma 2 2 5 3 3" xfId="5117"/>
    <cellStyle name="Comma 2 2 5 3 3 2" xfId="12728"/>
    <cellStyle name="Comma 2 2 5 3 3 3" xfId="20339"/>
    <cellStyle name="Comma 2 2 5 3 4" xfId="8915"/>
    <cellStyle name="Comma 2 2 5 3 5" xfId="16526"/>
    <cellStyle name="Comma 2 2 5 4" xfId="2239"/>
    <cellStyle name="Comma 2 2 5 4 2" xfId="6052"/>
    <cellStyle name="Comma 2 2 5 4 2 2" xfId="13663"/>
    <cellStyle name="Comma 2 2 5 4 2 3" xfId="21274"/>
    <cellStyle name="Comma 2 2 5 4 3" xfId="9850"/>
    <cellStyle name="Comma 2 2 5 4 4" xfId="17461"/>
    <cellStyle name="Comma 2 2 5 5" xfId="4199"/>
    <cellStyle name="Comma 2 2 5 5 2" xfId="11810"/>
    <cellStyle name="Comma 2 2 5 5 3" xfId="19421"/>
    <cellStyle name="Comma 2 2 5 6" xfId="7997"/>
    <cellStyle name="Comma 2 2 5 7" xfId="15608"/>
    <cellStyle name="Comma 2 2 6" xfId="586"/>
    <cellStyle name="Comma 2 2 6 2" xfId="1504"/>
    <cellStyle name="Comma 2 2 6 2 2" xfId="3357"/>
    <cellStyle name="Comma 2 2 6 2 2 2" xfId="7170"/>
    <cellStyle name="Comma 2 2 6 2 2 2 2" xfId="14781"/>
    <cellStyle name="Comma 2 2 6 2 2 2 3" xfId="22392"/>
    <cellStyle name="Comma 2 2 6 2 2 3" xfId="10968"/>
    <cellStyle name="Comma 2 2 6 2 2 4" xfId="18579"/>
    <cellStyle name="Comma 2 2 6 2 3" xfId="5317"/>
    <cellStyle name="Comma 2 2 6 2 3 2" xfId="12928"/>
    <cellStyle name="Comma 2 2 6 2 3 3" xfId="20539"/>
    <cellStyle name="Comma 2 2 6 2 4" xfId="9115"/>
    <cellStyle name="Comma 2 2 6 2 5" xfId="16726"/>
    <cellStyle name="Comma 2 2 6 3" xfId="2439"/>
    <cellStyle name="Comma 2 2 6 3 2" xfId="6252"/>
    <cellStyle name="Comma 2 2 6 3 2 2" xfId="13863"/>
    <cellStyle name="Comma 2 2 6 3 2 3" xfId="21474"/>
    <cellStyle name="Comma 2 2 6 3 3" xfId="10050"/>
    <cellStyle name="Comma 2 2 6 3 4" xfId="17661"/>
    <cellStyle name="Comma 2 2 6 4" xfId="4399"/>
    <cellStyle name="Comma 2 2 6 4 2" xfId="12010"/>
    <cellStyle name="Comma 2 2 6 4 3" xfId="19621"/>
    <cellStyle name="Comma 2 2 6 5" xfId="8197"/>
    <cellStyle name="Comma 2 2 6 6" xfId="15808"/>
    <cellStyle name="Comma 2 2 7" xfId="1058"/>
    <cellStyle name="Comma 2 2 7 2" xfId="2911"/>
    <cellStyle name="Comma 2 2 7 2 2" xfId="6724"/>
    <cellStyle name="Comma 2 2 7 2 2 2" xfId="14335"/>
    <cellStyle name="Comma 2 2 7 2 2 3" xfId="21946"/>
    <cellStyle name="Comma 2 2 7 2 3" xfId="10522"/>
    <cellStyle name="Comma 2 2 7 2 4" xfId="18133"/>
    <cellStyle name="Comma 2 2 7 3" xfId="4871"/>
    <cellStyle name="Comma 2 2 7 3 2" xfId="12482"/>
    <cellStyle name="Comma 2 2 7 3 3" xfId="20093"/>
    <cellStyle name="Comma 2 2 7 4" xfId="8669"/>
    <cellStyle name="Comma 2 2 7 5" xfId="16280"/>
    <cellStyle name="Comma 2 2 8" xfId="1990"/>
    <cellStyle name="Comma 2 2 8 2" xfId="5803"/>
    <cellStyle name="Comma 2 2 8 2 2" xfId="13414"/>
    <cellStyle name="Comma 2 2 8 2 3" xfId="21025"/>
    <cellStyle name="Comma 2 2 8 3" xfId="9601"/>
    <cellStyle name="Comma 2 2 8 4" xfId="17212"/>
    <cellStyle name="Comma 2 2 9" xfId="7752"/>
    <cellStyle name="Comma 2 3" xfId="146"/>
    <cellStyle name="Comma 2 3 10" xfId="15439"/>
    <cellStyle name="Comma 2 3 11" xfId="22972"/>
    <cellStyle name="Comma 2 3 2" xfId="54"/>
    <cellStyle name="Comma 2 3 2 10" xfId="22967"/>
    <cellStyle name="Comma 2 3 2 2" xfId="221"/>
    <cellStyle name="Comma 2 3 2 2 2" xfId="493"/>
    <cellStyle name="Comma 2 3 2 2 2 2" xfId="940"/>
    <cellStyle name="Comma 2 3 2 2 2 2 2" xfId="1858"/>
    <cellStyle name="Comma 2 3 2 2 2 2 2 2" xfId="3711"/>
    <cellStyle name="Comma 2 3 2 2 2 2 2 2 2" xfId="7524"/>
    <cellStyle name="Comma 2 3 2 2 2 2 2 2 2 2" xfId="15135"/>
    <cellStyle name="Comma 2 3 2 2 2 2 2 2 2 3" xfId="22746"/>
    <cellStyle name="Comma 2 3 2 2 2 2 2 2 3" xfId="11322"/>
    <cellStyle name="Comma 2 3 2 2 2 2 2 2 4" xfId="18933"/>
    <cellStyle name="Comma 2 3 2 2 2 2 2 3" xfId="5671"/>
    <cellStyle name="Comma 2 3 2 2 2 2 2 3 2" xfId="13282"/>
    <cellStyle name="Comma 2 3 2 2 2 2 2 3 3" xfId="20893"/>
    <cellStyle name="Comma 2 3 2 2 2 2 2 4" xfId="9469"/>
    <cellStyle name="Comma 2 3 2 2 2 2 2 5" xfId="17080"/>
    <cellStyle name="Comma 2 3 2 2 2 2 3" xfId="2793"/>
    <cellStyle name="Comma 2 3 2 2 2 2 3 2" xfId="6606"/>
    <cellStyle name="Comma 2 3 2 2 2 2 3 2 2" xfId="14217"/>
    <cellStyle name="Comma 2 3 2 2 2 2 3 2 3" xfId="21828"/>
    <cellStyle name="Comma 2 3 2 2 2 2 3 3" xfId="10404"/>
    <cellStyle name="Comma 2 3 2 2 2 2 3 4" xfId="18015"/>
    <cellStyle name="Comma 2 3 2 2 2 2 4" xfId="4753"/>
    <cellStyle name="Comma 2 3 2 2 2 2 4 2" xfId="12364"/>
    <cellStyle name="Comma 2 3 2 2 2 2 4 3" xfId="19975"/>
    <cellStyle name="Comma 2 3 2 2 2 2 5" xfId="8551"/>
    <cellStyle name="Comma 2 3 2 2 2 2 6" xfId="16162"/>
    <cellStyle name="Comma 2 3 2 2 2 3" xfId="1411"/>
    <cellStyle name="Comma 2 3 2 2 2 3 2" xfId="3264"/>
    <cellStyle name="Comma 2 3 2 2 2 3 2 2" xfId="7077"/>
    <cellStyle name="Comma 2 3 2 2 2 3 2 2 2" xfId="14688"/>
    <cellStyle name="Comma 2 3 2 2 2 3 2 2 3" xfId="22299"/>
    <cellStyle name="Comma 2 3 2 2 2 3 2 3" xfId="10875"/>
    <cellStyle name="Comma 2 3 2 2 2 3 2 4" xfId="18486"/>
    <cellStyle name="Comma 2 3 2 2 2 3 3" xfId="5224"/>
    <cellStyle name="Comma 2 3 2 2 2 3 3 2" xfId="12835"/>
    <cellStyle name="Comma 2 3 2 2 2 3 3 3" xfId="20446"/>
    <cellStyle name="Comma 2 3 2 2 2 3 4" xfId="9022"/>
    <cellStyle name="Comma 2 3 2 2 2 3 5" xfId="16633"/>
    <cellStyle name="Comma 2 3 2 2 2 4" xfId="2346"/>
    <cellStyle name="Comma 2 3 2 2 2 4 2" xfId="6159"/>
    <cellStyle name="Comma 2 3 2 2 2 4 2 2" xfId="13770"/>
    <cellStyle name="Comma 2 3 2 2 2 4 2 3" xfId="21381"/>
    <cellStyle name="Comma 2 3 2 2 2 4 3" xfId="9957"/>
    <cellStyle name="Comma 2 3 2 2 2 4 4" xfId="17568"/>
    <cellStyle name="Comma 2 3 2 2 2 5" xfId="4306"/>
    <cellStyle name="Comma 2 3 2 2 2 5 2" xfId="11917"/>
    <cellStyle name="Comma 2 3 2 2 2 5 3" xfId="19528"/>
    <cellStyle name="Comma 2 3 2 2 2 6" xfId="8104"/>
    <cellStyle name="Comma 2 3 2 2 2 7" xfId="15715"/>
    <cellStyle name="Comma 2 3 2 2 3" xfId="706"/>
    <cellStyle name="Comma 2 3 2 2 3 2" xfId="1624"/>
    <cellStyle name="Comma 2 3 2 2 3 2 2" xfId="3477"/>
    <cellStyle name="Comma 2 3 2 2 3 2 2 2" xfId="7290"/>
    <cellStyle name="Comma 2 3 2 2 3 2 2 2 2" xfId="14901"/>
    <cellStyle name="Comma 2 3 2 2 3 2 2 2 3" xfId="22512"/>
    <cellStyle name="Comma 2 3 2 2 3 2 2 3" xfId="11088"/>
    <cellStyle name="Comma 2 3 2 2 3 2 2 4" xfId="18699"/>
    <cellStyle name="Comma 2 3 2 2 3 2 3" xfId="5437"/>
    <cellStyle name="Comma 2 3 2 2 3 2 3 2" xfId="13048"/>
    <cellStyle name="Comma 2 3 2 2 3 2 3 3" xfId="20659"/>
    <cellStyle name="Comma 2 3 2 2 3 2 4" xfId="9235"/>
    <cellStyle name="Comma 2 3 2 2 3 2 5" xfId="16846"/>
    <cellStyle name="Comma 2 3 2 2 3 3" xfId="2559"/>
    <cellStyle name="Comma 2 3 2 2 3 3 2" xfId="6372"/>
    <cellStyle name="Comma 2 3 2 2 3 3 2 2" xfId="13983"/>
    <cellStyle name="Comma 2 3 2 2 3 3 2 3" xfId="21594"/>
    <cellStyle name="Comma 2 3 2 2 3 3 3" xfId="10170"/>
    <cellStyle name="Comma 2 3 2 2 3 3 4" xfId="17781"/>
    <cellStyle name="Comma 2 3 2 2 3 4" xfId="4519"/>
    <cellStyle name="Comma 2 3 2 2 3 4 2" xfId="12130"/>
    <cellStyle name="Comma 2 3 2 2 3 4 3" xfId="19741"/>
    <cellStyle name="Comma 2 3 2 2 3 5" xfId="8317"/>
    <cellStyle name="Comma 2 3 2 2 3 6" xfId="15928"/>
    <cellStyle name="Comma 2 3 2 2 4" xfId="1176"/>
    <cellStyle name="Comma 2 3 2 2 4 2" xfId="3029"/>
    <cellStyle name="Comma 2 3 2 2 4 2 2" xfId="6842"/>
    <cellStyle name="Comma 2 3 2 2 4 2 2 2" xfId="14453"/>
    <cellStyle name="Comma 2 3 2 2 4 2 2 3" xfId="22064"/>
    <cellStyle name="Comma 2 3 2 2 4 2 3" xfId="10640"/>
    <cellStyle name="Comma 2 3 2 2 4 2 4" xfId="18251"/>
    <cellStyle name="Comma 2 3 2 2 4 3" xfId="4989"/>
    <cellStyle name="Comma 2 3 2 2 4 3 2" xfId="12600"/>
    <cellStyle name="Comma 2 3 2 2 4 3 3" xfId="20211"/>
    <cellStyle name="Comma 2 3 2 2 4 4" xfId="8787"/>
    <cellStyle name="Comma 2 3 2 2 4 5" xfId="16398"/>
    <cellStyle name="Comma 2 3 2 2 5" xfId="2111"/>
    <cellStyle name="Comma 2 3 2 2 5 2" xfId="5924"/>
    <cellStyle name="Comma 2 3 2 2 5 2 2" xfId="13535"/>
    <cellStyle name="Comma 2 3 2 2 5 2 3" xfId="21146"/>
    <cellStyle name="Comma 2 3 2 2 5 3" xfId="9722"/>
    <cellStyle name="Comma 2 3 2 2 5 4" xfId="17333"/>
    <cellStyle name="Comma 2 3 2 2 6" xfId="4050"/>
    <cellStyle name="Comma 2 3 2 2 6 2" xfId="11661"/>
    <cellStyle name="Comma 2 3 2 2 6 3" xfId="19272"/>
    <cellStyle name="Comma 2 3 2 2 7" xfId="7870"/>
    <cellStyle name="Comma 2 3 2 2 8" xfId="15481"/>
    <cellStyle name="Comma 2 3 2 3" xfId="359"/>
    <cellStyle name="Comma 2 3 2 3 2" xfId="809"/>
    <cellStyle name="Comma 2 3 2 3 2 2" xfId="1727"/>
    <cellStyle name="Comma 2 3 2 3 2 2 2" xfId="3580"/>
    <cellStyle name="Comma 2 3 2 3 2 2 2 2" xfId="7393"/>
    <cellStyle name="Comma 2 3 2 3 2 2 2 2 2" xfId="15004"/>
    <cellStyle name="Comma 2 3 2 3 2 2 2 2 3" xfId="22615"/>
    <cellStyle name="Comma 2 3 2 3 2 2 2 3" xfId="11191"/>
    <cellStyle name="Comma 2 3 2 3 2 2 2 4" xfId="18802"/>
    <cellStyle name="Comma 2 3 2 3 2 2 3" xfId="5540"/>
    <cellStyle name="Comma 2 3 2 3 2 2 3 2" xfId="13151"/>
    <cellStyle name="Comma 2 3 2 3 2 2 3 3" xfId="20762"/>
    <cellStyle name="Comma 2 3 2 3 2 2 4" xfId="9338"/>
    <cellStyle name="Comma 2 3 2 3 2 2 5" xfId="16949"/>
    <cellStyle name="Comma 2 3 2 3 2 3" xfId="2662"/>
    <cellStyle name="Comma 2 3 2 3 2 3 2" xfId="6475"/>
    <cellStyle name="Comma 2 3 2 3 2 3 2 2" xfId="14086"/>
    <cellStyle name="Comma 2 3 2 3 2 3 2 3" xfId="21697"/>
    <cellStyle name="Comma 2 3 2 3 2 3 3" xfId="10273"/>
    <cellStyle name="Comma 2 3 2 3 2 3 4" xfId="17884"/>
    <cellStyle name="Comma 2 3 2 3 2 4" xfId="4622"/>
    <cellStyle name="Comma 2 3 2 3 2 4 2" xfId="12233"/>
    <cellStyle name="Comma 2 3 2 3 2 4 3" xfId="19844"/>
    <cellStyle name="Comma 2 3 2 3 2 5" xfId="8420"/>
    <cellStyle name="Comma 2 3 2 3 2 6" xfId="16031"/>
    <cellStyle name="Comma 2 3 2 3 3" xfId="1280"/>
    <cellStyle name="Comma 2 3 2 3 3 2" xfId="3133"/>
    <cellStyle name="Comma 2 3 2 3 3 2 2" xfId="6946"/>
    <cellStyle name="Comma 2 3 2 3 3 2 2 2" xfId="14557"/>
    <cellStyle name="Comma 2 3 2 3 3 2 2 3" xfId="22168"/>
    <cellStyle name="Comma 2 3 2 3 3 2 3" xfId="10744"/>
    <cellStyle name="Comma 2 3 2 3 3 2 4" xfId="18355"/>
    <cellStyle name="Comma 2 3 2 3 3 3" xfId="5093"/>
    <cellStyle name="Comma 2 3 2 3 3 3 2" xfId="12704"/>
    <cellStyle name="Comma 2 3 2 3 3 3 3" xfId="20315"/>
    <cellStyle name="Comma 2 3 2 3 3 4" xfId="8891"/>
    <cellStyle name="Comma 2 3 2 3 3 5" xfId="16502"/>
    <cellStyle name="Comma 2 3 2 3 4" xfId="2214"/>
    <cellStyle name="Comma 2 3 2 3 4 2" xfId="6027"/>
    <cellStyle name="Comma 2 3 2 3 4 2 2" xfId="13638"/>
    <cellStyle name="Comma 2 3 2 3 4 2 3" xfId="21249"/>
    <cellStyle name="Comma 2 3 2 3 4 3" xfId="9825"/>
    <cellStyle name="Comma 2 3 2 3 4 4" xfId="17436"/>
    <cellStyle name="Comma 2 3 2 3 5" xfId="4175"/>
    <cellStyle name="Comma 2 3 2 3 5 2" xfId="11786"/>
    <cellStyle name="Comma 2 3 2 3 5 3" xfId="19397"/>
    <cellStyle name="Comma 2 3 2 3 6" xfId="7973"/>
    <cellStyle name="Comma 2 3 2 3 7" xfId="15584"/>
    <cellStyle name="Comma 2 3 2 4" xfId="588"/>
    <cellStyle name="Comma 2 3 2 4 2" xfId="1506"/>
    <cellStyle name="Comma 2 3 2 4 2 2" xfId="3359"/>
    <cellStyle name="Comma 2 3 2 4 2 2 2" xfId="7172"/>
    <cellStyle name="Comma 2 3 2 4 2 2 2 2" xfId="14783"/>
    <cellStyle name="Comma 2 3 2 4 2 2 2 3" xfId="22394"/>
    <cellStyle name="Comma 2 3 2 4 2 2 3" xfId="10970"/>
    <cellStyle name="Comma 2 3 2 4 2 2 4" xfId="18581"/>
    <cellStyle name="Comma 2 3 2 4 2 3" xfId="5319"/>
    <cellStyle name="Comma 2 3 2 4 2 3 2" xfId="12930"/>
    <cellStyle name="Comma 2 3 2 4 2 3 3" xfId="20541"/>
    <cellStyle name="Comma 2 3 2 4 2 4" xfId="9117"/>
    <cellStyle name="Comma 2 3 2 4 2 5" xfId="16728"/>
    <cellStyle name="Comma 2 3 2 4 3" xfId="2441"/>
    <cellStyle name="Comma 2 3 2 4 3 2" xfId="6254"/>
    <cellStyle name="Comma 2 3 2 4 3 2 2" xfId="13865"/>
    <cellStyle name="Comma 2 3 2 4 3 2 3" xfId="21476"/>
    <cellStyle name="Comma 2 3 2 4 3 3" xfId="10052"/>
    <cellStyle name="Comma 2 3 2 4 3 4" xfId="17663"/>
    <cellStyle name="Comma 2 3 2 4 4" xfId="4401"/>
    <cellStyle name="Comma 2 3 2 4 4 2" xfId="12012"/>
    <cellStyle name="Comma 2 3 2 4 4 3" xfId="19623"/>
    <cellStyle name="Comma 2 3 2 4 5" xfId="8199"/>
    <cellStyle name="Comma 2 3 2 4 6" xfId="15810"/>
    <cellStyle name="Comma 2 3 2 5" xfId="1060"/>
    <cellStyle name="Comma 2 3 2 5 2" xfId="2913"/>
    <cellStyle name="Comma 2 3 2 5 2 2" xfId="6726"/>
    <cellStyle name="Comma 2 3 2 5 2 2 2" xfId="14337"/>
    <cellStyle name="Comma 2 3 2 5 2 2 3" xfId="21948"/>
    <cellStyle name="Comma 2 3 2 5 2 3" xfId="10524"/>
    <cellStyle name="Comma 2 3 2 5 2 4" xfId="18135"/>
    <cellStyle name="Comma 2 3 2 5 3" xfId="4873"/>
    <cellStyle name="Comma 2 3 2 5 3 2" xfId="12484"/>
    <cellStyle name="Comma 2 3 2 5 3 3" xfId="20095"/>
    <cellStyle name="Comma 2 3 2 5 4" xfId="8671"/>
    <cellStyle name="Comma 2 3 2 5 5" xfId="16282"/>
    <cellStyle name="Comma 2 3 2 6" xfId="1992"/>
    <cellStyle name="Comma 2 3 2 6 2" xfId="5805"/>
    <cellStyle name="Comma 2 3 2 6 2 2" xfId="13416"/>
    <cellStyle name="Comma 2 3 2 6 2 3" xfId="21027"/>
    <cellStyle name="Comma 2 3 2 6 3" xfId="9603"/>
    <cellStyle name="Comma 2 3 2 6 4" xfId="17214"/>
    <cellStyle name="Comma 2 3 2 7" xfId="3939"/>
    <cellStyle name="Comma 2 3 2 7 2" xfId="11550"/>
    <cellStyle name="Comma 2 3 2 7 3" xfId="19161"/>
    <cellStyle name="Comma 2 3 2 8" xfId="7754"/>
    <cellStyle name="Comma 2 3 2 9" xfId="15365"/>
    <cellStyle name="Comma 2 3 3" xfId="163"/>
    <cellStyle name="Comma 2 3 3 2" xfId="461"/>
    <cellStyle name="Comma 2 3 3 2 2" xfId="908"/>
    <cellStyle name="Comma 2 3 3 2 2 2" xfId="1826"/>
    <cellStyle name="Comma 2 3 3 2 2 2 2" xfId="3679"/>
    <cellStyle name="Comma 2 3 3 2 2 2 2 2" xfId="7492"/>
    <cellStyle name="Comma 2 3 3 2 2 2 2 2 2" xfId="15103"/>
    <cellStyle name="Comma 2 3 3 2 2 2 2 2 3" xfId="22714"/>
    <cellStyle name="Comma 2 3 3 2 2 2 2 3" xfId="11290"/>
    <cellStyle name="Comma 2 3 3 2 2 2 2 4" xfId="18901"/>
    <cellStyle name="Comma 2 3 3 2 2 2 3" xfId="5639"/>
    <cellStyle name="Comma 2 3 3 2 2 2 3 2" xfId="13250"/>
    <cellStyle name="Comma 2 3 3 2 2 2 3 3" xfId="20861"/>
    <cellStyle name="Comma 2 3 3 2 2 2 4" xfId="9437"/>
    <cellStyle name="Comma 2 3 3 2 2 2 5" xfId="17048"/>
    <cellStyle name="Comma 2 3 3 2 2 3" xfId="2761"/>
    <cellStyle name="Comma 2 3 3 2 2 3 2" xfId="6574"/>
    <cellStyle name="Comma 2 3 3 2 2 3 2 2" xfId="14185"/>
    <cellStyle name="Comma 2 3 3 2 2 3 2 3" xfId="21796"/>
    <cellStyle name="Comma 2 3 3 2 2 3 3" xfId="10372"/>
    <cellStyle name="Comma 2 3 3 2 2 3 4" xfId="17983"/>
    <cellStyle name="Comma 2 3 3 2 2 4" xfId="4721"/>
    <cellStyle name="Comma 2 3 3 2 2 4 2" xfId="12332"/>
    <cellStyle name="Comma 2 3 3 2 2 4 3" xfId="19943"/>
    <cellStyle name="Comma 2 3 3 2 2 5" xfId="8519"/>
    <cellStyle name="Comma 2 3 3 2 2 6" xfId="16130"/>
    <cellStyle name="Comma 2 3 3 2 3" xfId="1379"/>
    <cellStyle name="Comma 2 3 3 2 3 2" xfId="3232"/>
    <cellStyle name="Comma 2 3 3 2 3 2 2" xfId="7045"/>
    <cellStyle name="Comma 2 3 3 2 3 2 2 2" xfId="14656"/>
    <cellStyle name="Comma 2 3 3 2 3 2 2 3" xfId="22267"/>
    <cellStyle name="Comma 2 3 3 2 3 2 3" xfId="10843"/>
    <cellStyle name="Comma 2 3 3 2 3 2 4" xfId="18454"/>
    <cellStyle name="Comma 2 3 3 2 3 3" xfId="5192"/>
    <cellStyle name="Comma 2 3 3 2 3 3 2" xfId="12803"/>
    <cellStyle name="Comma 2 3 3 2 3 3 3" xfId="20414"/>
    <cellStyle name="Comma 2 3 3 2 3 4" xfId="8990"/>
    <cellStyle name="Comma 2 3 3 2 3 5" xfId="16601"/>
    <cellStyle name="Comma 2 3 3 2 4" xfId="2314"/>
    <cellStyle name="Comma 2 3 3 2 4 2" xfId="6127"/>
    <cellStyle name="Comma 2 3 3 2 4 2 2" xfId="13738"/>
    <cellStyle name="Comma 2 3 3 2 4 2 3" xfId="21349"/>
    <cellStyle name="Comma 2 3 3 2 4 3" xfId="9925"/>
    <cellStyle name="Comma 2 3 3 2 4 4" xfId="17536"/>
    <cellStyle name="Comma 2 3 3 2 5" xfId="4274"/>
    <cellStyle name="Comma 2 3 3 2 5 2" xfId="11885"/>
    <cellStyle name="Comma 2 3 3 2 5 3" xfId="19496"/>
    <cellStyle name="Comma 2 3 3 2 6" xfId="8072"/>
    <cellStyle name="Comma 2 3 3 2 7" xfId="15683"/>
    <cellStyle name="Comma 2 3 3 3" xfId="672"/>
    <cellStyle name="Comma 2 3 3 3 2" xfId="1590"/>
    <cellStyle name="Comma 2 3 3 3 2 2" xfId="3443"/>
    <cellStyle name="Comma 2 3 3 3 2 2 2" xfId="7256"/>
    <cellStyle name="Comma 2 3 3 3 2 2 2 2" xfId="14867"/>
    <cellStyle name="Comma 2 3 3 3 2 2 2 3" xfId="22478"/>
    <cellStyle name="Comma 2 3 3 3 2 2 3" xfId="11054"/>
    <cellStyle name="Comma 2 3 3 3 2 2 4" xfId="18665"/>
    <cellStyle name="Comma 2 3 3 3 2 3" xfId="5403"/>
    <cellStyle name="Comma 2 3 3 3 2 3 2" xfId="13014"/>
    <cellStyle name="Comma 2 3 3 3 2 3 3" xfId="20625"/>
    <cellStyle name="Comma 2 3 3 3 2 4" xfId="9201"/>
    <cellStyle name="Comma 2 3 3 3 2 5" xfId="16812"/>
    <cellStyle name="Comma 2 3 3 3 3" xfId="2525"/>
    <cellStyle name="Comma 2 3 3 3 3 2" xfId="6338"/>
    <cellStyle name="Comma 2 3 3 3 3 2 2" xfId="13949"/>
    <cellStyle name="Comma 2 3 3 3 3 2 3" xfId="21560"/>
    <cellStyle name="Comma 2 3 3 3 3 3" xfId="10136"/>
    <cellStyle name="Comma 2 3 3 3 3 4" xfId="17747"/>
    <cellStyle name="Comma 2 3 3 3 4" xfId="4485"/>
    <cellStyle name="Comma 2 3 3 3 4 2" xfId="12096"/>
    <cellStyle name="Comma 2 3 3 3 4 3" xfId="19707"/>
    <cellStyle name="Comma 2 3 3 3 5" xfId="8283"/>
    <cellStyle name="Comma 2 3 3 3 6" xfId="15894"/>
    <cellStyle name="Comma 2 3 3 4" xfId="1143"/>
    <cellStyle name="Comma 2 3 3 4 2" xfId="2996"/>
    <cellStyle name="Comma 2 3 3 4 2 2" xfId="6809"/>
    <cellStyle name="Comma 2 3 3 4 2 2 2" xfId="14420"/>
    <cellStyle name="Comma 2 3 3 4 2 2 3" xfId="22031"/>
    <cellStyle name="Comma 2 3 3 4 2 3" xfId="10607"/>
    <cellStyle name="Comma 2 3 3 4 2 4" xfId="18218"/>
    <cellStyle name="Comma 2 3 3 4 3" xfId="4956"/>
    <cellStyle name="Comma 2 3 3 4 3 2" xfId="12567"/>
    <cellStyle name="Comma 2 3 3 4 3 3" xfId="20178"/>
    <cellStyle name="Comma 2 3 3 4 4" xfId="8754"/>
    <cellStyle name="Comma 2 3 3 4 5" xfId="16365"/>
    <cellStyle name="Comma 2 3 3 5" xfId="2077"/>
    <cellStyle name="Comma 2 3 3 5 2" xfId="5890"/>
    <cellStyle name="Comma 2 3 3 5 2 2" xfId="13501"/>
    <cellStyle name="Comma 2 3 3 5 2 3" xfId="21112"/>
    <cellStyle name="Comma 2 3 3 5 3" xfId="9688"/>
    <cellStyle name="Comma 2 3 3 5 4" xfId="17299"/>
    <cellStyle name="Comma 2 3 3 6" xfId="3996"/>
    <cellStyle name="Comma 2 3 3 6 2" xfId="11607"/>
    <cellStyle name="Comma 2 3 3 6 3" xfId="19218"/>
    <cellStyle name="Comma 2 3 3 7" xfId="7837"/>
    <cellStyle name="Comma 2 3 3 8" xfId="15448"/>
    <cellStyle name="Comma 2 3 4" xfId="452"/>
    <cellStyle name="Comma 2 3 4 2" xfId="899"/>
    <cellStyle name="Comma 2 3 4 2 2" xfId="1817"/>
    <cellStyle name="Comma 2 3 4 2 2 2" xfId="3670"/>
    <cellStyle name="Comma 2 3 4 2 2 2 2" xfId="7483"/>
    <cellStyle name="Comma 2 3 4 2 2 2 2 2" xfId="15094"/>
    <cellStyle name="Comma 2 3 4 2 2 2 2 3" xfId="22705"/>
    <cellStyle name="Comma 2 3 4 2 2 2 3" xfId="11281"/>
    <cellStyle name="Comma 2 3 4 2 2 2 4" xfId="18892"/>
    <cellStyle name="Comma 2 3 4 2 2 3" xfId="5630"/>
    <cellStyle name="Comma 2 3 4 2 2 3 2" xfId="13241"/>
    <cellStyle name="Comma 2 3 4 2 2 3 3" xfId="20852"/>
    <cellStyle name="Comma 2 3 4 2 2 4" xfId="9428"/>
    <cellStyle name="Comma 2 3 4 2 2 5" xfId="17039"/>
    <cellStyle name="Comma 2 3 4 2 3" xfId="2752"/>
    <cellStyle name="Comma 2 3 4 2 3 2" xfId="6565"/>
    <cellStyle name="Comma 2 3 4 2 3 2 2" xfId="14176"/>
    <cellStyle name="Comma 2 3 4 2 3 2 3" xfId="21787"/>
    <cellStyle name="Comma 2 3 4 2 3 3" xfId="10363"/>
    <cellStyle name="Comma 2 3 4 2 3 4" xfId="17974"/>
    <cellStyle name="Comma 2 3 4 2 4" xfId="4712"/>
    <cellStyle name="Comma 2 3 4 2 4 2" xfId="12323"/>
    <cellStyle name="Comma 2 3 4 2 4 3" xfId="19934"/>
    <cellStyle name="Comma 2 3 4 2 5" xfId="8510"/>
    <cellStyle name="Comma 2 3 4 2 6" xfId="16121"/>
    <cellStyle name="Comma 2 3 4 3" xfId="1370"/>
    <cellStyle name="Comma 2 3 4 3 2" xfId="3223"/>
    <cellStyle name="Comma 2 3 4 3 2 2" xfId="7036"/>
    <cellStyle name="Comma 2 3 4 3 2 2 2" xfId="14647"/>
    <cellStyle name="Comma 2 3 4 3 2 2 3" xfId="22258"/>
    <cellStyle name="Comma 2 3 4 3 2 3" xfId="10834"/>
    <cellStyle name="Comma 2 3 4 3 2 4" xfId="18445"/>
    <cellStyle name="Comma 2 3 4 3 3" xfId="5183"/>
    <cellStyle name="Comma 2 3 4 3 3 2" xfId="12794"/>
    <cellStyle name="Comma 2 3 4 3 3 3" xfId="20405"/>
    <cellStyle name="Comma 2 3 4 3 4" xfId="8981"/>
    <cellStyle name="Comma 2 3 4 3 5" xfId="16592"/>
    <cellStyle name="Comma 2 3 4 4" xfId="2305"/>
    <cellStyle name="Comma 2 3 4 4 2" xfId="6118"/>
    <cellStyle name="Comma 2 3 4 4 2 2" xfId="13729"/>
    <cellStyle name="Comma 2 3 4 4 2 3" xfId="21340"/>
    <cellStyle name="Comma 2 3 4 4 3" xfId="9916"/>
    <cellStyle name="Comma 2 3 4 4 4" xfId="17527"/>
    <cellStyle name="Comma 2 3 4 5" xfId="4265"/>
    <cellStyle name="Comma 2 3 4 5 2" xfId="11876"/>
    <cellStyle name="Comma 2 3 4 5 3" xfId="19487"/>
    <cellStyle name="Comma 2 3 4 6" xfId="8063"/>
    <cellStyle name="Comma 2 3 4 7" xfId="15674"/>
    <cellStyle name="Comma 2 3 5" xfId="663"/>
    <cellStyle name="Comma 2 3 5 2" xfId="1581"/>
    <cellStyle name="Comma 2 3 5 2 2" xfId="3434"/>
    <cellStyle name="Comma 2 3 5 2 2 2" xfId="7247"/>
    <cellStyle name="Comma 2 3 5 2 2 2 2" xfId="14858"/>
    <cellStyle name="Comma 2 3 5 2 2 2 3" xfId="22469"/>
    <cellStyle name="Comma 2 3 5 2 2 3" xfId="11045"/>
    <cellStyle name="Comma 2 3 5 2 2 4" xfId="18656"/>
    <cellStyle name="Comma 2 3 5 2 3" xfId="5394"/>
    <cellStyle name="Comma 2 3 5 2 3 2" xfId="13005"/>
    <cellStyle name="Comma 2 3 5 2 3 3" xfId="20616"/>
    <cellStyle name="Comma 2 3 5 2 4" xfId="9192"/>
    <cellStyle name="Comma 2 3 5 2 5" xfId="16803"/>
    <cellStyle name="Comma 2 3 5 3" xfId="2516"/>
    <cellStyle name="Comma 2 3 5 3 2" xfId="6329"/>
    <cellStyle name="Comma 2 3 5 3 2 2" xfId="13940"/>
    <cellStyle name="Comma 2 3 5 3 2 3" xfId="21551"/>
    <cellStyle name="Comma 2 3 5 3 3" xfId="10127"/>
    <cellStyle name="Comma 2 3 5 3 4" xfId="17738"/>
    <cellStyle name="Comma 2 3 5 4" xfId="4476"/>
    <cellStyle name="Comma 2 3 5 4 2" xfId="12087"/>
    <cellStyle name="Comma 2 3 5 4 3" xfId="19698"/>
    <cellStyle name="Comma 2 3 5 5" xfId="8274"/>
    <cellStyle name="Comma 2 3 5 6" xfId="15885"/>
    <cellStyle name="Comma 2 3 6" xfId="1134"/>
    <cellStyle name="Comma 2 3 6 2" xfId="2987"/>
    <cellStyle name="Comma 2 3 6 2 2" xfId="6800"/>
    <cellStyle name="Comma 2 3 6 2 2 2" xfId="14411"/>
    <cellStyle name="Comma 2 3 6 2 2 3" xfId="22022"/>
    <cellStyle name="Comma 2 3 6 2 3" xfId="10598"/>
    <cellStyle name="Comma 2 3 6 2 4" xfId="18209"/>
    <cellStyle name="Comma 2 3 6 3" xfId="4947"/>
    <cellStyle name="Comma 2 3 6 3 2" xfId="12558"/>
    <cellStyle name="Comma 2 3 6 3 3" xfId="20169"/>
    <cellStyle name="Comma 2 3 6 4" xfId="8745"/>
    <cellStyle name="Comma 2 3 6 5" xfId="16356"/>
    <cellStyle name="Comma 2 3 7" xfId="2068"/>
    <cellStyle name="Comma 2 3 7 2" xfId="5881"/>
    <cellStyle name="Comma 2 3 7 2 2" xfId="13492"/>
    <cellStyle name="Comma 2 3 7 2 3" xfId="21103"/>
    <cellStyle name="Comma 2 3 7 3" xfId="9679"/>
    <cellStyle name="Comma 2 3 7 4" xfId="17290"/>
    <cellStyle name="Comma 2 3 8" xfId="3957"/>
    <cellStyle name="Comma 2 3 8 2" xfId="11568"/>
    <cellStyle name="Comma 2 3 8 3" xfId="19179"/>
    <cellStyle name="Comma 2 3 9" xfId="7828"/>
    <cellStyle name="Comma 2 4" xfId="217"/>
    <cellStyle name="Comma 2 4 2" xfId="489"/>
    <cellStyle name="Comma 2 4 2 2" xfId="936"/>
    <cellStyle name="Comma 2 4 2 2 2" xfId="1854"/>
    <cellStyle name="Comma 2 4 2 2 2 2" xfId="3707"/>
    <cellStyle name="Comma 2 4 2 2 2 2 2" xfId="7520"/>
    <cellStyle name="Comma 2 4 2 2 2 2 2 2" xfId="15131"/>
    <cellStyle name="Comma 2 4 2 2 2 2 2 3" xfId="22742"/>
    <cellStyle name="Comma 2 4 2 2 2 2 3" xfId="11318"/>
    <cellStyle name="Comma 2 4 2 2 2 2 4" xfId="18929"/>
    <cellStyle name="Comma 2 4 2 2 2 3" xfId="5667"/>
    <cellStyle name="Comma 2 4 2 2 2 3 2" xfId="13278"/>
    <cellStyle name="Comma 2 4 2 2 2 3 3" xfId="20889"/>
    <cellStyle name="Comma 2 4 2 2 2 4" xfId="9465"/>
    <cellStyle name="Comma 2 4 2 2 2 5" xfId="17076"/>
    <cellStyle name="Comma 2 4 2 2 3" xfId="2789"/>
    <cellStyle name="Comma 2 4 2 2 3 2" xfId="6602"/>
    <cellStyle name="Comma 2 4 2 2 3 2 2" xfId="14213"/>
    <cellStyle name="Comma 2 4 2 2 3 2 3" xfId="21824"/>
    <cellStyle name="Comma 2 4 2 2 3 3" xfId="10400"/>
    <cellStyle name="Comma 2 4 2 2 3 4" xfId="18011"/>
    <cellStyle name="Comma 2 4 2 2 4" xfId="4749"/>
    <cellStyle name="Comma 2 4 2 2 4 2" xfId="12360"/>
    <cellStyle name="Comma 2 4 2 2 4 3" xfId="19971"/>
    <cellStyle name="Comma 2 4 2 2 5" xfId="8547"/>
    <cellStyle name="Comma 2 4 2 2 6" xfId="16158"/>
    <cellStyle name="Comma 2 4 2 3" xfId="1407"/>
    <cellStyle name="Comma 2 4 2 3 2" xfId="3260"/>
    <cellStyle name="Comma 2 4 2 3 2 2" xfId="7073"/>
    <cellStyle name="Comma 2 4 2 3 2 2 2" xfId="14684"/>
    <cellStyle name="Comma 2 4 2 3 2 2 3" xfId="22295"/>
    <cellStyle name="Comma 2 4 2 3 2 3" xfId="10871"/>
    <cellStyle name="Comma 2 4 2 3 2 4" xfId="18482"/>
    <cellStyle name="Comma 2 4 2 3 3" xfId="5220"/>
    <cellStyle name="Comma 2 4 2 3 3 2" xfId="12831"/>
    <cellStyle name="Comma 2 4 2 3 3 3" xfId="20442"/>
    <cellStyle name="Comma 2 4 2 3 4" xfId="9018"/>
    <cellStyle name="Comma 2 4 2 3 5" xfId="16629"/>
    <cellStyle name="Comma 2 4 2 4" xfId="2342"/>
    <cellStyle name="Comma 2 4 2 4 2" xfId="6155"/>
    <cellStyle name="Comma 2 4 2 4 2 2" xfId="13766"/>
    <cellStyle name="Comma 2 4 2 4 2 3" xfId="21377"/>
    <cellStyle name="Comma 2 4 2 4 3" xfId="9953"/>
    <cellStyle name="Comma 2 4 2 4 4" xfId="17564"/>
    <cellStyle name="Comma 2 4 2 5" xfId="4302"/>
    <cellStyle name="Comma 2 4 2 5 2" xfId="11913"/>
    <cellStyle name="Comma 2 4 2 5 3" xfId="19524"/>
    <cellStyle name="Comma 2 4 2 6" xfId="8100"/>
    <cellStyle name="Comma 2 4 2 7" xfId="15711"/>
    <cellStyle name="Comma 2 4 3" xfId="702"/>
    <cellStyle name="Comma 2 4 3 2" xfId="1620"/>
    <cellStyle name="Comma 2 4 3 2 2" xfId="3473"/>
    <cellStyle name="Comma 2 4 3 2 2 2" xfId="7286"/>
    <cellStyle name="Comma 2 4 3 2 2 2 2" xfId="14897"/>
    <cellStyle name="Comma 2 4 3 2 2 2 3" xfId="22508"/>
    <cellStyle name="Comma 2 4 3 2 2 3" xfId="11084"/>
    <cellStyle name="Comma 2 4 3 2 2 4" xfId="18695"/>
    <cellStyle name="Comma 2 4 3 2 3" xfId="5433"/>
    <cellStyle name="Comma 2 4 3 2 3 2" xfId="13044"/>
    <cellStyle name="Comma 2 4 3 2 3 3" xfId="20655"/>
    <cellStyle name="Comma 2 4 3 2 4" xfId="9231"/>
    <cellStyle name="Comma 2 4 3 2 5" xfId="16842"/>
    <cellStyle name="Comma 2 4 3 3" xfId="2555"/>
    <cellStyle name="Comma 2 4 3 3 2" xfId="6368"/>
    <cellStyle name="Comma 2 4 3 3 2 2" xfId="13979"/>
    <cellStyle name="Comma 2 4 3 3 2 3" xfId="21590"/>
    <cellStyle name="Comma 2 4 3 3 3" xfId="10166"/>
    <cellStyle name="Comma 2 4 3 3 4" xfId="17777"/>
    <cellStyle name="Comma 2 4 3 4" xfId="4515"/>
    <cellStyle name="Comma 2 4 3 4 2" xfId="12126"/>
    <cellStyle name="Comma 2 4 3 4 3" xfId="19737"/>
    <cellStyle name="Comma 2 4 3 5" xfId="8313"/>
    <cellStyle name="Comma 2 4 3 6" xfId="15924"/>
    <cellStyle name="Comma 2 4 4" xfId="1172"/>
    <cellStyle name="Comma 2 4 4 2" xfId="3025"/>
    <cellStyle name="Comma 2 4 4 2 2" xfId="6838"/>
    <cellStyle name="Comma 2 4 4 2 2 2" xfId="14449"/>
    <cellStyle name="Comma 2 4 4 2 2 3" xfId="22060"/>
    <cellStyle name="Comma 2 4 4 2 3" xfId="10636"/>
    <cellStyle name="Comma 2 4 4 2 4" xfId="18247"/>
    <cellStyle name="Comma 2 4 4 3" xfId="4985"/>
    <cellStyle name="Comma 2 4 4 3 2" xfId="12596"/>
    <cellStyle name="Comma 2 4 4 3 3" xfId="20207"/>
    <cellStyle name="Comma 2 4 4 4" xfId="8783"/>
    <cellStyle name="Comma 2 4 4 5" xfId="16394"/>
    <cellStyle name="Comma 2 4 5" xfId="2107"/>
    <cellStyle name="Comma 2 4 5 2" xfId="5920"/>
    <cellStyle name="Comma 2 4 5 2 2" xfId="13531"/>
    <cellStyle name="Comma 2 4 5 2 3" xfId="21142"/>
    <cellStyle name="Comma 2 4 5 3" xfId="9718"/>
    <cellStyle name="Comma 2 4 5 4" xfId="17329"/>
    <cellStyle name="Comma 2 4 6" xfId="4046"/>
    <cellStyle name="Comma 2 4 6 2" xfId="11657"/>
    <cellStyle name="Comma 2 4 6 3" xfId="19268"/>
    <cellStyle name="Comma 2 4 7" xfId="7866"/>
    <cellStyle name="Comma 2 4 8" xfId="15477"/>
    <cellStyle name="Comma 2 5" xfId="53"/>
    <cellStyle name="Comma 2 5 2" xfId="223"/>
    <cellStyle name="Comma 2 5 2 2" xfId="495"/>
    <cellStyle name="Comma 2 5 2 2 2" xfId="942"/>
    <cellStyle name="Comma 2 5 2 2 2 2" xfId="1860"/>
    <cellStyle name="Comma 2 5 2 2 2 2 2" xfId="3713"/>
    <cellStyle name="Comma 2 5 2 2 2 2 2 2" xfId="7526"/>
    <cellStyle name="Comma 2 5 2 2 2 2 2 2 2" xfId="15137"/>
    <cellStyle name="Comma 2 5 2 2 2 2 2 2 3" xfId="22748"/>
    <cellStyle name="Comma 2 5 2 2 2 2 2 3" xfId="11324"/>
    <cellStyle name="Comma 2 5 2 2 2 2 2 4" xfId="18935"/>
    <cellStyle name="Comma 2 5 2 2 2 2 3" xfId="5673"/>
    <cellStyle name="Comma 2 5 2 2 2 2 3 2" xfId="13284"/>
    <cellStyle name="Comma 2 5 2 2 2 2 3 3" xfId="20895"/>
    <cellStyle name="Comma 2 5 2 2 2 2 4" xfId="9471"/>
    <cellStyle name="Comma 2 5 2 2 2 2 5" xfId="17082"/>
    <cellStyle name="Comma 2 5 2 2 2 3" xfId="2795"/>
    <cellStyle name="Comma 2 5 2 2 2 3 2" xfId="6608"/>
    <cellStyle name="Comma 2 5 2 2 2 3 2 2" xfId="14219"/>
    <cellStyle name="Comma 2 5 2 2 2 3 2 3" xfId="21830"/>
    <cellStyle name="Comma 2 5 2 2 2 3 3" xfId="10406"/>
    <cellStyle name="Comma 2 5 2 2 2 3 4" xfId="18017"/>
    <cellStyle name="Comma 2 5 2 2 2 4" xfId="4755"/>
    <cellStyle name="Comma 2 5 2 2 2 4 2" xfId="12366"/>
    <cellStyle name="Comma 2 5 2 2 2 4 3" xfId="19977"/>
    <cellStyle name="Comma 2 5 2 2 2 5" xfId="8553"/>
    <cellStyle name="Comma 2 5 2 2 2 6" xfId="16164"/>
    <cellStyle name="Comma 2 5 2 2 3" xfId="1413"/>
    <cellStyle name="Comma 2 5 2 2 3 2" xfId="3266"/>
    <cellStyle name="Comma 2 5 2 2 3 2 2" xfId="7079"/>
    <cellStyle name="Comma 2 5 2 2 3 2 2 2" xfId="14690"/>
    <cellStyle name="Comma 2 5 2 2 3 2 2 3" xfId="22301"/>
    <cellStyle name="Comma 2 5 2 2 3 2 3" xfId="10877"/>
    <cellStyle name="Comma 2 5 2 2 3 2 4" xfId="18488"/>
    <cellStyle name="Comma 2 5 2 2 3 3" xfId="5226"/>
    <cellStyle name="Comma 2 5 2 2 3 3 2" xfId="12837"/>
    <cellStyle name="Comma 2 5 2 2 3 3 3" xfId="20448"/>
    <cellStyle name="Comma 2 5 2 2 3 4" xfId="9024"/>
    <cellStyle name="Comma 2 5 2 2 3 5" xfId="16635"/>
    <cellStyle name="Comma 2 5 2 2 4" xfId="2348"/>
    <cellStyle name="Comma 2 5 2 2 4 2" xfId="6161"/>
    <cellStyle name="Comma 2 5 2 2 4 2 2" xfId="13772"/>
    <cellStyle name="Comma 2 5 2 2 4 2 3" xfId="21383"/>
    <cellStyle name="Comma 2 5 2 2 4 3" xfId="9959"/>
    <cellStyle name="Comma 2 5 2 2 4 4" xfId="17570"/>
    <cellStyle name="Comma 2 5 2 2 5" xfId="4308"/>
    <cellStyle name="Comma 2 5 2 2 5 2" xfId="11919"/>
    <cellStyle name="Comma 2 5 2 2 5 3" xfId="19530"/>
    <cellStyle name="Comma 2 5 2 2 6" xfId="8106"/>
    <cellStyle name="Comma 2 5 2 2 7" xfId="15717"/>
    <cellStyle name="Comma 2 5 2 3" xfId="708"/>
    <cellStyle name="Comma 2 5 2 3 2" xfId="1626"/>
    <cellStyle name="Comma 2 5 2 3 2 2" xfId="3479"/>
    <cellStyle name="Comma 2 5 2 3 2 2 2" xfId="7292"/>
    <cellStyle name="Comma 2 5 2 3 2 2 2 2" xfId="14903"/>
    <cellStyle name="Comma 2 5 2 3 2 2 2 3" xfId="22514"/>
    <cellStyle name="Comma 2 5 2 3 2 2 3" xfId="11090"/>
    <cellStyle name="Comma 2 5 2 3 2 2 4" xfId="18701"/>
    <cellStyle name="Comma 2 5 2 3 2 3" xfId="5439"/>
    <cellStyle name="Comma 2 5 2 3 2 3 2" xfId="13050"/>
    <cellStyle name="Comma 2 5 2 3 2 3 3" xfId="20661"/>
    <cellStyle name="Comma 2 5 2 3 2 4" xfId="9237"/>
    <cellStyle name="Comma 2 5 2 3 2 5" xfId="16848"/>
    <cellStyle name="Comma 2 5 2 3 3" xfId="2561"/>
    <cellStyle name="Comma 2 5 2 3 3 2" xfId="6374"/>
    <cellStyle name="Comma 2 5 2 3 3 2 2" xfId="13985"/>
    <cellStyle name="Comma 2 5 2 3 3 2 3" xfId="21596"/>
    <cellStyle name="Comma 2 5 2 3 3 3" xfId="10172"/>
    <cellStyle name="Comma 2 5 2 3 3 4" xfId="17783"/>
    <cellStyle name="Comma 2 5 2 3 4" xfId="4521"/>
    <cellStyle name="Comma 2 5 2 3 4 2" xfId="12132"/>
    <cellStyle name="Comma 2 5 2 3 4 3" xfId="19743"/>
    <cellStyle name="Comma 2 5 2 3 5" xfId="8319"/>
    <cellStyle name="Comma 2 5 2 3 6" xfId="15930"/>
    <cellStyle name="Comma 2 5 2 4" xfId="1178"/>
    <cellStyle name="Comma 2 5 2 4 2" xfId="3031"/>
    <cellStyle name="Comma 2 5 2 4 2 2" xfId="6844"/>
    <cellStyle name="Comma 2 5 2 4 2 2 2" xfId="14455"/>
    <cellStyle name="Comma 2 5 2 4 2 2 3" xfId="22066"/>
    <cellStyle name="Comma 2 5 2 4 2 3" xfId="10642"/>
    <cellStyle name="Comma 2 5 2 4 2 4" xfId="18253"/>
    <cellStyle name="Comma 2 5 2 4 3" xfId="4991"/>
    <cellStyle name="Comma 2 5 2 4 3 2" xfId="12602"/>
    <cellStyle name="Comma 2 5 2 4 3 3" xfId="20213"/>
    <cellStyle name="Comma 2 5 2 4 4" xfId="8789"/>
    <cellStyle name="Comma 2 5 2 4 5" xfId="16400"/>
    <cellStyle name="Comma 2 5 2 5" xfId="2113"/>
    <cellStyle name="Comma 2 5 2 5 2" xfId="5926"/>
    <cellStyle name="Comma 2 5 2 5 2 2" xfId="13537"/>
    <cellStyle name="Comma 2 5 2 5 2 3" xfId="21148"/>
    <cellStyle name="Comma 2 5 2 5 3" xfId="9724"/>
    <cellStyle name="Comma 2 5 2 5 4" xfId="17335"/>
    <cellStyle name="Comma 2 5 2 6" xfId="4052"/>
    <cellStyle name="Comma 2 5 2 6 2" xfId="11663"/>
    <cellStyle name="Comma 2 5 2 6 3" xfId="19274"/>
    <cellStyle name="Comma 2 5 2 7" xfId="7872"/>
    <cellStyle name="Comma 2 5 2 8" xfId="15483"/>
    <cellStyle name="Comma 2 5 3" xfId="377"/>
    <cellStyle name="Comma 2 5 3 2" xfId="825"/>
    <cellStyle name="Comma 2 5 3 2 2" xfId="1743"/>
    <cellStyle name="Comma 2 5 3 2 2 2" xfId="3596"/>
    <cellStyle name="Comma 2 5 3 2 2 2 2" xfId="7409"/>
    <cellStyle name="Comma 2 5 3 2 2 2 2 2" xfId="15020"/>
    <cellStyle name="Comma 2 5 3 2 2 2 2 3" xfId="22631"/>
    <cellStyle name="Comma 2 5 3 2 2 2 3" xfId="11207"/>
    <cellStyle name="Comma 2 5 3 2 2 2 4" xfId="18818"/>
    <cellStyle name="Comma 2 5 3 2 2 3" xfId="5556"/>
    <cellStyle name="Comma 2 5 3 2 2 3 2" xfId="13167"/>
    <cellStyle name="Comma 2 5 3 2 2 3 3" xfId="20778"/>
    <cellStyle name="Comma 2 5 3 2 2 4" xfId="9354"/>
    <cellStyle name="Comma 2 5 3 2 2 5" xfId="16965"/>
    <cellStyle name="Comma 2 5 3 2 3" xfId="2678"/>
    <cellStyle name="Comma 2 5 3 2 3 2" xfId="6491"/>
    <cellStyle name="Comma 2 5 3 2 3 2 2" xfId="14102"/>
    <cellStyle name="Comma 2 5 3 2 3 2 3" xfId="21713"/>
    <cellStyle name="Comma 2 5 3 2 3 3" xfId="10289"/>
    <cellStyle name="Comma 2 5 3 2 3 4" xfId="17900"/>
    <cellStyle name="Comma 2 5 3 2 4" xfId="4638"/>
    <cellStyle name="Comma 2 5 3 2 4 2" xfId="12249"/>
    <cellStyle name="Comma 2 5 3 2 4 3" xfId="19860"/>
    <cellStyle name="Comma 2 5 3 2 5" xfId="8436"/>
    <cellStyle name="Comma 2 5 3 2 6" xfId="16047"/>
    <cellStyle name="Comma 2 5 3 3" xfId="1296"/>
    <cellStyle name="Comma 2 5 3 3 2" xfId="3149"/>
    <cellStyle name="Comma 2 5 3 3 2 2" xfId="6962"/>
    <cellStyle name="Comma 2 5 3 3 2 2 2" xfId="14573"/>
    <cellStyle name="Comma 2 5 3 3 2 2 3" xfId="22184"/>
    <cellStyle name="Comma 2 5 3 3 2 3" xfId="10760"/>
    <cellStyle name="Comma 2 5 3 3 2 4" xfId="18371"/>
    <cellStyle name="Comma 2 5 3 3 3" xfId="5109"/>
    <cellStyle name="Comma 2 5 3 3 3 2" xfId="12720"/>
    <cellStyle name="Comma 2 5 3 3 3 3" xfId="20331"/>
    <cellStyle name="Comma 2 5 3 3 4" xfId="8907"/>
    <cellStyle name="Comma 2 5 3 3 5" xfId="16518"/>
    <cellStyle name="Comma 2 5 3 4" xfId="2231"/>
    <cellStyle name="Comma 2 5 3 4 2" xfId="6044"/>
    <cellStyle name="Comma 2 5 3 4 2 2" xfId="13655"/>
    <cellStyle name="Comma 2 5 3 4 2 3" xfId="21266"/>
    <cellStyle name="Comma 2 5 3 4 3" xfId="9842"/>
    <cellStyle name="Comma 2 5 3 4 4" xfId="17453"/>
    <cellStyle name="Comma 2 5 3 5" xfId="4191"/>
    <cellStyle name="Comma 2 5 3 5 2" xfId="11802"/>
    <cellStyle name="Comma 2 5 3 5 3" xfId="19413"/>
    <cellStyle name="Comma 2 5 3 6" xfId="7989"/>
    <cellStyle name="Comma 2 5 3 7" xfId="15600"/>
    <cellStyle name="Comma 2 5 4" xfId="587"/>
    <cellStyle name="Comma 2 5 4 2" xfId="1505"/>
    <cellStyle name="Comma 2 5 4 2 2" xfId="3358"/>
    <cellStyle name="Comma 2 5 4 2 2 2" xfId="7171"/>
    <cellStyle name="Comma 2 5 4 2 2 2 2" xfId="14782"/>
    <cellStyle name="Comma 2 5 4 2 2 2 3" xfId="22393"/>
    <cellStyle name="Comma 2 5 4 2 2 3" xfId="10969"/>
    <cellStyle name="Comma 2 5 4 2 2 4" xfId="18580"/>
    <cellStyle name="Comma 2 5 4 2 3" xfId="5318"/>
    <cellStyle name="Comma 2 5 4 2 3 2" xfId="12929"/>
    <cellStyle name="Comma 2 5 4 2 3 3" xfId="20540"/>
    <cellStyle name="Comma 2 5 4 2 4" xfId="9116"/>
    <cellStyle name="Comma 2 5 4 2 5" xfId="16727"/>
    <cellStyle name="Comma 2 5 4 3" xfId="2440"/>
    <cellStyle name="Comma 2 5 4 3 2" xfId="6253"/>
    <cellStyle name="Comma 2 5 4 3 2 2" xfId="13864"/>
    <cellStyle name="Comma 2 5 4 3 2 3" xfId="21475"/>
    <cellStyle name="Comma 2 5 4 3 3" xfId="10051"/>
    <cellStyle name="Comma 2 5 4 3 4" xfId="17662"/>
    <cellStyle name="Comma 2 5 4 4" xfId="4400"/>
    <cellStyle name="Comma 2 5 4 4 2" xfId="12011"/>
    <cellStyle name="Comma 2 5 4 4 3" xfId="19622"/>
    <cellStyle name="Comma 2 5 4 5" xfId="8198"/>
    <cellStyle name="Comma 2 5 4 6" xfId="15809"/>
    <cellStyle name="Comma 2 5 5" xfId="1059"/>
    <cellStyle name="Comma 2 5 5 2" xfId="2912"/>
    <cellStyle name="Comma 2 5 5 2 2" xfId="6725"/>
    <cellStyle name="Comma 2 5 5 2 2 2" xfId="14336"/>
    <cellStyle name="Comma 2 5 5 2 2 3" xfId="21947"/>
    <cellStyle name="Comma 2 5 5 2 3" xfId="10523"/>
    <cellStyle name="Comma 2 5 5 2 4" xfId="18134"/>
    <cellStyle name="Comma 2 5 5 3" xfId="4872"/>
    <cellStyle name="Comma 2 5 5 3 2" xfId="12483"/>
    <cellStyle name="Comma 2 5 5 3 3" xfId="20094"/>
    <cellStyle name="Comma 2 5 5 4" xfId="8670"/>
    <cellStyle name="Comma 2 5 5 5" xfId="16281"/>
    <cellStyle name="Comma 2 5 6" xfId="1991"/>
    <cellStyle name="Comma 2 5 6 2" xfId="5804"/>
    <cellStyle name="Comma 2 5 6 2 2" xfId="13415"/>
    <cellStyle name="Comma 2 5 6 2 3" xfId="21026"/>
    <cellStyle name="Comma 2 5 6 3" xfId="9602"/>
    <cellStyle name="Comma 2 5 6 4" xfId="17213"/>
    <cellStyle name="Comma 2 5 7" xfId="3941"/>
    <cellStyle name="Comma 2 5 7 2" xfId="11552"/>
    <cellStyle name="Comma 2 5 7 3" xfId="19163"/>
    <cellStyle name="Comma 2 5 8" xfId="7753"/>
    <cellStyle name="Comma 2 5 9" xfId="15364"/>
    <cellStyle name="Comma 2 6" xfId="299"/>
    <cellStyle name="Comma 2 6 2" xfId="543"/>
    <cellStyle name="Comma 2 6 2 2" xfId="990"/>
    <cellStyle name="Comma 2 6 2 2 2" xfId="1908"/>
    <cellStyle name="Comma 2 6 2 2 2 2" xfId="3761"/>
    <cellStyle name="Comma 2 6 2 2 2 2 2" xfId="7574"/>
    <cellStyle name="Comma 2 6 2 2 2 2 2 2" xfId="15185"/>
    <cellStyle name="Comma 2 6 2 2 2 2 2 3" xfId="22796"/>
    <cellStyle name="Comma 2 6 2 2 2 2 3" xfId="11372"/>
    <cellStyle name="Comma 2 6 2 2 2 2 4" xfId="18983"/>
    <cellStyle name="Comma 2 6 2 2 2 3" xfId="5721"/>
    <cellStyle name="Comma 2 6 2 2 2 3 2" xfId="13332"/>
    <cellStyle name="Comma 2 6 2 2 2 3 3" xfId="20943"/>
    <cellStyle name="Comma 2 6 2 2 2 4" xfId="9519"/>
    <cellStyle name="Comma 2 6 2 2 2 5" xfId="17130"/>
    <cellStyle name="Comma 2 6 2 2 3" xfId="2843"/>
    <cellStyle name="Comma 2 6 2 2 3 2" xfId="6656"/>
    <cellStyle name="Comma 2 6 2 2 3 2 2" xfId="14267"/>
    <cellStyle name="Comma 2 6 2 2 3 2 3" xfId="21878"/>
    <cellStyle name="Comma 2 6 2 2 3 3" xfId="10454"/>
    <cellStyle name="Comma 2 6 2 2 3 4" xfId="18065"/>
    <cellStyle name="Comma 2 6 2 2 4" xfId="4803"/>
    <cellStyle name="Comma 2 6 2 2 4 2" xfId="12414"/>
    <cellStyle name="Comma 2 6 2 2 4 3" xfId="20025"/>
    <cellStyle name="Comma 2 6 2 2 5" xfId="8601"/>
    <cellStyle name="Comma 2 6 2 2 6" xfId="16212"/>
    <cellStyle name="Comma 2 6 2 3" xfId="1461"/>
    <cellStyle name="Comma 2 6 2 3 2" xfId="3314"/>
    <cellStyle name="Comma 2 6 2 3 2 2" xfId="7127"/>
    <cellStyle name="Comma 2 6 2 3 2 2 2" xfId="14738"/>
    <cellStyle name="Comma 2 6 2 3 2 2 3" xfId="22349"/>
    <cellStyle name="Comma 2 6 2 3 2 3" xfId="10925"/>
    <cellStyle name="Comma 2 6 2 3 2 4" xfId="18536"/>
    <cellStyle name="Comma 2 6 2 3 3" xfId="5274"/>
    <cellStyle name="Comma 2 6 2 3 3 2" xfId="12885"/>
    <cellStyle name="Comma 2 6 2 3 3 3" xfId="20496"/>
    <cellStyle name="Comma 2 6 2 3 4" xfId="9072"/>
    <cellStyle name="Comma 2 6 2 3 5" xfId="16683"/>
    <cellStyle name="Comma 2 6 2 4" xfId="2396"/>
    <cellStyle name="Comma 2 6 2 4 2" xfId="6209"/>
    <cellStyle name="Comma 2 6 2 4 2 2" xfId="13820"/>
    <cellStyle name="Comma 2 6 2 4 2 3" xfId="21431"/>
    <cellStyle name="Comma 2 6 2 4 3" xfId="10007"/>
    <cellStyle name="Comma 2 6 2 4 4" xfId="17618"/>
    <cellStyle name="Comma 2 6 2 5" xfId="4356"/>
    <cellStyle name="Comma 2 6 2 5 2" xfId="11967"/>
    <cellStyle name="Comma 2 6 2 5 3" xfId="19578"/>
    <cellStyle name="Comma 2 6 2 6" xfId="8154"/>
    <cellStyle name="Comma 2 6 2 7" xfId="15765"/>
    <cellStyle name="Comma 2 6 3" xfId="756"/>
    <cellStyle name="Comma 2 6 3 2" xfId="1674"/>
    <cellStyle name="Comma 2 6 3 2 2" xfId="3527"/>
    <cellStyle name="Comma 2 6 3 2 2 2" xfId="7340"/>
    <cellStyle name="Comma 2 6 3 2 2 2 2" xfId="14951"/>
    <cellStyle name="Comma 2 6 3 2 2 2 3" xfId="22562"/>
    <cellStyle name="Comma 2 6 3 2 2 3" xfId="11138"/>
    <cellStyle name="Comma 2 6 3 2 2 4" xfId="18749"/>
    <cellStyle name="Comma 2 6 3 2 3" xfId="5487"/>
    <cellStyle name="Comma 2 6 3 2 3 2" xfId="13098"/>
    <cellStyle name="Comma 2 6 3 2 3 3" xfId="20709"/>
    <cellStyle name="Comma 2 6 3 2 4" xfId="9285"/>
    <cellStyle name="Comma 2 6 3 2 5" xfId="16896"/>
    <cellStyle name="Comma 2 6 3 3" xfId="2609"/>
    <cellStyle name="Comma 2 6 3 3 2" xfId="6422"/>
    <cellStyle name="Comma 2 6 3 3 2 2" xfId="14033"/>
    <cellStyle name="Comma 2 6 3 3 2 3" xfId="21644"/>
    <cellStyle name="Comma 2 6 3 3 3" xfId="10220"/>
    <cellStyle name="Comma 2 6 3 3 4" xfId="17831"/>
    <cellStyle name="Comma 2 6 3 4" xfId="4569"/>
    <cellStyle name="Comma 2 6 3 4 2" xfId="12180"/>
    <cellStyle name="Comma 2 6 3 4 3" xfId="19791"/>
    <cellStyle name="Comma 2 6 3 5" xfId="8367"/>
    <cellStyle name="Comma 2 6 3 6" xfId="15978"/>
    <cellStyle name="Comma 2 6 4" xfId="1227"/>
    <cellStyle name="Comma 2 6 4 2" xfId="3080"/>
    <cellStyle name="Comma 2 6 4 2 2" xfId="6893"/>
    <cellStyle name="Comma 2 6 4 2 2 2" xfId="14504"/>
    <cellStyle name="Comma 2 6 4 2 2 3" xfId="22115"/>
    <cellStyle name="Comma 2 6 4 2 3" xfId="10691"/>
    <cellStyle name="Comma 2 6 4 2 4" xfId="18302"/>
    <cellStyle name="Comma 2 6 4 3" xfId="5040"/>
    <cellStyle name="Comma 2 6 4 3 2" xfId="12651"/>
    <cellStyle name="Comma 2 6 4 3 3" xfId="20262"/>
    <cellStyle name="Comma 2 6 4 4" xfId="8838"/>
    <cellStyle name="Comma 2 6 4 5" xfId="16449"/>
    <cellStyle name="Comma 2 6 5" xfId="2161"/>
    <cellStyle name="Comma 2 6 5 2" xfId="5974"/>
    <cellStyle name="Comma 2 6 5 2 2" xfId="13585"/>
    <cellStyle name="Comma 2 6 5 2 3" xfId="21196"/>
    <cellStyle name="Comma 2 6 5 3" xfId="9772"/>
    <cellStyle name="Comma 2 6 5 4" xfId="17383"/>
    <cellStyle name="Comma 2 6 6" xfId="4101"/>
    <cellStyle name="Comma 2 6 6 2" xfId="11712"/>
    <cellStyle name="Comma 2 6 6 3" xfId="19323"/>
    <cellStyle name="Comma 2 6 7" xfId="7920"/>
    <cellStyle name="Comma 2 6 8" xfId="15531"/>
    <cellStyle name="Comma 2 7" xfId="321"/>
    <cellStyle name="Comma 2 7 2" xfId="561"/>
    <cellStyle name="Comma 2 7 2 2" xfId="1008"/>
    <cellStyle name="Comma 2 7 2 2 2" xfId="1926"/>
    <cellStyle name="Comma 2 7 2 2 2 2" xfId="3779"/>
    <cellStyle name="Comma 2 7 2 2 2 2 2" xfId="7592"/>
    <cellStyle name="Comma 2 7 2 2 2 2 2 2" xfId="15203"/>
    <cellStyle name="Comma 2 7 2 2 2 2 2 3" xfId="22814"/>
    <cellStyle name="Comma 2 7 2 2 2 2 3" xfId="11390"/>
    <cellStyle name="Comma 2 7 2 2 2 2 4" xfId="19001"/>
    <cellStyle name="Comma 2 7 2 2 2 3" xfId="5739"/>
    <cellStyle name="Comma 2 7 2 2 2 3 2" xfId="13350"/>
    <cellStyle name="Comma 2 7 2 2 2 3 3" xfId="20961"/>
    <cellStyle name="Comma 2 7 2 2 2 4" xfId="9537"/>
    <cellStyle name="Comma 2 7 2 2 2 5" xfId="17148"/>
    <cellStyle name="Comma 2 7 2 2 3" xfId="2861"/>
    <cellStyle name="Comma 2 7 2 2 3 2" xfId="6674"/>
    <cellStyle name="Comma 2 7 2 2 3 2 2" xfId="14285"/>
    <cellStyle name="Comma 2 7 2 2 3 2 3" xfId="21896"/>
    <cellStyle name="Comma 2 7 2 2 3 3" xfId="10472"/>
    <cellStyle name="Comma 2 7 2 2 3 4" xfId="18083"/>
    <cellStyle name="Comma 2 7 2 2 4" xfId="4821"/>
    <cellStyle name="Comma 2 7 2 2 4 2" xfId="12432"/>
    <cellStyle name="Comma 2 7 2 2 4 3" xfId="20043"/>
    <cellStyle name="Comma 2 7 2 2 5" xfId="8619"/>
    <cellStyle name="Comma 2 7 2 2 6" xfId="16230"/>
    <cellStyle name="Comma 2 7 2 3" xfId="1479"/>
    <cellStyle name="Comma 2 7 2 3 2" xfId="3332"/>
    <cellStyle name="Comma 2 7 2 3 2 2" xfId="7145"/>
    <cellStyle name="Comma 2 7 2 3 2 2 2" xfId="14756"/>
    <cellStyle name="Comma 2 7 2 3 2 2 3" xfId="22367"/>
    <cellStyle name="Comma 2 7 2 3 2 3" xfId="10943"/>
    <cellStyle name="Comma 2 7 2 3 2 4" xfId="18554"/>
    <cellStyle name="Comma 2 7 2 3 3" xfId="5292"/>
    <cellStyle name="Comma 2 7 2 3 3 2" xfId="12903"/>
    <cellStyle name="Comma 2 7 2 3 3 3" xfId="20514"/>
    <cellStyle name="Comma 2 7 2 3 4" xfId="9090"/>
    <cellStyle name="Comma 2 7 2 3 5" xfId="16701"/>
    <cellStyle name="Comma 2 7 2 4" xfId="2414"/>
    <cellStyle name="Comma 2 7 2 4 2" xfId="6227"/>
    <cellStyle name="Comma 2 7 2 4 2 2" xfId="13838"/>
    <cellStyle name="Comma 2 7 2 4 2 3" xfId="21449"/>
    <cellStyle name="Comma 2 7 2 4 3" xfId="10025"/>
    <cellStyle name="Comma 2 7 2 4 4" xfId="17636"/>
    <cellStyle name="Comma 2 7 2 5" xfId="4374"/>
    <cellStyle name="Comma 2 7 2 5 2" xfId="11985"/>
    <cellStyle name="Comma 2 7 2 5 3" xfId="19596"/>
    <cellStyle name="Comma 2 7 2 6" xfId="8172"/>
    <cellStyle name="Comma 2 7 2 7" xfId="15783"/>
    <cellStyle name="Comma 2 7 3" xfId="774"/>
    <cellStyle name="Comma 2 7 3 2" xfId="1692"/>
    <cellStyle name="Comma 2 7 3 2 2" xfId="3545"/>
    <cellStyle name="Comma 2 7 3 2 2 2" xfId="7358"/>
    <cellStyle name="Comma 2 7 3 2 2 2 2" xfId="14969"/>
    <cellStyle name="Comma 2 7 3 2 2 2 3" xfId="22580"/>
    <cellStyle name="Comma 2 7 3 2 2 3" xfId="11156"/>
    <cellStyle name="Comma 2 7 3 2 2 4" xfId="18767"/>
    <cellStyle name="Comma 2 7 3 2 3" xfId="5505"/>
    <cellStyle name="Comma 2 7 3 2 3 2" xfId="13116"/>
    <cellStyle name="Comma 2 7 3 2 3 3" xfId="20727"/>
    <cellStyle name="Comma 2 7 3 2 4" xfId="9303"/>
    <cellStyle name="Comma 2 7 3 2 5" xfId="16914"/>
    <cellStyle name="Comma 2 7 3 3" xfId="2627"/>
    <cellStyle name="Comma 2 7 3 3 2" xfId="6440"/>
    <cellStyle name="Comma 2 7 3 3 2 2" xfId="14051"/>
    <cellStyle name="Comma 2 7 3 3 2 3" xfId="21662"/>
    <cellStyle name="Comma 2 7 3 3 3" xfId="10238"/>
    <cellStyle name="Comma 2 7 3 3 4" xfId="17849"/>
    <cellStyle name="Comma 2 7 3 4" xfId="4587"/>
    <cellStyle name="Comma 2 7 3 4 2" xfId="12198"/>
    <cellStyle name="Comma 2 7 3 4 3" xfId="19809"/>
    <cellStyle name="Comma 2 7 3 5" xfId="8385"/>
    <cellStyle name="Comma 2 7 3 6" xfId="15996"/>
    <cellStyle name="Comma 2 7 4" xfId="1245"/>
    <cellStyle name="Comma 2 7 4 2" xfId="3098"/>
    <cellStyle name="Comma 2 7 4 2 2" xfId="6911"/>
    <cellStyle name="Comma 2 7 4 2 2 2" xfId="14522"/>
    <cellStyle name="Comma 2 7 4 2 2 3" xfId="22133"/>
    <cellStyle name="Comma 2 7 4 2 3" xfId="10709"/>
    <cellStyle name="Comma 2 7 4 2 4" xfId="18320"/>
    <cellStyle name="Comma 2 7 4 3" xfId="5058"/>
    <cellStyle name="Comma 2 7 4 3 2" xfId="12669"/>
    <cellStyle name="Comma 2 7 4 3 3" xfId="20280"/>
    <cellStyle name="Comma 2 7 4 4" xfId="8856"/>
    <cellStyle name="Comma 2 7 4 5" xfId="16467"/>
    <cellStyle name="Comma 2 7 5" xfId="2179"/>
    <cellStyle name="Comma 2 7 5 2" xfId="5992"/>
    <cellStyle name="Comma 2 7 5 2 2" xfId="13603"/>
    <cellStyle name="Comma 2 7 5 2 3" xfId="21214"/>
    <cellStyle name="Comma 2 7 5 3" xfId="9790"/>
    <cellStyle name="Comma 2 7 5 4" xfId="17401"/>
    <cellStyle name="Comma 2 7 6" xfId="4122"/>
    <cellStyle name="Comma 2 7 6 2" xfId="11733"/>
    <cellStyle name="Comma 2 7 6 3" xfId="19344"/>
    <cellStyle name="Comma 2 7 7" xfId="7938"/>
    <cellStyle name="Comma 2 7 8" xfId="15549"/>
    <cellStyle name="Comma 2 8" xfId="372"/>
    <cellStyle name="Comma 2 8 2" xfId="820"/>
    <cellStyle name="Comma 2 8 2 2" xfId="1738"/>
    <cellStyle name="Comma 2 8 2 2 2" xfId="3591"/>
    <cellStyle name="Comma 2 8 2 2 2 2" xfId="7404"/>
    <cellStyle name="Comma 2 8 2 2 2 2 2" xfId="15015"/>
    <cellStyle name="Comma 2 8 2 2 2 2 3" xfId="22626"/>
    <cellStyle name="Comma 2 8 2 2 2 3" xfId="11202"/>
    <cellStyle name="Comma 2 8 2 2 2 4" xfId="18813"/>
    <cellStyle name="Comma 2 8 2 2 3" xfId="5551"/>
    <cellStyle name="Comma 2 8 2 2 3 2" xfId="13162"/>
    <cellStyle name="Comma 2 8 2 2 3 3" xfId="20773"/>
    <cellStyle name="Comma 2 8 2 2 4" xfId="9349"/>
    <cellStyle name="Comma 2 8 2 2 5" xfId="16960"/>
    <cellStyle name="Comma 2 8 2 3" xfId="2673"/>
    <cellStyle name="Comma 2 8 2 3 2" xfId="6486"/>
    <cellStyle name="Comma 2 8 2 3 2 2" xfId="14097"/>
    <cellStyle name="Comma 2 8 2 3 2 3" xfId="21708"/>
    <cellStyle name="Comma 2 8 2 3 3" xfId="10284"/>
    <cellStyle name="Comma 2 8 2 3 4" xfId="17895"/>
    <cellStyle name="Comma 2 8 2 4" xfId="4633"/>
    <cellStyle name="Comma 2 8 2 4 2" xfId="12244"/>
    <cellStyle name="Comma 2 8 2 4 3" xfId="19855"/>
    <cellStyle name="Comma 2 8 2 5" xfId="8431"/>
    <cellStyle name="Comma 2 8 2 6" xfId="16042"/>
    <cellStyle name="Comma 2 8 3" xfId="1291"/>
    <cellStyle name="Comma 2 8 3 2" xfId="3144"/>
    <cellStyle name="Comma 2 8 3 2 2" xfId="6957"/>
    <cellStyle name="Comma 2 8 3 2 2 2" xfId="14568"/>
    <cellStyle name="Comma 2 8 3 2 2 3" xfId="22179"/>
    <cellStyle name="Comma 2 8 3 2 3" xfId="10755"/>
    <cellStyle name="Comma 2 8 3 2 4" xfId="18366"/>
    <cellStyle name="Comma 2 8 3 3" xfId="5104"/>
    <cellStyle name="Comma 2 8 3 3 2" xfId="12715"/>
    <cellStyle name="Comma 2 8 3 3 3" xfId="20326"/>
    <cellStyle name="Comma 2 8 3 4" xfId="8902"/>
    <cellStyle name="Comma 2 8 3 5" xfId="16513"/>
    <cellStyle name="Comma 2 8 4" xfId="2226"/>
    <cellStyle name="Comma 2 8 4 2" xfId="6039"/>
    <cellStyle name="Comma 2 8 4 2 2" xfId="13650"/>
    <cellStyle name="Comma 2 8 4 2 3" xfId="21261"/>
    <cellStyle name="Comma 2 8 4 3" xfId="9837"/>
    <cellStyle name="Comma 2 8 4 4" xfId="17448"/>
    <cellStyle name="Comma 2 8 5" xfId="4186"/>
    <cellStyle name="Comma 2 8 5 2" xfId="11797"/>
    <cellStyle name="Comma 2 8 5 3" xfId="19408"/>
    <cellStyle name="Comma 2 8 6" xfId="7984"/>
    <cellStyle name="Comma 2 8 7" xfId="15595"/>
    <cellStyle name="Comma 2 9" xfId="584"/>
    <cellStyle name="Comma 2 9 2" xfId="1502"/>
    <cellStyle name="Comma 2 9 2 2" xfId="3355"/>
    <cellStyle name="Comma 2 9 2 2 2" xfId="7168"/>
    <cellStyle name="Comma 2 9 2 2 2 2" xfId="14779"/>
    <cellStyle name="Comma 2 9 2 2 2 3" xfId="22390"/>
    <cellStyle name="Comma 2 9 2 2 3" xfId="10966"/>
    <cellStyle name="Comma 2 9 2 2 4" xfId="18577"/>
    <cellStyle name="Comma 2 9 2 3" xfId="5315"/>
    <cellStyle name="Comma 2 9 2 3 2" xfId="12926"/>
    <cellStyle name="Comma 2 9 2 3 3" xfId="20537"/>
    <cellStyle name="Comma 2 9 2 4" xfId="9113"/>
    <cellStyle name="Comma 2 9 2 5" xfId="16724"/>
    <cellStyle name="Comma 2 9 3" xfId="2437"/>
    <cellStyle name="Comma 2 9 3 2" xfId="6250"/>
    <cellStyle name="Comma 2 9 3 2 2" xfId="13861"/>
    <cellStyle name="Comma 2 9 3 2 3" xfId="21472"/>
    <cellStyle name="Comma 2 9 3 3" xfId="10048"/>
    <cellStyle name="Comma 2 9 3 4" xfId="17659"/>
    <cellStyle name="Comma 2 9 4" xfId="4397"/>
    <cellStyle name="Comma 2 9 4 2" xfId="12008"/>
    <cellStyle name="Comma 2 9 4 3" xfId="19619"/>
    <cellStyle name="Comma 2 9 5" xfId="8195"/>
    <cellStyle name="Comma 2 9 6" xfId="15806"/>
    <cellStyle name="Comma 20" xfId="82"/>
    <cellStyle name="Comma 20 2" xfId="405"/>
    <cellStyle name="Comma 20 2 2" xfId="852"/>
    <cellStyle name="Comma 20 2 2 2" xfId="1770"/>
    <cellStyle name="Comma 20 2 2 2 2" xfId="3623"/>
    <cellStyle name="Comma 20 2 2 2 2 2" xfId="7436"/>
    <cellStyle name="Comma 20 2 2 2 2 2 2" xfId="15047"/>
    <cellStyle name="Comma 20 2 2 2 2 2 3" xfId="22658"/>
    <cellStyle name="Comma 20 2 2 2 2 3" xfId="11234"/>
    <cellStyle name="Comma 20 2 2 2 2 4" xfId="18845"/>
    <cellStyle name="Comma 20 2 2 2 3" xfId="5583"/>
    <cellStyle name="Comma 20 2 2 2 3 2" xfId="13194"/>
    <cellStyle name="Comma 20 2 2 2 3 3" xfId="20805"/>
    <cellStyle name="Comma 20 2 2 2 4" xfId="9381"/>
    <cellStyle name="Comma 20 2 2 2 5" xfId="16992"/>
    <cellStyle name="Comma 20 2 2 3" xfId="2705"/>
    <cellStyle name="Comma 20 2 2 3 2" xfId="6518"/>
    <cellStyle name="Comma 20 2 2 3 2 2" xfId="14129"/>
    <cellStyle name="Comma 20 2 2 3 2 3" xfId="21740"/>
    <cellStyle name="Comma 20 2 2 3 3" xfId="10316"/>
    <cellStyle name="Comma 20 2 2 3 4" xfId="17927"/>
    <cellStyle name="Comma 20 2 2 4" xfId="4665"/>
    <cellStyle name="Comma 20 2 2 4 2" xfId="12276"/>
    <cellStyle name="Comma 20 2 2 4 3" xfId="19887"/>
    <cellStyle name="Comma 20 2 2 5" xfId="8463"/>
    <cellStyle name="Comma 20 2 2 6" xfId="16074"/>
    <cellStyle name="Comma 20 2 3" xfId="1323"/>
    <cellStyle name="Comma 20 2 3 2" xfId="3176"/>
    <cellStyle name="Comma 20 2 3 2 2" xfId="6989"/>
    <cellStyle name="Comma 20 2 3 2 2 2" xfId="14600"/>
    <cellStyle name="Comma 20 2 3 2 2 3" xfId="22211"/>
    <cellStyle name="Comma 20 2 3 2 3" xfId="10787"/>
    <cellStyle name="Comma 20 2 3 2 4" xfId="18398"/>
    <cellStyle name="Comma 20 2 3 3" xfId="5136"/>
    <cellStyle name="Comma 20 2 3 3 2" xfId="12747"/>
    <cellStyle name="Comma 20 2 3 3 3" xfId="20358"/>
    <cellStyle name="Comma 20 2 3 4" xfId="8934"/>
    <cellStyle name="Comma 20 2 3 5" xfId="16545"/>
    <cellStyle name="Comma 20 2 4" xfId="2258"/>
    <cellStyle name="Comma 20 2 4 2" xfId="6071"/>
    <cellStyle name="Comma 20 2 4 2 2" xfId="13682"/>
    <cellStyle name="Comma 20 2 4 2 3" xfId="21293"/>
    <cellStyle name="Comma 20 2 4 3" xfId="9869"/>
    <cellStyle name="Comma 20 2 4 4" xfId="17480"/>
    <cellStyle name="Comma 20 2 5" xfId="4218"/>
    <cellStyle name="Comma 20 2 5 2" xfId="11829"/>
    <cellStyle name="Comma 20 2 5 3" xfId="19440"/>
    <cellStyle name="Comma 20 2 6" xfId="8016"/>
    <cellStyle name="Comma 20 2 7" xfId="15627"/>
    <cellStyle name="Comma 20 3" xfId="613"/>
    <cellStyle name="Comma 20 3 2" xfId="1531"/>
    <cellStyle name="Comma 20 3 2 2" xfId="3384"/>
    <cellStyle name="Comma 20 3 2 2 2" xfId="7197"/>
    <cellStyle name="Comma 20 3 2 2 2 2" xfId="14808"/>
    <cellStyle name="Comma 20 3 2 2 2 3" xfId="22419"/>
    <cellStyle name="Comma 20 3 2 2 3" xfId="10995"/>
    <cellStyle name="Comma 20 3 2 2 4" xfId="18606"/>
    <cellStyle name="Comma 20 3 2 3" xfId="5344"/>
    <cellStyle name="Comma 20 3 2 3 2" xfId="12955"/>
    <cellStyle name="Comma 20 3 2 3 3" xfId="20566"/>
    <cellStyle name="Comma 20 3 2 4" xfId="9142"/>
    <cellStyle name="Comma 20 3 2 5" xfId="16753"/>
    <cellStyle name="Comma 20 3 3" xfId="2466"/>
    <cellStyle name="Comma 20 3 3 2" xfId="6279"/>
    <cellStyle name="Comma 20 3 3 2 2" xfId="13890"/>
    <cellStyle name="Comma 20 3 3 2 3" xfId="21501"/>
    <cellStyle name="Comma 20 3 3 3" xfId="10077"/>
    <cellStyle name="Comma 20 3 3 4" xfId="17688"/>
    <cellStyle name="Comma 20 3 4" xfId="4426"/>
    <cellStyle name="Comma 20 3 4 2" xfId="12037"/>
    <cellStyle name="Comma 20 3 4 3" xfId="19648"/>
    <cellStyle name="Comma 20 3 5" xfId="8224"/>
    <cellStyle name="Comma 20 3 6" xfId="15835"/>
    <cellStyle name="Comma 20 4" xfId="1085"/>
    <cellStyle name="Comma 20 4 2" xfId="2938"/>
    <cellStyle name="Comma 20 4 2 2" xfId="6751"/>
    <cellStyle name="Comma 20 4 2 2 2" xfId="14362"/>
    <cellStyle name="Comma 20 4 2 2 3" xfId="21973"/>
    <cellStyle name="Comma 20 4 2 3" xfId="10549"/>
    <cellStyle name="Comma 20 4 2 4" xfId="18160"/>
    <cellStyle name="Comma 20 4 3" xfId="4898"/>
    <cellStyle name="Comma 20 4 3 2" xfId="12509"/>
    <cellStyle name="Comma 20 4 3 3" xfId="20120"/>
    <cellStyle name="Comma 20 4 4" xfId="8696"/>
    <cellStyle name="Comma 20 4 5" xfId="16307"/>
    <cellStyle name="Comma 20 5" xfId="2017"/>
    <cellStyle name="Comma 20 5 2" xfId="5830"/>
    <cellStyle name="Comma 20 5 2 2" xfId="13441"/>
    <cellStyle name="Comma 20 5 2 3" xfId="21052"/>
    <cellStyle name="Comma 20 5 3" xfId="9628"/>
    <cellStyle name="Comma 20 5 4" xfId="17239"/>
    <cellStyle name="Comma 20 6" xfId="3975"/>
    <cellStyle name="Comma 20 6 2" xfId="11586"/>
    <cellStyle name="Comma 20 6 3" xfId="19197"/>
    <cellStyle name="Comma 20 7" xfId="7779"/>
    <cellStyle name="Comma 20 8" xfId="15390"/>
    <cellStyle name="Comma 200" xfId="3866"/>
    <cellStyle name="Comma 200 2" xfId="7679"/>
    <cellStyle name="Comma 200 2 2" xfId="15290"/>
    <cellStyle name="Comma 200 2 3" xfId="22901"/>
    <cellStyle name="Comma 200 3" xfId="11477"/>
    <cellStyle name="Comma 200 4" xfId="19088"/>
    <cellStyle name="Comma 201" xfId="3869"/>
    <cellStyle name="Comma 201 2" xfId="7682"/>
    <cellStyle name="Comma 201 2 2" xfId="15293"/>
    <cellStyle name="Comma 201 2 3" xfId="22904"/>
    <cellStyle name="Comma 201 3" xfId="11480"/>
    <cellStyle name="Comma 201 4" xfId="19091"/>
    <cellStyle name="Comma 202" xfId="3894"/>
    <cellStyle name="Comma 202 2" xfId="7707"/>
    <cellStyle name="Comma 202 2 2" xfId="15318"/>
    <cellStyle name="Comma 202 2 3" xfId="22929"/>
    <cellStyle name="Comma 202 3" xfId="11505"/>
    <cellStyle name="Comma 202 4" xfId="19116"/>
    <cellStyle name="Comma 203" xfId="3875"/>
    <cellStyle name="Comma 203 2" xfId="7688"/>
    <cellStyle name="Comma 203 2 2" xfId="15299"/>
    <cellStyle name="Comma 203 2 3" xfId="22910"/>
    <cellStyle name="Comma 203 3" xfId="11486"/>
    <cellStyle name="Comma 203 4" xfId="19097"/>
    <cellStyle name="Comma 204" xfId="3900"/>
    <cellStyle name="Comma 204 2" xfId="7713"/>
    <cellStyle name="Comma 204 2 2" xfId="15324"/>
    <cellStyle name="Comma 204 2 3" xfId="22935"/>
    <cellStyle name="Comma 204 3" xfId="11511"/>
    <cellStyle name="Comma 204 4" xfId="19122"/>
    <cellStyle name="Comma 205" xfId="3858"/>
    <cellStyle name="Comma 205 2" xfId="7671"/>
    <cellStyle name="Comma 205 2 2" xfId="15282"/>
    <cellStyle name="Comma 205 2 3" xfId="22893"/>
    <cellStyle name="Comma 205 3" xfId="11469"/>
    <cellStyle name="Comma 205 4" xfId="19080"/>
    <cellStyle name="Comma 206" xfId="3821"/>
    <cellStyle name="Comma 206 2" xfId="7634"/>
    <cellStyle name="Comma 206 2 2" xfId="15245"/>
    <cellStyle name="Comma 206 2 3" xfId="22856"/>
    <cellStyle name="Comma 206 3" xfId="11432"/>
    <cellStyle name="Comma 206 4" xfId="19043"/>
    <cellStyle name="Comma 207" xfId="3852"/>
    <cellStyle name="Comma 207 2" xfId="7665"/>
    <cellStyle name="Comma 207 2 2" xfId="15276"/>
    <cellStyle name="Comma 207 2 3" xfId="22887"/>
    <cellStyle name="Comma 207 3" xfId="11463"/>
    <cellStyle name="Comma 207 4" xfId="19074"/>
    <cellStyle name="Comma 208" xfId="3853"/>
    <cellStyle name="Comma 208 2" xfId="7666"/>
    <cellStyle name="Comma 208 2 2" xfId="15277"/>
    <cellStyle name="Comma 208 2 3" xfId="22888"/>
    <cellStyle name="Comma 208 3" xfId="11464"/>
    <cellStyle name="Comma 208 4" xfId="19075"/>
    <cellStyle name="Comma 209" xfId="3881"/>
    <cellStyle name="Comma 209 2" xfId="7694"/>
    <cellStyle name="Comma 209 2 2" xfId="15305"/>
    <cellStyle name="Comma 209 2 3" xfId="22916"/>
    <cellStyle name="Comma 209 3" xfId="11492"/>
    <cellStyle name="Comma 209 4" xfId="19103"/>
    <cellStyle name="Comma 21" xfId="80"/>
    <cellStyle name="Comma 21 2" xfId="403"/>
    <cellStyle name="Comma 21 2 2" xfId="850"/>
    <cellStyle name="Comma 21 2 2 2" xfId="1768"/>
    <cellStyle name="Comma 21 2 2 2 2" xfId="3621"/>
    <cellStyle name="Comma 21 2 2 2 2 2" xfId="7434"/>
    <cellStyle name="Comma 21 2 2 2 2 2 2" xfId="15045"/>
    <cellStyle name="Comma 21 2 2 2 2 2 3" xfId="22656"/>
    <cellStyle name="Comma 21 2 2 2 2 3" xfId="11232"/>
    <cellStyle name="Comma 21 2 2 2 2 4" xfId="18843"/>
    <cellStyle name="Comma 21 2 2 2 3" xfId="5581"/>
    <cellStyle name="Comma 21 2 2 2 3 2" xfId="13192"/>
    <cellStyle name="Comma 21 2 2 2 3 3" xfId="20803"/>
    <cellStyle name="Comma 21 2 2 2 4" xfId="9379"/>
    <cellStyle name="Comma 21 2 2 2 5" xfId="16990"/>
    <cellStyle name="Comma 21 2 2 3" xfId="2703"/>
    <cellStyle name="Comma 21 2 2 3 2" xfId="6516"/>
    <cellStyle name="Comma 21 2 2 3 2 2" xfId="14127"/>
    <cellStyle name="Comma 21 2 2 3 2 3" xfId="21738"/>
    <cellStyle name="Comma 21 2 2 3 3" xfId="10314"/>
    <cellStyle name="Comma 21 2 2 3 4" xfId="17925"/>
    <cellStyle name="Comma 21 2 2 4" xfId="4663"/>
    <cellStyle name="Comma 21 2 2 4 2" xfId="12274"/>
    <cellStyle name="Comma 21 2 2 4 3" xfId="19885"/>
    <cellStyle name="Comma 21 2 2 5" xfId="8461"/>
    <cellStyle name="Comma 21 2 2 6" xfId="16072"/>
    <cellStyle name="Comma 21 2 3" xfId="1321"/>
    <cellStyle name="Comma 21 2 3 2" xfId="3174"/>
    <cellStyle name="Comma 21 2 3 2 2" xfId="6987"/>
    <cellStyle name="Comma 21 2 3 2 2 2" xfId="14598"/>
    <cellStyle name="Comma 21 2 3 2 2 3" xfId="22209"/>
    <cellStyle name="Comma 21 2 3 2 3" xfId="10785"/>
    <cellStyle name="Comma 21 2 3 2 4" xfId="18396"/>
    <cellStyle name="Comma 21 2 3 3" xfId="5134"/>
    <cellStyle name="Comma 21 2 3 3 2" xfId="12745"/>
    <cellStyle name="Comma 21 2 3 3 3" xfId="20356"/>
    <cellStyle name="Comma 21 2 3 4" xfId="8932"/>
    <cellStyle name="Comma 21 2 3 5" xfId="16543"/>
    <cellStyle name="Comma 21 2 4" xfId="2256"/>
    <cellStyle name="Comma 21 2 4 2" xfId="6069"/>
    <cellStyle name="Comma 21 2 4 2 2" xfId="13680"/>
    <cellStyle name="Comma 21 2 4 2 3" xfId="21291"/>
    <cellStyle name="Comma 21 2 4 3" xfId="9867"/>
    <cellStyle name="Comma 21 2 4 4" xfId="17478"/>
    <cellStyle name="Comma 21 2 5" xfId="4216"/>
    <cellStyle name="Comma 21 2 5 2" xfId="11827"/>
    <cellStyle name="Comma 21 2 5 3" xfId="19438"/>
    <cellStyle name="Comma 21 2 6" xfId="8014"/>
    <cellStyle name="Comma 21 2 7" xfId="15625"/>
    <cellStyle name="Comma 21 3" xfId="611"/>
    <cellStyle name="Comma 21 3 2" xfId="1529"/>
    <cellStyle name="Comma 21 3 2 2" xfId="3382"/>
    <cellStyle name="Comma 21 3 2 2 2" xfId="7195"/>
    <cellStyle name="Comma 21 3 2 2 2 2" xfId="14806"/>
    <cellStyle name="Comma 21 3 2 2 2 3" xfId="22417"/>
    <cellStyle name="Comma 21 3 2 2 3" xfId="10993"/>
    <cellStyle name="Comma 21 3 2 2 4" xfId="18604"/>
    <cellStyle name="Comma 21 3 2 3" xfId="5342"/>
    <cellStyle name="Comma 21 3 2 3 2" xfId="12953"/>
    <cellStyle name="Comma 21 3 2 3 3" xfId="20564"/>
    <cellStyle name="Comma 21 3 2 4" xfId="9140"/>
    <cellStyle name="Comma 21 3 2 5" xfId="16751"/>
    <cellStyle name="Comma 21 3 3" xfId="2464"/>
    <cellStyle name="Comma 21 3 3 2" xfId="6277"/>
    <cellStyle name="Comma 21 3 3 2 2" xfId="13888"/>
    <cellStyle name="Comma 21 3 3 2 3" xfId="21499"/>
    <cellStyle name="Comma 21 3 3 3" xfId="10075"/>
    <cellStyle name="Comma 21 3 3 4" xfId="17686"/>
    <cellStyle name="Comma 21 3 4" xfId="4424"/>
    <cellStyle name="Comma 21 3 4 2" xfId="12035"/>
    <cellStyle name="Comma 21 3 4 3" xfId="19646"/>
    <cellStyle name="Comma 21 3 5" xfId="8222"/>
    <cellStyle name="Comma 21 3 6" xfId="15833"/>
    <cellStyle name="Comma 21 4" xfId="1083"/>
    <cellStyle name="Comma 21 4 2" xfId="2936"/>
    <cellStyle name="Comma 21 4 2 2" xfId="6749"/>
    <cellStyle name="Comma 21 4 2 2 2" xfId="14360"/>
    <cellStyle name="Comma 21 4 2 2 3" xfId="21971"/>
    <cellStyle name="Comma 21 4 2 3" xfId="10547"/>
    <cellStyle name="Comma 21 4 2 4" xfId="18158"/>
    <cellStyle name="Comma 21 4 3" xfId="4896"/>
    <cellStyle name="Comma 21 4 3 2" xfId="12507"/>
    <cellStyle name="Comma 21 4 3 3" xfId="20118"/>
    <cellStyle name="Comma 21 4 4" xfId="8694"/>
    <cellStyle name="Comma 21 4 5" xfId="16305"/>
    <cellStyle name="Comma 21 5" xfId="2015"/>
    <cellStyle name="Comma 21 5 2" xfId="5828"/>
    <cellStyle name="Comma 21 5 2 2" xfId="13439"/>
    <cellStyle name="Comma 21 5 2 3" xfId="21050"/>
    <cellStyle name="Comma 21 5 3" xfId="9626"/>
    <cellStyle name="Comma 21 5 4" xfId="17237"/>
    <cellStyle name="Comma 21 6" xfId="3976"/>
    <cellStyle name="Comma 21 6 2" xfId="11587"/>
    <cellStyle name="Comma 21 6 3" xfId="19198"/>
    <cellStyle name="Comma 21 7" xfId="7777"/>
    <cellStyle name="Comma 21 8" xfId="15388"/>
    <cellStyle name="Comma 210" xfId="3884"/>
    <cellStyle name="Comma 210 2" xfId="7697"/>
    <cellStyle name="Comma 210 2 2" xfId="15308"/>
    <cellStyle name="Comma 210 2 3" xfId="22919"/>
    <cellStyle name="Comma 210 3" xfId="11495"/>
    <cellStyle name="Comma 210 4" xfId="19106"/>
    <cellStyle name="Comma 211" xfId="3885"/>
    <cellStyle name="Comma 211 2" xfId="7698"/>
    <cellStyle name="Comma 211 2 2" xfId="15309"/>
    <cellStyle name="Comma 211 2 3" xfId="22920"/>
    <cellStyle name="Comma 211 3" xfId="11496"/>
    <cellStyle name="Comma 211 4" xfId="19107"/>
    <cellStyle name="Comma 212" xfId="3850"/>
    <cellStyle name="Comma 212 2" xfId="7663"/>
    <cellStyle name="Comma 212 2 2" xfId="15274"/>
    <cellStyle name="Comma 212 2 3" xfId="22885"/>
    <cellStyle name="Comma 212 3" xfId="11461"/>
    <cellStyle name="Comma 212 4" xfId="19072"/>
    <cellStyle name="Comma 213" xfId="3870"/>
    <cellStyle name="Comma 213 2" xfId="7683"/>
    <cellStyle name="Comma 213 2 2" xfId="15294"/>
    <cellStyle name="Comma 213 2 3" xfId="22905"/>
    <cellStyle name="Comma 213 3" xfId="11481"/>
    <cellStyle name="Comma 213 4" xfId="19092"/>
    <cellStyle name="Comma 214" xfId="3880"/>
    <cellStyle name="Comma 214 2" xfId="7693"/>
    <cellStyle name="Comma 214 2 2" xfId="15304"/>
    <cellStyle name="Comma 214 2 3" xfId="22915"/>
    <cellStyle name="Comma 214 3" xfId="11491"/>
    <cellStyle name="Comma 214 4" xfId="19102"/>
    <cellStyle name="Comma 215" xfId="3845"/>
    <cellStyle name="Comma 215 2" xfId="7658"/>
    <cellStyle name="Comma 215 2 2" xfId="15269"/>
    <cellStyle name="Comma 215 2 3" xfId="22880"/>
    <cellStyle name="Comma 215 3" xfId="11456"/>
    <cellStyle name="Comma 215 4" xfId="19067"/>
    <cellStyle name="Comma 216" xfId="3879"/>
    <cellStyle name="Comma 216 2" xfId="7692"/>
    <cellStyle name="Comma 216 2 2" xfId="15303"/>
    <cellStyle name="Comma 216 2 3" xfId="22914"/>
    <cellStyle name="Comma 216 3" xfId="11490"/>
    <cellStyle name="Comma 216 4" xfId="19101"/>
    <cellStyle name="Comma 217" xfId="3838"/>
    <cellStyle name="Comma 217 2" xfId="7651"/>
    <cellStyle name="Comma 217 2 2" xfId="15262"/>
    <cellStyle name="Comma 217 2 3" xfId="22873"/>
    <cellStyle name="Comma 217 3" xfId="11449"/>
    <cellStyle name="Comma 217 4" xfId="19060"/>
    <cellStyle name="Comma 218" xfId="3830"/>
    <cellStyle name="Comma 218 2" xfId="7643"/>
    <cellStyle name="Comma 218 2 2" xfId="15254"/>
    <cellStyle name="Comma 218 2 3" xfId="22865"/>
    <cellStyle name="Comma 218 3" xfId="11441"/>
    <cellStyle name="Comma 218 4" xfId="19052"/>
    <cellStyle name="Comma 219" xfId="3871"/>
    <cellStyle name="Comma 219 2" xfId="7684"/>
    <cellStyle name="Comma 219 2 2" xfId="15295"/>
    <cellStyle name="Comma 219 2 3" xfId="22906"/>
    <cellStyle name="Comma 219 3" xfId="11482"/>
    <cellStyle name="Comma 219 4" xfId="19093"/>
    <cellStyle name="Comma 22" xfId="71"/>
    <cellStyle name="Comma 22 2" xfId="364"/>
    <cellStyle name="Comma 22 2 2" xfId="813"/>
    <cellStyle name="Comma 22 2 2 2" xfId="1731"/>
    <cellStyle name="Comma 22 2 2 2 2" xfId="3584"/>
    <cellStyle name="Comma 22 2 2 2 2 2" xfId="7397"/>
    <cellStyle name="Comma 22 2 2 2 2 2 2" xfId="15008"/>
    <cellStyle name="Comma 22 2 2 2 2 2 3" xfId="22619"/>
    <cellStyle name="Comma 22 2 2 2 2 3" xfId="11195"/>
    <cellStyle name="Comma 22 2 2 2 2 4" xfId="18806"/>
    <cellStyle name="Comma 22 2 2 2 3" xfId="5544"/>
    <cellStyle name="Comma 22 2 2 2 3 2" xfId="13155"/>
    <cellStyle name="Comma 22 2 2 2 3 3" xfId="20766"/>
    <cellStyle name="Comma 22 2 2 2 4" xfId="9342"/>
    <cellStyle name="Comma 22 2 2 2 5" xfId="16953"/>
    <cellStyle name="Comma 22 2 2 3" xfId="2666"/>
    <cellStyle name="Comma 22 2 2 3 2" xfId="6479"/>
    <cellStyle name="Comma 22 2 2 3 2 2" xfId="14090"/>
    <cellStyle name="Comma 22 2 2 3 2 3" xfId="21701"/>
    <cellStyle name="Comma 22 2 2 3 3" xfId="10277"/>
    <cellStyle name="Comma 22 2 2 3 4" xfId="17888"/>
    <cellStyle name="Comma 22 2 2 4" xfId="4626"/>
    <cellStyle name="Comma 22 2 2 4 2" xfId="12237"/>
    <cellStyle name="Comma 22 2 2 4 3" xfId="19848"/>
    <cellStyle name="Comma 22 2 2 5" xfId="8424"/>
    <cellStyle name="Comma 22 2 2 6" xfId="16035"/>
    <cellStyle name="Comma 22 2 3" xfId="1284"/>
    <cellStyle name="Comma 22 2 3 2" xfId="3137"/>
    <cellStyle name="Comma 22 2 3 2 2" xfId="6950"/>
    <cellStyle name="Comma 22 2 3 2 2 2" xfId="14561"/>
    <cellStyle name="Comma 22 2 3 2 2 3" xfId="22172"/>
    <cellStyle name="Comma 22 2 3 2 3" xfId="10748"/>
    <cellStyle name="Comma 22 2 3 2 4" xfId="18359"/>
    <cellStyle name="Comma 22 2 3 3" xfId="5097"/>
    <cellStyle name="Comma 22 2 3 3 2" xfId="12708"/>
    <cellStyle name="Comma 22 2 3 3 3" xfId="20319"/>
    <cellStyle name="Comma 22 2 3 4" xfId="8895"/>
    <cellStyle name="Comma 22 2 3 5" xfId="16506"/>
    <cellStyle name="Comma 22 2 4" xfId="2219"/>
    <cellStyle name="Comma 22 2 4 2" xfId="6032"/>
    <cellStyle name="Comma 22 2 4 2 2" xfId="13643"/>
    <cellStyle name="Comma 22 2 4 2 3" xfId="21254"/>
    <cellStyle name="Comma 22 2 4 3" xfId="9830"/>
    <cellStyle name="Comma 22 2 4 4" xfId="17441"/>
    <cellStyle name="Comma 22 2 5" xfId="4179"/>
    <cellStyle name="Comma 22 2 5 2" xfId="11790"/>
    <cellStyle name="Comma 22 2 5 3" xfId="19401"/>
    <cellStyle name="Comma 22 2 6" xfId="7977"/>
    <cellStyle name="Comma 22 2 7" xfId="15588"/>
    <cellStyle name="Comma 22 3" xfId="602"/>
    <cellStyle name="Comma 22 3 2" xfId="1520"/>
    <cellStyle name="Comma 22 3 2 2" xfId="3373"/>
    <cellStyle name="Comma 22 3 2 2 2" xfId="7186"/>
    <cellStyle name="Comma 22 3 2 2 2 2" xfId="14797"/>
    <cellStyle name="Comma 22 3 2 2 2 3" xfId="22408"/>
    <cellStyle name="Comma 22 3 2 2 3" xfId="10984"/>
    <cellStyle name="Comma 22 3 2 2 4" xfId="18595"/>
    <cellStyle name="Comma 22 3 2 3" xfId="5333"/>
    <cellStyle name="Comma 22 3 2 3 2" xfId="12944"/>
    <cellStyle name="Comma 22 3 2 3 3" xfId="20555"/>
    <cellStyle name="Comma 22 3 2 4" xfId="9131"/>
    <cellStyle name="Comma 22 3 2 5" xfId="16742"/>
    <cellStyle name="Comma 22 3 3" xfId="2455"/>
    <cellStyle name="Comma 22 3 3 2" xfId="6268"/>
    <cellStyle name="Comma 22 3 3 2 2" xfId="13879"/>
    <cellStyle name="Comma 22 3 3 2 3" xfId="21490"/>
    <cellStyle name="Comma 22 3 3 3" xfId="10066"/>
    <cellStyle name="Comma 22 3 3 4" xfId="17677"/>
    <cellStyle name="Comma 22 3 4" xfId="4415"/>
    <cellStyle name="Comma 22 3 4 2" xfId="12026"/>
    <cellStyle name="Comma 22 3 4 3" xfId="19637"/>
    <cellStyle name="Comma 22 3 5" xfId="8213"/>
    <cellStyle name="Comma 22 3 6" xfId="15824"/>
    <cellStyle name="Comma 22 4" xfId="1074"/>
    <cellStyle name="Comma 22 4 2" xfId="2927"/>
    <cellStyle name="Comma 22 4 2 2" xfId="6740"/>
    <cellStyle name="Comma 22 4 2 2 2" xfId="14351"/>
    <cellStyle name="Comma 22 4 2 2 3" xfId="21962"/>
    <cellStyle name="Comma 22 4 2 3" xfId="10538"/>
    <cellStyle name="Comma 22 4 2 4" xfId="18149"/>
    <cellStyle name="Comma 22 4 3" xfId="4887"/>
    <cellStyle name="Comma 22 4 3 2" xfId="12498"/>
    <cellStyle name="Comma 22 4 3 3" xfId="20109"/>
    <cellStyle name="Comma 22 4 4" xfId="8685"/>
    <cellStyle name="Comma 22 4 5" xfId="16296"/>
    <cellStyle name="Comma 22 5" xfId="2006"/>
    <cellStyle name="Comma 22 5 2" xfId="5819"/>
    <cellStyle name="Comma 22 5 2 2" xfId="13430"/>
    <cellStyle name="Comma 22 5 2 3" xfId="21041"/>
    <cellStyle name="Comma 22 5 3" xfId="9617"/>
    <cellStyle name="Comma 22 5 4" xfId="17228"/>
    <cellStyle name="Comma 22 6" xfId="3977"/>
    <cellStyle name="Comma 22 6 2" xfId="11588"/>
    <cellStyle name="Comma 22 6 3" xfId="19199"/>
    <cellStyle name="Comma 22 7" xfId="7768"/>
    <cellStyle name="Comma 22 8" xfId="15379"/>
    <cellStyle name="Comma 220" xfId="3860"/>
    <cellStyle name="Comma 220 2" xfId="7673"/>
    <cellStyle name="Comma 220 2 2" xfId="15284"/>
    <cellStyle name="Comma 220 2 3" xfId="22895"/>
    <cellStyle name="Comma 220 3" xfId="11471"/>
    <cellStyle name="Comma 220 4" xfId="19082"/>
    <cellStyle name="Comma 221" xfId="3834"/>
    <cellStyle name="Comma 221 2" xfId="7647"/>
    <cellStyle name="Comma 221 2 2" xfId="15258"/>
    <cellStyle name="Comma 221 2 3" xfId="22869"/>
    <cellStyle name="Comma 221 3" xfId="11445"/>
    <cellStyle name="Comma 221 4" xfId="19056"/>
    <cellStyle name="Comma 222" xfId="3822"/>
    <cellStyle name="Comma 222 2" xfId="7635"/>
    <cellStyle name="Comma 222 2 2" xfId="15246"/>
    <cellStyle name="Comma 222 2 3" xfId="22857"/>
    <cellStyle name="Comma 222 3" xfId="11433"/>
    <cellStyle name="Comma 222 4" xfId="19044"/>
    <cellStyle name="Comma 223" xfId="3859"/>
    <cellStyle name="Comma 223 2" xfId="7672"/>
    <cellStyle name="Comma 223 2 2" xfId="15283"/>
    <cellStyle name="Comma 223 2 3" xfId="22894"/>
    <cellStyle name="Comma 223 3" xfId="11470"/>
    <cellStyle name="Comma 223 4" xfId="19081"/>
    <cellStyle name="Comma 224" xfId="3851"/>
    <cellStyle name="Comma 224 2" xfId="7664"/>
    <cellStyle name="Comma 224 2 2" xfId="15275"/>
    <cellStyle name="Comma 224 2 3" xfId="22886"/>
    <cellStyle name="Comma 224 3" xfId="11462"/>
    <cellStyle name="Comma 224 4" xfId="19073"/>
    <cellStyle name="Comma 225" xfId="3867"/>
    <cellStyle name="Comma 225 2" xfId="7680"/>
    <cellStyle name="Comma 225 2 2" xfId="15291"/>
    <cellStyle name="Comma 225 2 3" xfId="22902"/>
    <cellStyle name="Comma 225 3" xfId="11478"/>
    <cellStyle name="Comma 225 4" xfId="19089"/>
    <cellStyle name="Comma 226" xfId="3906"/>
    <cellStyle name="Comma 226 2" xfId="7719"/>
    <cellStyle name="Comma 226 2 2" xfId="15330"/>
    <cellStyle name="Comma 226 2 3" xfId="22941"/>
    <cellStyle name="Comma 226 3" xfId="11517"/>
    <cellStyle name="Comma 226 4" xfId="19128"/>
    <cellStyle name="Comma 227" xfId="3897"/>
    <cellStyle name="Comma 227 2" xfId="7710"/>
    <cellStyle name="Comma 227 2 2" xfId="15321"/>
    <cellStyle name="Comma 227 2 3" xfId="22932"/>
    <cellStyle name="Comma 227 3" xfId="11508"/>
    <cellStyle name="Comma 227 4" xfId="19119"/>
    <cellStyle name="Comma 228" xfId="3883"/>
    <cellStyle name="Comma 228 2" xfId="7696"/>
    <cellStyle name="Comma 228 2 2" xfId="15307"/>
    <cellStyle name="Comma 228 2 3" xfId="22918"/>
    <cellStyle name="Comma 228 3" xfId="11494"/>
    <cellStyle name="Comma 228 4" xfId="19105"/>
    <cellStyle name="Comma 229" xfId="3857"/>
    <cellStyle name="Comma 229 2" xfId="7670"/>
    <cellStyle name="Comma 229 2 2" xfId="15281"/>
    <cellStyle name="Comma 229 2 3" xfId="22892"/>
    <cellStyle name="Comma 229 3" xfId="11468"/>
    <cellStyle name="Comma 229 4" xfId="19079"/>
    <cellStyle name="Comma 23" xfId="83"/>
    <cellStyle name="Comma 23 2" xfId="406"/>
    <cellStyle name="Comma 23 2 2" xfId="853"/>
    <cellStyle name="Comma 23 2 2 2" xfId="1771"/>
    <cellStyle name="Comma 23 2 2 2 2" xfId="3624"/>
    <cellStyle name="Comma 23 2 2 2 2 2" xfId="7437"/>
    <cellStyle name="Comma 23 2 2 2 2 2 2" xfId="15048"/>
    <cellStyle name="Comma 23 2 2 2 2 2 3" xfId="22659"/>
    <cellStyle name="Comma 23 2 2 2 2 3" xfId="11235"/>
    <cellStyle name="Comma 23 2 2 2 2 4" xfId="18846"/>
    <cellStyle name="Comma 23 2 2 2 3" xfId="5584"/>
    <cellStyle name="Comma 23 2 2 2 3 2" xfId="13195"/>
    <cellStyle name="Comma 23 2 2 2 3 3" xfId="20806"/>
    <cellStyle name="Comma 23 2 2 2 4" xfId="9382"/>
    <cellStyle name="Comma 23 2 2 2 5" xfId="16993"/>
    <cellStyle name="Comma 23 2 2 3" xfId="2706"/>
    <cellStyle name="Comma 23 2 2 3 2" xfId="6519"/>
    <cellStyle name="Comma 23 2 2 3 2 2" xfId="14130"/>
    <cellStyle name="Comma 23 2 2 3 2 3" xfId="21741"/>
    <cellStyle name="Comma 23 2 2 3 3" xfId="10317"/>
    <cellStyle name="Comma 23 2 2 3 4" xfId="17928"/>
    <cellStyle name="Comma 23 2 2 4" xfId="4666"/>
    <cellStyle name="Comma 23 2 2 4 2" xfId="12277"/>
    <cellStyle name="Comma 23 2 2 4 3" xfId="19888"/>
    <cellStyle name="Comma 23 2 2 5" xfId="8464"/>
    <cellStyle name="Comma 23 2 2 6" xfId="16075"/>
    <cellStyle name="Comma 23 2 3" xfId="1324"/>
    <cellStyle name="Comma 23 2 3 2" xfId="3177"/>
    <cellStyle name="Comma 23 2 3 2 2" xfId="6990"/>
    <cellStyle name="Comma 23 2 3 2 2 2" xfId="14601"/>
    <cellStyle name="Comma 23 2 3 2 2 3" xfId="22212"/>
    <cellStyle name="Comma 23 2 3 2 3" xfId="10788"/>
    <cellStyle name="Comma 23 2 3 2 4" xfId="18399"/>
    <cellStyle name="Comma 23 2 3 3" xfId="5137"/>
    <cellStyle name="Comma 23 2 3 3 2" xfId="12748"/>
    <cellStyle name="Comma 23 2 3 3 3" xfId="20359"/>
    <cellStyle name="Comma 23 2 3 4" xfId="8935"/>
    <cellStyle name="Comma 23 2 3 5" xfId="16546"/>
    <cellStyle name="Comma 23 2 4" xfId="2259"/>
    <cellStyle name="Comma 23 2 4 2" xfId="6072"/>
    <cellStyle name="Comma 23 2 4 2 2" xfId="13683"/>
    <cellStyle name="Comma 23 2 4 2 3" xfId="21294"/>
    <cellStyle name="Comma 23 2 4 3" xfId="9870"/>
    <cellStyle name="Comma 23 2 4 4" xfId="17481"/>
    <cellStyle name="Comma 23 2 5" xfId="4219"/>
    <cellStyle name="Comma 23 2 5 2" xfId="11830"/>
    <cellStyle name="Comma 23 2 5 3" xfId="19441"/>
    <cellStyle name="Comma 23 2 6" xfId="8017"/>
    <cellStyle name="Comma 23 2 7" xfId="15628"/>
    <cellStyle name="Comma 23 3" xfId="614"/>
    <cellStyle name="Comma 23 3 2" xfId="1532"/>
    <cellStyle name="Comma 23 3 2 2" xfId="3385"/>
    <cellStyle name="Comma 23 3 2 2 2" xfId="7198"/>
    <cellStyle name="Comma 23 3 2 2 2 2" xfId="14809"/>
    <cellStyle name="Comma 23 3 2 2 2 3" xfId="22420"/>
    <cellStyle name="Comma 23 3 2 2 3" xfId="10996"/>
    <cellStyle name="Comma 23 3 2 2 4" xfId="18607"/>
    <cellStyle name="Comma 23 3 2 3" xfId="5345"/>
    <cellStyle name="Comma 23 3 2 3 2" xfId="12956"/>
    <cellStyle name="Comma 23 3 2 3 3" xfId="20567"/>
    <cellStyle name="Comma 23 3 2 4" xfId="9143"/>
    <cellStyle name="Comma 23 3 2 5" xfId="16754"/>
    <cellStyle name="Comma 23 3 3" xfId="2467"/>
    <cellStyle name="Comma 23 3 3 2" xfId="6280"/>
    <cellStyle name="Comma 23 3 3 2 2" xfId="13891"/>
    <cellStyle name="Comma 23 3 3 2 3" xfId="21502"/>
    <cellStyle name="Comma 23 3 3 3" xfId="10078"/>
    <cellStyle name="Comma 23 3 3 4" xfId="17689"/>
    <cellStyle name="Comma 23 3 4" xfId="4427"/>
    <cellStyle name="Comma 23 3 4 2" xfId="12038"/>
    <cellStyle name="Comma 23 3 4 3" xfId="19649"/>
    <cellStyle name="Comma 23 3 5" xfId="8225"/>
    <cellStyle name="Comma 23 3 6" xfId="15836"/>
    <cellStyle name="Comma 23 4" xfId="1086"/>
    <cellStyle name="Comma 23 4 2" xfId="2939"/>
    <cellStyle name="Comma 23 4 2 2" xfId="6752"/>
    <cellStyle name="Comma 23 4 2 2 2" xfId="14363"/>
    <cellStyle name="Comma 23 4 2 2 3" xfId="21974"/>
    <cellStyle name="Comma 23 4 2 3" xfId="10550"/>
    <cellStyle name="Comma 23 4 2 4" xfId="18161"/>
    <cellStyle name="Comma 23 4 3" xfId="4899"/>
    <cellStyle name="Comma 23 4 3 2" xfId="12510"/>
    <cellStyle name="Comma 23 4 3 3" xfId="20121"/>
    <cellStyle name="Comma 23 4 4" xfId="8697"/>
    <cellStyle name="Comma 23 4 5" xfId="16308"/>
    <cellStyle name="Comma 23 5" xfId="2018"/>
    <cellStyle name="Comma 23 5 2" xfId="5831"/>
    <cellStyle name="Comma 23 5 2 2" xfId="13442"/>
    <cellStyle name="Comma 23 5 2 3" xfId="21053"/>
    <cellStyle name="Comma 23 5 3" xfId="9629"/>
    <cellStyle name="Comma 23 5 4" xfId="17240"/>
    <cellStyle name="Comma 23 6" xfId="3978"/>
    <cellStyle name="Comma 23 6 2" xfId="11589"/>
    <cellStyle name="Comma 23 6 3" xfId="19200"/>
    <cellStyle name="Comma 23 7" xfId="7780"/>
    <cellStyle name="Comma 23 8" xfId="15391"/>
    <cellStyle name="Comma 230" xfId="3874"/>
    <cellStyle name="Comma 230 2" xfId="7687"/>
    <cellStyle name="Comma 230 2 2" xfId="15298"/>
    <cellStyle name="Comma 230 2 3" xfId="22909"/>
    <cellStyle name="Comma 230 3" xfId="11485"/>
    <cellStyle name="Comma 230 4" xfId="19096"/>
    <cellStyle name="Comma 231" xfId="3892"/>
    <cellStyle name="Comma 231 2" xfId="7705"/>
    <cellStyle name="Comma 231 2 2" xfId="15316"/>
    <cellStyle name="Comma 231 2 3" xfId="22927"/>
    <cellStyle name="Comma 231 3" xfId="11503"/>
    <cellStyle name="Comma 231 4" xfId="19114"/>
    <cellStyle name="Comma 232" xfId="3836"/>
    <cellStyle name="Comma 232 2" xfId="7649"/>
    <cellStyle name="Comma 232 2 2" xfId="15260"/>
    <cellStyle name="Comma 232 2 3" xfId="22871"/>
    <cellStyle name="Comma 232 3" xfId="11447"/>
    <cellStyle name="Comma 232 4" xfId="19058"/>
    <cellStyle name="Comma 233" xfId="3876"/>
    <cellStyle name="Comma 233 2" xfId="7689"/>
    <cellStyle name="Comma 233 2 2" xfId="15300"/>
    <cellStyle name="Comma 233 2 3" xfId="22911"/>
    <cellStyle name="Comma 233 3" xfId="11487"/>
    <cellStyle name="Comma 233 4" xfId="19098"/>
    <cellStyle name="Comma 234" xfId="3848"/>
    <cellStyle name="Comma 234 2" xfId="7661"/>
    <cellStyle name="Comma 234 2 2" xfId="15272"/>
    <cellStyle name="Comma 234 2 3" xfId="22883"/>
    <cellStyle name="Comma 234 3" xfId="11459"/>
    <cellStyle name="Comma 234 4" xfId="19070"/>
    <cellStyle name="Comma 235" xfId="3831"/>
    <cellStyle name="Comma 235 2" xfId="7644"/>
    <cellStyle name="Comma 235 2 2" xfId="15255"/>
    <cellStyle name="Comma 235 2 3" xfId="22866"/>
    <cellStyle name="Comma 235 3" xfId="11442"/>
    <cellStyle name="Comma 235 4" xfId="19053"/>
    <cellStyle name="Comma 236" xfId="3901"/>
    <cellStyle name="Comma 236 2" xfId="7714"/>
    <cellStyle name="Comma 236 2 2" xfId="15325"/>
    <cellStyle name="Comma 236 2 3" xfId="22936"/>
    <cellStyle name="Comma 236 3" xfId="11512"/>
    <cellStyle name="Comma 236 4" xfId="19123"/>
    <cellStyle name="Comma 237" xfId="3888"/>
    <cellStyle name="Comma 237 2" xfId="7701"/>
    <cellStyle name="Comma 237 2 2" xfId="15312"/>
    <cellStyle name="Comma 237 2 3" xfId="22923"/>
    <cellStyle name="Comma 237 3" xfId="11499"/>
    <cellStyle name="Comma 237 4" xfId="19110"/>
    <cellStyle name="Comma 238" xfId="3896"/>
    <cellStyle name="Comma 238 2" xfId="7709"/>
    <cellStyle name="Comma 238 2 2" xfId="15320"/>
    <cellStyle name="Comma 238 2 3" xfId="22931"/>
    <cellStyle name="Comma 238 3" xfId="11507"/>
    <cellStyle name="Comma 238 4" xfId="19118"/>
    <cellStyle name="Comma 239" xfId="3833"/>
    <cellStyle name="Comma 239 2" xfId="7646"/>
    <cellStyle name="Comma 239 2 2" xfId="15257"/>
    <cellStyle name="Comma 239 2 3" xfId="22868"/>
    <cellStyle name="Comma 239 3" xfId="11444"/>
    <cellStyle name="Comma 239 4" xfId="19055"/>
    <cellStyle name="Comma 24" xfId="84"/>
    <cellStyle name="Comma 24 2" xfId="407"/>
    <cellStyle name="Comma 24 2 2" xfId="854"/>
    <cellStyle name="Comma 24 2 2 2" xfId="1772"/>
    <cellStyle name="Comma 24 2 2 2 2" xfId="3625"/>
    <cellStyle name="Comma 24 2 2 2 2 2" xfId="7438"/>
    <cellStyle name="Comma 24 2 2 2 2 2 2" xfId="15049"/>
    <cellStyle name="Comma 24 2 2 2 2 2 3" xfId="22660"/>
    <cellStyle name="Comma 24 2 2 2 2 3" xfId="11236"/>
    <cellStyle name="Comma 24 2 2 2 2 4" xfId="18847"/>
    <cellStyle name="Comma 24 2 2 2 3" xfId="5585"/>
    <cellStyle name="Comma 24 2 2 2 3 2" xfId="13196"/>
    <cellStyle name="Comma 24 2 2 2 3 3" xfId="20807"/>
    <cellStyle name="Comma 24 2 2 2 4" xfId="9383"/>
    <cellStyle name="Comma 24 2 2 2 5" xfId="16994"/>
    <cellStyle name="Comma 24 2 2 3" xfId="2707"/>
    <cellStyle name="Comma 24 2 2 3 2" xfId="6520"/>
    <cellStyle name="Comma 24 2 2 3 2 2" xfId="14131"/>
    <cellStyle name="Comma 24 2 2 3 2 3" xfId="21742"/>
    <cellStyle name="Comma 24 2 2 3 3" xfId="10318"/>
    <cellStyle name="Comma 24 2 2 3 4" xfId="17929"/>
    <cellStyle name="Comma 24 2 2 4" xfId="4667"/>
    <cellStyle name="Comma 24 2 2 4 2" xfId="12278"/>
    <cellStyle name="Comma 24 2 2 4 3" xfId="19889"/>
    <cellStyle name="Comma 24 2 2 5" xfId="8465"/>
    <cellStyle name="Comma 24 2 2 6" xfId="16076"/>
    <cellStyle name="Comma 24 2 3" xfId="1325"/>
    <cellStyle name="Comma 24 2 3 2" xfId="3178"/>
    <cellStyle name="Comma 24 2 3 2 2" xfId="6991"/>
    <cellStyle name="Comma 24 2 3 2 2 2" xfId="14602"/>
    <cellStyle name="Comma 24 2 3 2 2 3" xfId="22213"/>
    <cellStyle name="Comma 24 2 3 2 3" xfId="10789"/>
    <cellStyle name="Comma 24 2 3 2 4" xfId="18400"/>
    <cellStyle name="Comma 24 2 3 3" xfId="5138"/>
    <cellStyle name="Comma 24 2 3 3 2" xfId="12749"/>
    <cellStyle name="Comma 24 2 3 3 3" xfId="20360"/>
    <cellStyle name="Comma 24 2 3 4" xfId="8936"/>
    <cellStyle name="Comma 24 2 3 5" xfId="16547"/>
    <cellStyle name="Comma 24 2 4" xfId="2260"/>
    <cellStyle name="Comma 24 2 4 2" xfId="6073"/>
    <cellStyle name="Comma 24 2 4 2 2" xfId="13684"/>
    <cellStyle name="Comma 24 2 4 2 3" xfId="21295"/>
    <cellStyle name="Comma 24 2 4 3" xfId="9871"/>
    <cellStyle name="Comma 24 2 4 4" xfId="17482"/>
    <cellStyle name="Comma 24 2 5" xfId="4220"/>
    <cellStyle name="Comma 24 2 5 2" xfId="11831"/>
    <cellStyle name="Comma 24 2 5 3" xfId="19442"/>
    <cellStyle name="Comma 24 2 6" xfId="8018"/>
    <cellStyle name="Comma 24 2 7" xfId="15629"/>
    <cellStyle name="Comma 24 3" xfId="615"/>
    <cellStyle name="Comma 24 3 2" xfId="1533"/>
    <cellStyle name="Comma 24 3 2 2" xfId="3386"/>
    <cellStyle name="Comma 24 3 2 2 2" xfId="7199"/>
    <cellStyle name="Comma 24 3 2 2 2 2" xfId="14810"/>
    <cellStyle name="Comma 24 3 2 2 2 3" xfId="22421"/>
    <cellStyle name="Comma 24 3 2 2 3" xfId="10997"/>
    <cellStyle name="Comma 24 3 2 2 4" xfId="18608"/>
    <cellStyle name="Comma 24 3 2 3" xfId="5346"/>
    <cellStyle name="Comma 24 3 2 3 2" xfId="12957"/>
    <cellStyle name="Comma 24 3 2 3 3" xfId="20568"/>
    <cellStyle name="Comma 24 3 2 4" xfId="9144"/>
    <cellStyle name="Comma 24 3 2 5" xfId="16755"/>
    <cellStyle name="Comma 24 3 3" xfId="2468"/>
    <cellStyle name="Comma 24 3 3 2" xfId="6281"/>
    <cellStyle name="Comma 24 3 3 2 2" xfId="13892"/>
    <cellStyle name="Comma 24 3 3 2 3" xfId="21503"/>
    <cellStyle name="Comma 24 3 3 3" xfId="10079"/>
    <cellStyle name="Comma 24 3 3 4" xfId="17690"/>
    <cellStyle name="Comma 24 3 4" xfId="4428"/>
    <cellStyle name="Comma 24 3 4 2" xfId="12039"/>
    <cellStyle name="Comma 24 3 4 3" xfId="19650"/>
    <cellStyle name="Comma 24 3 5" xfId="8226"/>
    <cellStyle name="Comma 24 3 6" xfId="15837"/>
    <cellStyle name="Comma 24 4" xfId="1087"/>
    <cellStyle name="Comma 24 4 2" xfId="2940"/>
    <cellStyle name="Comma 24 4 2 2" xfId="6753"/>
    <cellStyle name="Comma 24 4 2 2 2" xfId="14364"/>
    <cellStyle name="Comma 24 4 2 2 3" xfId="21975"/>
    <cellStyle name="Comma 24 4 2 3" xfId="10551"/>
    <cellStyle name="Comma 24 4 2 4" xfId="18162"/>
    <cellStyle name="Comma 24 4 3" xfId="4900"/>
    <cellStyle name="Comma 24 4 3 2" xfId="12511"/>
    <cellStyle name="Comma 24 4 3 3" xfId="20122"/>
    <cellStyle name="Comma 24 4 4" xfId="8698"/>
    <cellStyle name="Comma 24 4 5" xfId="16309"/>
    <cellStyle name="Comma 24 5" xfId="2019"/>
    <cellStyle name="Comma 24 5 2" xfId="5832"/>
    <cellStyle name="Comma 24 5 2 2" xfId="13443"/>
    <cellStyle name="Comma 24 5 2 3" xfId="21054"/>
    <cellStyle name="Comma 24 5 3" xfId="9630"/>
    <cellStyle name="Comma 24 5 4" xfId="17241"/>
    <cellStyle name="Comma 24 6" xfId="3979"/>
    <cellStyle name="Comma 24 6 2" xfId="11590"/>
    <cellStyle name="Comma 24 6 3" xfId="19201"/>
    <cellStyle name="Comma 24 7" xfId="7781"/>
    <cellStyle name="Comma 24 8" xfId="15392"/>
    <cellStyle name="Comma 240" xfId="3877"/>
    <cellStyle name="Comma 240 2" xfId="7690"/>
    <cellStyle name="Comma 240 2 2" xfId="15301"/>
    <cellStyle name="Comma 240 2 3" xfId="22912"/>
    <cellStyle name="Comma 240 3" xfId="11488"/>
    <cellStyle name="Comma 240 4" xfId="19099"/>
    <cellStyle name="Comma 241" xfId="3840"/>
    <cellStyle name="Comma 241 2" xfId="7653"/>
    <cellStyle name="Comma 241 2 2" xfId="15264"/>
    <cellStyle name="Comma 241 2 3" xfId="22875"/>
    <cellStyle name="Comma 241 3" xfId="11451"/>
    <cellStyle name="Comma 241 4" xfId="19062"/>
    <cellStyle name="Comma 242" xfId="3911"/>
    <cellStyle name="Comma 242 2" xfId="7724"/>
    <cellStyle name="Comma 242 2 2" xfId="15335"/>
    <cellStyle name="Comma 242 2 3" xfId="22946"/>
    <cellStyle name="Comma 242 3" xfId="11522"/>
    <cellStyle name="Comma 242 4" xfId="19133"/>
    <cellStyle name="Comma 243" xfId="3837"/>
    <cellStyle name="Comma 243 2" xfId="7650"/>
    <cellStyle name="Comma 243 2 2" xfId="15261"/>
    <cellStyle name="Comma 243 2 3" xfId="22872"/>
    <cellStyle name="Comma 243 3" xfId="11448"/>
    <cellStyle name="Comma 243 4" xfId="19059"/>
    <cellStyle name="Comma 244" xfId="3854"/>
    <cellStyle name="Comma 244 2" xfId="7667"/>
    <cellStyle name="Comma 244 2 2" xfId="15278"/>
    <cellStyle name="Comma 244 2 3" xfId="22889"/>
    <cellStyle name="Comma 244 3" xfId="11465"/>
    <cellStyle name="Comma 244 4" xfId="19076"/>
    <cellStyle name="Comma 245" xfId="3912"/>
    <cellStyle name="Comma 245 2" xfId="7725"/>
    <cellStyle name="Comma 245 2 2" xfId="15336"/>
    <cellStyle name="Comma 245 2 3" xfId="22947"/>
    <cellStyle name="Comma 245 3" xfId="11523"/>
    <cellStyle name="Comma 245 4" xfId="19134"/>
    <cellStyle name="Comma 246" xfId="3910"/>
    <cellStyle name="Comma 246 2" xfId="7723"/>
    <cellStyle name="Comma 246 2 2" xfId="15334"/>
    <cellStyle name="Comma 246 2 3" xfId="22945"/>
    <cellStyle name="Comma 246 3" xfId="11521"/>
    <cellStyle name="Comma 246 4" xfId="19132"/>
    <cellStyle name="Comma 247" xfId="3868"/>
    <cellStyle name="Comma 247 2" xfId="7681"/>
    <cellStyle name="Comma 247 2 2" xfId="15292"/>
    <cellStyle name="Comma 247 2 3" xfId="22903"/>
    <cellStyle name="Comma 247 3" xfId="11479"/>
    <cellStyle name="Comma 247 4" xfId="19090"/>
    <cellStyle name="Comma 248" xfId="3823"/>
    <cellStyle name="Comma 248 2" xfId="7636"/>
    <cellStyle name="Comma 248 2 2" xfId="15247"/>
    <cellStyle name="Comma 248 2 3" xfId="22858"/>
    <cellStyle name="Comma 248 3" xfId="11434"/>
    <cellStyle name="Comma 248 4" xfId="19045"/>
    <cellStyle name="Comma 249" xfId="3856"/>
    <cellStyle name="Comma 249 2" xfId="7669"/>
    <cellStyle name="Comma 249 2 2" xfId="15280"/>
    <cellStyle name="Comma 249 2 3" xfId="22891"/>
    <cellStyle name="Comma 249 3" xfId="11467"/>
    <cellStyle name="Comma 249 4" xfId="19078"/>
    <cellStyle name="Comma 25" xfId="85"/>
    <cellStyle name="Comma 25 2" xfId="408"/>
    <cellStyle name="Comma 25 2 2" xfId="855"/>
    <cellStyle name="Comma 25 2 2 2" xfId="1773"/>
    <cellStyle name="Comma 25 2 2 2 2" xfId="3626"/>
    <cellStyle name="Comma 25 2 2 2 2 2" xfId="7439"/>
    <cellStyle name="Comma 25 2 2 2 2 2 2" xfId="15050"/>
    <cellStyle name="Comma 25 2 2 2 2 2 3" xfId="22661"/>
    <cellStyle name="Comma 25 2 2 2 2 3" xfId="11237"/>
    <cellStyle name="Comma 25 2 2 2 2 4" xfId="18848"/>
    <cellStyle name="Comma 25 2 2 2 3" xfId="5586"/>
    <cellStyle name="Comma 25 2 2 2 3 2" xfId="13197"/>
    <cellStyle name="Comma 25 2 2 2 3 3" xfId="20808"/>
    <cellStyle name="Comma 25 2 2 2 4" xfId="9384"/>
    <cellStyle name="Comma 25 2 2 2 5" xfId="16995"/>
    <cellStyle name="Comma 25 2 2 3" xfId="2708"/>
    <cellStyle name="Comma 25 2 2 3 2" xfId="6521"/>
    <cellStyle name="Comma 25 2 2 3 2 2" xfId="14132"/>
    <cellStyle name="Comma 25 2 2 3 2 3" xfId="21743"/>
    <cellStyle name="Comma 25 2 2 3 3" xfId="10319"/>
    <cellStyle name="Comma 25 2 2 3 4" xfId="17930"/>
    <cellStyle name="Comma 25 2 2 4" xfId="4668"/>
    <cellStyle name="Comma 25 2 2 4 2" xfId="12279"/>
    <cellStyle name="Comma 25 2 2 4 3" xfId="19890"/>
    <cellStyle name="Comma 25 2 2 5" xfId="8466"/>
    <cellStyle name="Comma 25 2 2 6" xfId="16077"/>
    <cellStyle name="Comma 25 2 3" xfId="1326"/>
    <cellStyle name="Comma 25 2 3 2" xfId="3179"/>
    <cellStyle name="Comma 25 2 3 2 2" xfId="6992"/>
    <cellStyle name="Comma 25 2 3 2 2 2" xfId="14603"/>
    <cellStyle name="Comma 25 2 3 2 2 3" xfId="22214"/>
    <cellStyle name="Comma 25 2 3 2 3" xfId="10790"/>
    <cellStyle name="Comma 25 2 3 2 4" xfId="18401"/>
    <cellStyle name="Comma 25 2 3 3" xfId="5139"/>
    <cellStyle name="Comma 25 2 3 3 2" xfId="12750"/>
    <cellStyle name="Comma 25 2 3 3 3" xfId="20361"/>
    <cellStyle name="Comma 25 2 3 4" xfId="8937"/>
    <cellStyle name="Comma 25 2 3 5" xfId="16548"/>
    <cellStyle name="Comma 25 2 4" xfId="2261"/>
    <cellStyle name="Comma 25 2 4 2" xfId="6074"/>
    <cellStyle name="Comma 25 2 4 2 2" xfId="13685"/>
    <cellStyle name="Comma 25 2 4 2 3" xfId="21296"/>
    <cellStyle name="Comma 25 2 4 3" xfId="9872"/>
    <cellStyle name="Comma 25 2 4 4" xfId="17483"/>
    <cellStyle name="Comma 25 2 5" xfId="4221"/>
    <cellStyle name="Comma 25 2 5 2" xfId="11832"/>
    <cellStyle name="Comma 25 2 5 3" xfId="19443"/>
    <cellStyle name="Comma 25 2 6" xfId="8019"/>
    <cellStyle name="Comma 25 2 7" xfId="15630"/>
    <cellStyle name="Comma 25 3" xfId="616"/>
    <cellStyle name="Comma 25 3 2" xfId="1534"/>
    <cellStyle name="Comma 25 3 2 2" xfId="3387"/>
    <cellStyle name="Comma 25 3 2 2 2" xfId="7200"/>
    <cellStyle name="Comma 25 3 2 2 2 2" xfId="14811"/>
    <cellStyle name="Comma 25 3 2 2 2 3" xfId="22422"/>
    <cellStyle name="Comma 25 3 2 2 3" xfId="10998"/>
    <cellStyle name="Comma 25 3 2 2 4" xfId="18609"/>
    <cellStyle name="Comma 25 3 2 3" xfId="5347"/>
    <cellStyle name="Comma 25 3 2 3 2" xfId="12958"/>
    <cellStyle name="Comma 25 3 2 3 3" xfId="20569"/>
    <cellStyle name="Comma 25 3 2 4" xfId="9145"/>
    <cellStyle name="Comma 25 3 2 5" xfId="16756"/>
    <cellStyle name="Comma 25 3 3" xfId="2469"/>
    <cellStyle name="Comma 25 3 3 2" xfId="6282"/>
    <cellStyle name="Comma 25 3 3 2 2" xfId="13893"/>
    <cellStyle name="Comma 25 3 3 2 3" xfId="21504"/>
    <cellStyle name="Comma 25 3 3 3" xfId="10080"/>
    <cellStyle name="Comma 25 3 3 4" xfId="17691"/>
    <cellStyle name="Comma 25 3 4" xfId="4429"/>
    <cellStyle name="Comma 25 3 4 2" xfId="12040"/>
    <cellStyle name="Comma 25 3 4 3" xfId="19651"/>
    <cellStyle name="Comma 25 3 5" xfId="8227"/>
    <cellStyle name="Comma 25 3 6" xfId="15838"/>
    <cellStyle name="Comma 25 4" xfId="1088"/>
    <cellStyle name="Comma 25 4 2" xfId="2941"/>
    <cellStyle name="Comma 25 4 2 2" xfId="6754"/>
    <cellStyle name="Comma 25 4 2 2 2" xfId="14365"/>
    <cellStyle name="Comma 25 4 2 2 3" xfId="21976"/>
    <cellStyle name="Comma 25 4 2 3" xfId="10552"/>
    <cellStyle name="Comma 25 4 2 4" xfId="18163"/>
    <cellStyle name="Comma 25 4 3" xfId="4901"/>
    <cellStyle name="Comma 25 4 3 2" xfId="12512"/>
    <cellStyle name="Comma 25 4 3 3" xfId="20123"/>
    <cellStyle name="Comma 25 4 4" xfId="8699"/>
    <cellStyle name="Comma 25 4 5" xfId="16310"/>
    <cellStyle name="Comma 25 5" xfId="2020"/>
    <cellStyle name="Comma 25 5 2" xfId="5833"/>
    <cellStyle name="Comma 25 5 2 2" xfId="13444"/>
    <cellStyle name="Comma 25 5 2 3" xfId="21055"/>
    <cellStyle name="Comma 25 5 3" xfId="9631"/>
    <cellStyle name="Comma 25 5 4" xfId="17242"/>
    <cellStyle name="Comma 25 6" xfId="3980"/>
    <cellStyle name="Comma 25 6 2" xfId="11591"/>
    <cellStyle name="Comma 25 6 3" xfId="19202"/>
    <cellStyle name="Comma 25 7" xfId="7782"/>
    <cellStyle name="Comma 25 8" xfId="15393"/>
    <cellStyle name="Comma 250" xfId="1970"/>
    <cellStyle name="Comma 250 2" xfId="5783"/>
    <cellStyle name="Comma 250 2 2" xfId="13394"/>
    <cellStyle name="Comma 250 2 3" xfId="21005"/>
    <cellStyle name="Comma 250 3" xfId="9581"/>
    <cellStyle name="Comma 250 4" xfId="17192"/>
    <cellStyle name="Comma 251" xfId="2217"/>
    <cellStyle name="Comma 251 2" xfId="6030"/>
    <cellStyle name="Comma 251 2 2" xfId="13641"/>
    <cellStyle name="Comma 251 2 3" xfId="21252"/>
    <cellStyle name="Comma 251 3" xfId="9828"/>
    <cellStyle name="Comma 251 4" xfId="17439"/>
    <cellStyle name="Comma 252" xfId="3829"/>
    <cellStyle name="Comma 252 2" xfId="7642"/>
    <cellStyle name="Comma 252 2 2" xfId="15253"/>
    <cellStyle name="Comma 252 2 3" xfId="22864"/>
    <cellStyle name="Comma 252 3" xfId="11440"/>
    <cellStyle name="Comma 252 4" xfId="19051"/>
    <cellStyle name="Comma 253" xfId="1973"/>
    <cellStyle name="Comma 253 2" xfId="5786"/>
    <cellStyle name="Comma 253 2 2" xfId="13397"/>
    <cellStyle name="Comma 253 2 3" xfId="21008"/>
    <cellStyle name="Comma 253 3" xfId="9584"/>
    <cellStyle name="Comma 253 4" xfId="17195"/>
    <cellStyle name="Comma 254" xfId="3863"/>
    <cellStyle name="Comma 254 2" xfId="7676"/>
    <cellStyle name="Comma 254 2 2" xfId="15287"/>
    <cellStyle name="Comma 254 2 3" xfId="22898"/>
    <cellStyle name="Comma 254 3" xfId="11474"/>
    <cellStyle name="Comma 254 4" xfId="19085"/>
    <cellStyle name="Comma 255" xfId="3878"/>
    <cellStyle name="Comma 255 2" xfId="7691"/>
    <cellStyle name="Comma 255 2 2" xfId="15302"/>
    <cellStyle name="Comma 255 2 3" xfId="22913"/>
    <cellStyle name="Comma 255 3" xfId="11489"/>
    <cellStyle name="Comma 255 4" xfId="19100"/>
    <cellStyle name="Comma 256" xfId="3886"/>
    <cellStyle name="Comma 256 2" xfId="7699"/>
    <cellStyle name="Comma 256 2 2" xfId="15310"/>
    <cellStyle name="Comma 256 2 3" xfId="22921"/>
    <cellStyle name="Comma 256 3" xfId="11497"/>
    <cellStyle name="Comma 256 4" xfId="19108"/>
    <cellStyle name="Comma 257" xfId="3902"/>
    <cellStyle name="Comma 257 2" xfId="7715"/>
    <cellStyle name="Comma 257 2 2" xfId="15326"/>
    <cellStyle name="Comma 257 2 3" xfId="22937"/>
    <cellStyle name="Comma 257 3" xfId="11513"/>
    <cellStyle name="Comma 257 4" xfId="19124"/>
    <cellStyle name="Comma 258" xfId="3864"/>
    <cellStyle name="Comma 258 2" xfId="7677"/>
    <cellStyle name="Comma 258 2 2" xfId="15288"/>
    <cellStyle name="Comma 258 2 3" xfId="22899"/>
    <cellStyle name="Comma 258 3" xfId="11475"/>
    <cellStyle name="Comma 258 4" xfId="19086"/>
    <cellStyle name="Comma 259" xfId="3842"/>
    <cellStyle name="Comma 259 2" xfId="7655"/>
    <cellStyle name="Comma 259 2 2" xfId="15266"/>
    <cellStyle name="Comma 259 2 3" xfId="22877"/>
    <cellStyle name="Comma 259 3" xfId="11453"/>
    <cellStyle name="Comma 259 4" xfId="19064"/>
    <cellStyle name="Comma 26" xfId="86"/>
    <cellStyle name="Comma 26 2" xfId="409"/>
    <cellStyle name="Comma 26 2 2" xfId="856"/>
    <cellStyle name="Comma 26 2 2 2" xfId="1774"/>
    <cellStyle name="Comma 26 2 2 2 2" xfId="3627"/>
    <cellStyle name="Comma 26 2 2 2 2 2" xfId="7440"/>
    <cellStyle name="Comma 26 2 2 2 2 2 2" xfId="15051"/>
    <cellStyle name="Comma 26 2 2 2 2 2 3" xfId="22662"/>
    <cellStyle name="Comma 26 2 2 2 2 3" xfId="11238"/>
    <cellStyle name="Comma 26 2 2 2 2 4" xfId="18849"/>
    <cellStyle name="Comma 26 2 2 2 3" xfId="5587"/>
    <cellStyle name="Comma 26 2 2 2 3 2" xfId="13198"/>
    <cellStyle name="Comma 26 2 2 2 3 3" xfId="20809"/>
    <cellStyle name="Comma 26 2 2 2 4" xfId="9385"/>
    <cellStyle name="Comma 26 2 2 2 5" xfId="16996"/>
    <cellStyle name="Comma 26 2 2 3" xfId="2709"/>
    <cellStyle name="Comma 26 2 2 3 2" xfId="6522"/>
    <cellStyle name="Comma 26 2 2 3 2 2" xfId="14133"/>
    <cellStyle name="Comma 26 2 2 3 2 3" xfId="21744"/>
    <cellStyle name="Comma 26 2 2 3 3" xfId="10320"/>
    <cellStyle name="Comma 26 2 2 3 4" xfId="17931"/>
    <cellStyle name="Comma 26 2 2 4" xfId="4669"/>
    <cellStyle name="Comma 26 2 2 4 2" xfId="12280"/>
    <cellStyle name="Comma 26 2 2 4 3" xfId="19891"/>
    <cellStyle name="Comma 26 2 2 5" xfId="8467"/>
    <cellStyle name="Comma 26 2 2 6" xfId="16078"/>
    <cellStyle name="Comma 26 2 3" xfId="1327"/>
    <cellStyle name="Comma 26 2 3 2" xfId="3180"/>
    <cellStyle name="Comma 26 2 3 2 2" xfId="6993"/>
    <cellStyle name="Comma 26 2 3 2 2 2" xfId="14604"/>
    <cellStyle name="Comma 26 2 3 2 2 3" xfId="22215"/>
    <cellStyle name="Comma 26 2 3 2 3" xfId="10791"/>
    <cellStyle name="Comma 26 2 3 2 4" xfId="18402"/>
    <cellStyle name="Comma 26 2 3 3" xfId="5140"/>
    <cellStyle name="Comma 26 2 3 3 2" xfId="12751"/>
    <cellStyle name="Comma 26 2 3 3 3" xfId="20362"/>
    <cellStyle name="Comma 26 2 3 4" xfId="8938"/>
    <cellStyle name="Comma 26 2 3 5" xfId="16549"/>
    <cellStyle name="Comma 26 2 4" xfId="2262"/>
    <cellStyle name="Comma 26 2 4 2" xfId="6075"/>
    <cellStyle name="Comma 26 2 4 2 2" xfId="13686"/>
    <cellStyle name="Comma 26 2 4 2 3" xfId="21297"/>
    <cellStyle name="Comma 26 2 4 3" xfId="9873"/>
    <cellStyle name="Comma 26 2 4 4" xfId="17484"/>
    <cellStyle name="Comma 26 2 5" xfId="4222"/>
    <cellStyle name="Comma 26 2 5 2" xfId="11833"/>
    <cellStyle name="Comma 26 2 5 3" xfId="19444"/>
    <cellStyle name="Comma 26 2 6" xfId="8020"/>
    <cellStyle name="Comma 26 2 7" xfId="15631"/>
    <cellStyle name="Comma 26 3" xfId="617"/>
    <cellStyle name="Comma 26 3 2" xfId="1535"/>
    <cellStyle name="Comma 26 3 2 2" xfId="3388"/>
    <cellStyle name="Comma 26 3 2 2 2" xfId="7201"/>
    <cellStyle name="Comma 26 3 2 2 2 2" xfId="14812"/>
    <cellStyle name="Comma 26 3 2 2 2 3" xfId="22423"/>
    <cellStyle name="Comma 26 3 2 2 3" xfId="10999"/>
    <cellStyle name="Comma 26 3 2 2 4" xfId="18610"/>
    <cellStyle name="Comma 26 3 2 3" xfId="5348"/>
    <cellStyle name="Comma 26 3 2 3 2" xfId="12959"/>
    <cellStyle name="Comma 26 3 2 3 3" xfId="20570"/>
    <cellStyle name="Comma 26 3 2 4" xfId="9146"/>
    <cellStyle name="Comma 26 3 2 5" xfId="16757"/>
    <cellStyle name="Comma 26 3 3" xfId="2470"/>
    <cellStyle name="Comma 26 3 3 2" xfId="6283"/>
    <cellStyle name="Comma 26 3 3 2 2" xfId="13894"/>
    <cellStyle name="Comma 26 3 3 2 3" xfId="21505"/>
    <cellStyle name="Comma 26 3 3 3" xfId="10081"/>
    <cellStyle name="Comma 26 3 3 4" xfId="17692"/>
    <cellStyle name="Comma 26 3 4" xfId="4430"/>
    <cellStyle name="Comma 26 3 4 2" xfId="12041"/>
    <cellStyle name="Comma 26 3 4 3" xfId="19652"/>
    <cellStyle name="Comma 26 3 5" xfId="8228"/>
    <cellStyle name="Comma 26 3 6" xfId="15839"/>
    <cellStyle name="Comma 26 4" xfId="1089"/>
    <cellStyle name="Comma 26 4 2" xfId="2942"/>
    <cellStyle name="Comma 26 4 2 2" xfId="6755"/>
    <cellStyle name="Comma 26 4 2 2 2" xfId="14366"/>
    <cellStyle name="Comma 26 4 2 2 3" xfId="21977"/>
    <cellStyle name="Comma 26 4 2 3" xfId="10553"/>
    <cellStyle name="Comma 26 4 2 4" xfId="18164"/>
    <cellStyle name="Comma 26 4 3" xfId="4902"/>
    <cellStyle name="Comma 26 4 3 2" xfId="12513"/>
    <cellStyle name="Comma 26 4 3 3" xfId="20124"/>
    <cellStyle name="Comma 26 4 4" xfId="8700"/>
    <cellStyle name="Comma 26 4 5" xfId="16311"/>
    <cellStyle name="Comma 26 5" xfId="2021"/>
    <cellStyle name="Comma 26 5 2" xfId="5834"/>
    <cellStyle name="Comma 26 5 2 2" xfId="13445"/>
    <cellStyle name="Comma 26 5 2 3" xfId="21056"/>
    <cellStyle name="Comma 26 5 3" xfId="9632"/>
    <cellStyle name="Comma 26 5 4" xfId="17243"/>
    <cellStyle name="Comma 26 6" xfId="3981"/>
    <cellStyle name="Comma 26 6 2" xfId="11592"/>
    <cellStyle name="Comma 26 6 3" xfId="19203"/>
    <cellStyle name="Comma 26 7" xfId="7783"/>
    <cellStyle name="Comma 26 8" xfId="15394"/>
    <cellStyle name="Comma 260" xfId="3872"/>
    <cellStyle name="Comma 260 2" xfId="7685"/>
    <cellStyle name="Comma 260 2 2" xfId="15296"/>
    <cellStyle name="Comma 260 2 3" xfId="22907"/>
    <cellStyle name="Comma 260 3" xfId="11483"/>
    <cellStyle name="Comma 260 4" xfId="19094"/>
    <cellStyle name="Comma 261" xfId="3891"/>
    <cellStyle name="Comma 261 2" xfId="7704"/>
    <cellStyle name="Comma 261 2 2" xfId="15315"/>
    <cellStyle name="Comma 261 2 3" xfId="22926"/>
    <cellStyle name="Comma 261 3" xfId="11502"/>
    <cellStyle name="Comma 261 4" xfId="19113"/>
    <cellStyle name="Comma 262" xfId="3913"/>
    <cellStyle name="Comma 262 2" xfId="7726"/>
    <cellStyle name="Comma 262 2 2" xfId="15337"/>
    <cellStyle name="Comma 262 2 3" xfId="22948"/>
    <cellStyle name="Comma 262 3" xfId="11524"/>
    <cellStyle name="Comma 262 4" xfId="19135"/>
    <cellStyle name="Comma 263" xfId="3855"/>
    <cellStyle name="Comma 263 2" xfId="7668"/>
    <cellStyle name="Comma 263 2 2" xfId="15279"/>
    <cellStyle name="Comma 263 2 3" xfId="22890"/>
    <cellStyle name="Comma 263 3" xfId="11466"/>
    <cellStyle name="Comma 263 4" xfId="19077"/>
    <cellStyle name="Comma 264" xfId="3865"/>
    <cellStyle name="Comma 264 2" xfId="7678"/>
    <cellStyle name="Comma 264 2 2" xfId="15289"/>
    <cellStyle name="Comma 264 2 3" xfId="22900"/>
    <cellStyle name="Comma 264 3" xfId="11476"/>
    <cellStyle name="Comma 264 4" xfId="19087"/>
    <cellStyle name="Comma 265" xfId="3862"/>
    <cellStyle name="Comma 265 2" xfId="7675"/>
    <cellStyle name="Comma 265 2 2" xfId="15286"/>
    <cellStyle name="Comma 265 2 3" xfId="22897"/>
    <cellStyle name="Comma 265 3" xfId="11473"/>
    <cellStyle name="Comma 265 4" xfId="19084"/>
    <cellStyle name="Comma 266" xfId="1969"/>
    <cellStyle name="Comma 266 2" xfId="5782"/>
    <cellStyle name="Comma 266 2 2" xfId="13393"/>
    <cellStyle name="Comma 266 2 3" xfId="21004"/>
    <cellStyle name="Comma 266 3" xfId="9580"/>
    <cellStyle name="Comma 266 4" xfId="17191"/>
    <cellStyle name="Comma 267" xfId="3893"/>
    <cellStyle name="Comma 267 2" xfId="7706"/>
    <cellStyle name="Comma 267 2 2" xfId="15317"/>
    <cellStyle name="Comma 267 2 3" xfId="22928"/>
    <cellStyle name="Comma 267 3" xfId="11504"/>
    <cellStyle name="Comma 267 4" xfId="19115"/>
    <cellStyle name="Comma 268" xfId="3827"/>
    <cellStyle name="Comma 268 2" xfId="7640"/>
    <cellStyle name="Comma 268 2 2" xfId="15251"/>
    <cellStyle name="Comma 268 2 3" xfId="22862"/>
    <cellStyle name="Comma 268 3" xfId="11438"/>
    <cellStyle name="Comma 268 4" xfId="19049"/>
    <cellStyle name="Comma 269" xfId="3915"/>
    <cellStyle name="Comma 269 2" xfId="11526"/>
    <cellStyle name="Comma 269 3" xfId="19137"/>
    <cellStyle name="Comma 27" xfId="87"/>
    <cellStyle name="Comma 27 2" xfId="410"/>
    <cellStyle name="Comma 27 2 2" xfId="857"/>
    <cellStyle name="Comma 27 2 2 2" xfId="1775"/>
    <cellStyle name="Comma 27 2 2 2 2" xfId="3628"/>
    <cellStyle name="Comma 27 2 2 2 2 2" xfId="7441"/>
    <cellStyle name="Comma 27 2 2 2 2 2 2" xfId="15052"/>
    <cellStyle name="Comma 27 2 2 2 2 2 3" xfId="22663"/>
    <cellStyle name="Comma 27 2 2 2 2 3" xfId="11239"/>
    <cellStyle name="Comma 27 2 2 2 2 4" xfId="18850"/>
    <cellStyle name="Comma 27 2 2 2 3" xfId="5588"/>
    <cellStyle name="Comma 27 2 2 2 3 2" xfId="13199"/>
    <cellStyle name="Comma 27 2 2 2 3 3" xfId="20810"/>
    <cellStyle name="Comma 27 2 2 2 4" xfId="9386"/>
    <cellStyle name="Comma 27 2 2 2 5" xfId="16997"/>
    <cellStyle name="Comma 27 2 2 3" xfId="2710"/>
    <cellStyle name="Comma 27 2 2 3 2" xfId="6523"/>
    <cellStyle name="Comma 27 2 2 3 2 2" xfId="14134"/>
    <cellStyle name="Comma 27 2 2 3 2 3" xfId="21745"/>
    <cellStyle name="Comma 27 2 2 3 3" xfId="10321"/>
    <cellStyle name="Comma 27 2 2 3 4" xfId="17932"/>
    <cellStyle name="Comma 27 2 2 4" xfId="4670"/>
    <cellStyle name="Comma 27 2 2 4 2" xfId="12281"/>
    <cellStyle name="Comma 27 2 2 4 3" xfId="19892"/>
    <cellStyle name="Comma 27 2 2 5" xfId="8468"/>
    <cellStyle name="Comma 27 2 2 6" xfId="16079"/>
    <cellStyle name="Comma 27 2 3" xfId="1328"/>
    <cellStyle name="Comma 27 2 3 2" xfId="3181"/>
    <cellStyle name="Comma 27 2 3 2 2" xfId="6994"/>
    <cellStyle name="Comma 27 2 3 2 2 2" xfId="14605"/>
    <cellStyle name="Comma 27 2 3 2 2 3" xfId="22216"/>
    <cellStyle name="Comma 27 2 3 2 3" xfId="10792"/>
    <cellStyle name="Comma 27 2 3 2 4" xfId="18403"/>
    <cellStyle name="Comma 27 2 3 3" xfId="5141"/>
    <cellStyle name="Comma 27 2 3 3 2" xfId="12752"/>
    <cellStyle name="Comma 27 2 3 3 3" xfId="20363"/>
    <cellStyle name="Comma 27 2 3 4" xfId="8939"/>
    <cellStyle name="Comma 27 2 3 5" xfId="16550"/>
    <cellStyle name="Comma 27 2 4" xfId="2263"/>
    <cellStyle name="Comma 27 2 4 2" xfId="6076"/>
    <cellStyle name="Comma 27 2 4 2 2" xfId="13687"/>
    <cellStyle name="Comma 27 2 4 2 3" xfId="21298"/>
    <cellStyle name="Comma 27 2 4 3" xfId="9874"/>
    <cellStyle name="Comma 27 2 4 4" xfId="17485"/>
    <cellStyle name="Comma 27 2 5" xfId="4223"/>
    <cellStyle name="Comma 27 2 5 2" xfId="11834"/>
    <cellStyle name="Comma 27 2 5 3" xfId="19445"/>
    <cellStyle name="Comma 27 2 6" xfId="8021"/>
    <cellStyle name="Comma 27 2 7" xfId="15632"/>
    <cellStyle name="Comma 27 3" xfId="618"/>
    <cellStyle name="Comma 27 3 2" xfId="1536"/>
    <cellStyle name="Comma 27 3 2 2" xfId="3389"/>
    <cellStyle name="Comma 27 3 2 2 2" xfId="7202"/>
    <cellStyle name="Comma 27 3 2 2 2 2" xfId="14813"/>
    <cellStyle name="Comma 27 3 2 2 2 3" xfId="22424"/>
    <cellStyle name="Comma 27 3 2 2 3" xfId="11000"/>
    <cellStyle name="Comma 27 3 2 2 4" xfId="18611"/>
    <cellStyle name="Comma 27 3 2 3" xfId="5349"/>
    <cellStyle name="Comma 27 3 2 3 2" xfId="12960"/>
    <cellStyle name="Comma 27 3 2 3 3" xfId="20571"/>
    <cellStyle name="Comma 27 3 2 4" xfId="9147"/>
    <cellStyle name="Comma 27 3 2 5" xfId="16758"/>
    <cellStyle name="Comma 27 3 3" xfId="2471"/>
    <cellStyle name="Comma 27 3 3 2" xfId="6284"/>
    <cellStyle name="Comma 27 3 3 2 2" xfId="13895"/>
    <cellStyle name="Comma 27 3 3 2 3" xfId="21506"/>
    <cellStyle name="Comma 27 3 3 3" xfId="10082"/>
    <cellStyle name="Comma 27 3 3 4" xfId="17693"/>
    <cellStyle name="Comma 27 3 4" xfId="4431"/>
    <cellStyle name="Comma 27 3 4 2" xfId="12042"/>
    <cellStyle name="Comma 27 3 4 3" xfId="19653"/>
    <cellStyle name="Comma 27 3 5" xfId="8229"/>
    <cellStyle name="Comma 27 3 6" xfId="15840"/>
    <cellStyle name="Comma 27 4" xfId="1090"/>
    <cellStyle name="Comma 27 4 2" xfId="2943"/>
    <cellStyle name="Comma 27 4 2 2" xfId="6756"/>
    <cellStyle name="Comma 27 4 2 2 2" xfId="14367"/>
    <cellStyle name="Comma 27 4 2 2 3" xfId="21978"/>
    <cellStyle name="Comma 27 4 2 3" xfId="10554"/>
    <cellStyle name="Comma 27 4 2 4" xfId="18165"/>
    <cellStyle name="Comma 27 4 3" xfId="4903"/>
    <cellStyle name="Comma 27 4 3 2" xfId="12514"/>
    <cellStyle name="Comma 27 4 3 3" xfId="20125"/>
    <cellStyle name="Comma 27 4 4" xfId="8701"/>
    <cellStyle name="Comma 27 4 5" xfId="16312"/>
    <cellStyle name="Comma 27 5" xfId="2022"/>
    <cellStyle name="Comma 27 5 2" xfId="5835"/>
    <cellStyle name="Comma 27 5 2 2" xfId="13446"/>
    <cellStyle name="Comma 27 5 2 3" xfId="21057"/>
    <cellStyle name="Comma 27 5 3" xfId="9633"/>
    <cellStyle name="Comma 27 5 4" xfId="17244"/>
    <cellStyle name="Comma 27 6" xfId="3982"/>
    <cellStyle name="Comma 27 6 2" xfId="11593"/>
    <cellStyle name="Comma 27 6 3" xfId="19204"/>
    <cellStyle name="Comma 27 7" xfId="7784"/>
    <cellStyle name="Comma 27 8" xfId="15395"/>
    <cellStyle name="Comma 270" xfId="3916"/>
    <cellStyle name="Comma 270 2" xfId="11527"/>
    <cellStyle name="Comma 270 3" xfId="19138"/>
    <cellStyle name="Comma 271" xfId="3917"/>
    <cellStyle name="Comma 271 2" xfId="11528"/>
    <cellStyle name="Comma 271 3" xfId="19139"/>
    <cellStyle name="Comma 272" xfId="3918"/>
    <cellStyle name="Comma 272 2" xfId="11529"/>
    <cellStyle name="Comma 272 3" xfId="19140"/>
    <cellStyle name="Comma 273" xfId="3919"/>
    <cellStyle name="Comma 273 2" xfId="11530"/>
    <cellStyle name="Comma 273 3" xfId="19141"/>
    <cellStyle name="Comma 274" xfId="3920"/>
    <cellStyle name="Comma 274 2" xfId="11531"/>
    <cellStyle name="Comma 274 3" xfId="19142"/>
    <cellStyle name="Comma 275" xfId="3949"/>
    <cellStyle name="Comma 275 2" xfId="11560"/>
    <cellStyle name="Comma 275 3" xfId="19171"/>
    <cellStyle name="Comma 276" xfId="4148"/>
    <cellStyle name="Comma 276 2" xfId="11759"/>
    <cellStyle name="Comma 276 3" xfId="19370"/>
    <cellStyle name="Comma 277" xfId="7730"/>
    <cellStyle name="Comma 277 2" xfId="15341"/>
    <cellStyle name="Comma 277 3" xfId="22952"/>
    <cellStyle name="Comma 278" xfId="7733"/>
    <cellStyle name="Comma 279" xfId="15344"/>
    <cellStyle name="Comma 28" xfId="88"/>
    <cellStyle name="Comma 28 2" xfId="411"/>
    <cellStyle name="Comma 28 2 2" xfId="858"/>
    <cellStyle name="Comma 28 2 2 2" xfId="1776"/>
    <cellStyle name="Comma 28 2 2 2 2" xfId="3629"/>
    <cellStyle name="Comma 28 2 2 2 2 2" xfId="7442"/>
    <cellStyle name="Comma 28 2 2 2 2 2 2" xfId="15053"/>
    <cellStyle name="Comma 28 2 2 2 2 2 3" xfId="22664"/>
    <cellStyle name="Comma 28 2 2 2 2 3" xfId="11240"/>
    <cellStyle name="Comma 28 2 2 2 2 4" xfId="18851"/>
    <cellStyle name="Comma 28 2 2 2 3" xfId="5589"/>
    <cellStyle name="Comma 28 2 2 2 3 2" xfId="13200"/>
    <cellStyle name="Comma 28 2 2 2 3 3" xfId="20811"/>
    <cellStyle name="Comma 28 2 2 2 4" xfId="9387"/>
    <cellStyle name="Comma 28 2 2 2 5" xfId="16998"/>
    <cellStyle name="Comma 28 2 2 3" xfId="2711"/>
    <cellStyle name="Comma 28 2 2 3 2" xfId="6524"/>
    <cellStyle name="Comma 28 2 2 3 2 2" xfId="14135"/>
    <cellStyle name="Comma 28 2 2 3 2 3" xfId="21746"/>
    <cellStyle name="Comma 28 2 2 3 3" xfId="10322"/>
    <cellStyle name="Comma 28 2 2 3 4" xfId="17933"/>
    <cellStyle name="Comma 28 2 2 4" xfId="4671"/>
    <cellStyle name="Comma 28 2 2 4 2" xfId="12282"/>
    <cellStyle name="Comma 28 2 2 4 3" xfId="19893"/>
    <cellStyle name="Comma 28 2 2 5" xfId="8469"/>
    <cellStyle name="Comma 28 2 2 6" xfId="16080"/>
    <cellStyle name="Comma 28 2 3" xfId="1329"/>
    <cellStyle name="Comma 28 2 3 2" xfId="3182"/>
    <cellStyle name="Comma 28 2 3 2 2" xfId="6995"/>
    <cellStyle name="Comma 28 2 3 2 2 2" xfId="14606"/>
    <cellStyle name="Comma 28 2 3 2 2 3" xfId="22217"/>
    <cellStyle name="Comma 28 2 3 2 3" xfId="10793"/>
    <cellStyle name="Comma 28 2 3 2 4" xfId="18404"/>
    <cellStyle name="Comma 28 2 3 3" xfId="5142"/>
    <cellStyle name="Comma 28 2 3 3 2" xfId="12753"/>
    <cellStyle name="Comma 28 2 3 3 3" xfId="20364"/>
    <cellStyle name="Comma 28 2 3 4" xfId="8940"/>
    <cellStyle name="Comma 28 2 3 5" xfId="16551"/>
    <cellStyle name="Comma 28 2 4" xfId="2264"/>
    <cellStyle name="Comma 28 2 4 2" xfId="6077"/>
    <cellStyle name="Comma 28 2 4 2 2" xfId="13688"/>
    <cellStyle name="Comma 28 2 4 2 3" xfId="21299"/>
    <cellStyle name="Comma 28 2 4 3" xfId="9875"/>
    <cellStyle name="Comma 28 2 4 4" xfId="17486"/>
    <cellStyle name="Comma 28 2 5" xfId="4224"/>
    <cellStyle name="Comma 28 2 5 2" xfId="11835"/>
    <cellStyle name="Comma 28 2 5 3" xfId="19446"/>
    <cellStyle name="Comma 28 2 6" xfId="8022"/>
    <cellStyle name="Comma 28 2 7" xfId="15633"/>
    <cellStyle name="Comma 28 3" xfId="619"/>
    <cellStyle name="Comma 28 3 2" xfId="1537"/>
    <cellStyle name="Comma 28 3 2 2" xfId="3390"/>
    <cellStyle name="Comma 28 3 2 2 2" xfId="7203"/>
    <cellStyle name="Comma 28 3 2 2 2 2" xfId="14814"/>
    <cellStyle name="Comma 28 3 2 2 2 3" xfId="22425"/>
    <cellStyle name="Comma 28 3 2 2 3" xfId="11001"/>
    <cellStyle name="Comma 28 3 2 2 4" xfId="18612"/>
    <cellStyle name="Comma 28 3 2 3" xfId="5350"/>
    <cellStyle name="Comma 28 3 2 3 2" xfId="12961"/>
    <cellStyle name="Comma 28 3 2 3 3" xfId="20572"/>
    <cellStyle name="Comma 28 3 2 4" xfId="9148"/>
    <cellStyle name="Comma 28 3 2 5" xfId="16759"/>
    <cellStyle name="Comma 28 3 3" xfId="2472"/>
    <cellStyle name="Comma 28 3 3 2" xfId="6285"/>
    <cellStyle name="Comma 28 3 3 2 2" xfId="13896"/>
    <cellStyle name="Comma 28 3 3 2 3" xfId="21507"/>
    <cellStyle name="Comma 28 3 3 3" xfId="10083"/>
    <cellStyle name="Comma 28 3 3 4" xfId="17694"/>
    <cellStyle name="Comma 28 3 4" xfId="4432"/>
    <cellStyle name="Comma 28 3 4 2" xfId="12043"/>
    <cellStyle name="Comma 28 3 4 3" xfId="19654"/>
    <cellStyle name="Comma 28 3 5" xfId="8230"/>
    <cellStyle name="Comma 28 3 6" xfId="15841"/>
    <cellStyle name="Comma 28 4" xfId="1091"/>
    <cellStyle name="Comma 28 4 2" xfId="2944"/>
    <cellStyle name="Comma 28 4 2 2" xfId="6757"/>
    <cellStyle name="Comma 28 4 2 2 2" xfId="14368"/>
    <cellStyle name="Comma 28 4 2 2 3" xfId="21979"/>
    <cellStyle name="Comma 28 4 2 3" xfId="10555"/>
    <cellStyle name="Comma 28 4 2 4" xfId="18166"/>
    <cellStyle name="Comma 28 4 3" xfId="4904"/>
    <cellStyle name="Comma 28 4 3 2" xfId="12515"/>
    <cellStyle name="Comma 28 4 3 3" xfId="20126"/>
    <cellStyle name="Comma 28 4 4" xfId="8702"/>
    <cellStyle name="Comma 28 4 5" xfId="16313"/>
    <cellStyle name="Comma 28 5" xfId="2023"/>
    <cellStyle name="Comma 28 5 2" xfId="5836"/>
    <cellStyle name="Comma 28 5 2 2" xfId="13447"/>
    <cellStyle name="Comma 28 5 2 3" xfId="21058"/>
    <cellStyle name="Comma 28 5 3" xfId="9634"/>
    <cellStyle name="Comma 28 5 4" xfId="17245"/>
    <cellStyle name="Comma 28 6" xfId="3983"/>
    <cellStyle name="Comma 28 6 2" xfId="11594"/>
    <cellStyle name="Comma 28 6 3" xfId="19205"/>
    <cellStyle name="Comma 28 7" xfId="7785"/>
    <cellStyle name="Comma 28 8" xfId="15396"/>
    <cellStyle name="Comma 280" xfId="22957"/>
    <cellStyle name="Comma 281" xfId="22962"/>
    <cellStyle name="Comma 282" xfId="22966"/>
    <cellStyle name="Comma 29" xfId="90"/>
    <cellStyle name="Comma 29 2" xfId="413"/>
    <cellStyle name="Comma 29 2 2" xfId="860"/>
    <cellStyle name="Comma 29 2 2 2" xfId="1778"/>
    <cellStyle name="Comma 29 2 2 2 2" xfId="3631"/>
    <cellStyle name="Comma 29 2 2 2 2 2" xfId="7444"/>
    <cellStyle name="Comma 29 2 2 2 2 2 2" xfId="15055"/>
    <cellStyle name="Comma 29 2 2 2 2 2 3" xfId="22666"/>
    <cellStyle name="Comma 29 2 2 2 2 3" xfId="11242"/>
    <cellStyle name="Comma 29 2 2 2 2 4" xfId="18853"/>
    <cellStyle name="Comma 29 2 2 2 3" xfId="5591"/>
    <cellStyle name="Comma 29 2 2 2 3 2" xfId="13202"/>
    <cellStyle name="Comma 29 2 2 2 3 3" xfId="20813"/>
    <cellStyle name="Comma 29 2 2 2 4" xfId="9389"/>
    <cellStyle name="Comma 29 2 2 2 5" xfId="17000"/>
    <cellStyle name="Comma 29 2 2 3" xfId="2713"/>
    <cellStyle name="Comma 29 2 2 3 2" xfId="6526"/>
    <cellStyle name="Comma 29 2 2 3 2 2" xfId="14137"/>
    <cellStyle name="Comma 29 2 2 3 2 3" xfId="21748"/>
    <cellStyle name="Comma 29 2 2 3 3" xfId="10324"/>
    <cellStyle name="Comma 29 2 2 3 4" xfId="17935"/>
    <cellStyle name="Comma 29 2 2 4" xfId="4673"/>
    <cellStyle name="Comma 29 2 2 4 2" xfId="12284"/>
    <cellStyle name="Comma 29 2 2 4 3" xfId="19895"/>
    <cellStyle name="Comma 29 2 2 5" xfId="8471"/>
    <cellStyle name="Comma 29 2 2 6" xfId="16082"/>
    <cellStyle name="Comma 29 2 3" xfId="1331"/>
    <cellStyle name="Comma 29 2 3 2" xfId="3184"/>
    <cellStyle name="Comma 29 2 3 2 2" xfId="6997"/>
    <cellStyle name="Comma 29 2 3 2 2 2" xfId="14608"/>
    <cellStyle name="Comma 29 2 3 2 2 3" xfId="22219"/>
    <cellStyle name="Comma 29 2 3 2 3" xfId="10795"/>
    <cellStyle name="Comma 29 2 3 2 4" xfId="18406"/>
    <cellStyle name="Comma 29 2 3 3" xfId="5144"/>
    <cellStyle name="Comma 29 2 3 3 2" xfId="12755"/>
    <cellStyle name="Comma 29 2 3 3 3" xfId="20366"/>
    <cellStyle name="Comma 29 2 3 4" xfId="8942"/>
    <cellStyle name="Comma 29 2 3 5" xfId="16553"/>
    <cellStyle name="Comma 29 2 4" xfId="2266"/>
    <cellStyle name="Comma 29 2 4 2" xfId="6079"/>
    <cellStyle name="Comma 29 2 4 2 2" xfId="13690"/>
    <cellStyle name="Comma 29 2 4 2 3" xfId="21301"/>
    <cellStyle name="Comma 29 2 4 3" xfId="9877"/>
    <cellStyle name="Comma 29 2 4 4" xfId="17488"/>
    <cellStyle name="Comma 29 2 5" xfId="4226"/>
    <cellStyle name="Comma 29 2 5 2" xfId="11837"/>
    <cellStyle name="Comma 29 2 5 3" xfId="19448"/>
    <cellStyle name="Comma 29 2 6" xfId="8024"/>
    <cellStyle name="Comma 29 2 7" xfId="15635"/>
    <cellStyle name="Comma 29 3" xfId="621"/>
    <cellStyle name="Comma 29 3 2" xfId="1539"/>
    <cellStyle name="Comma 29 3 2 2" xfId="3392"/>
    <cellStyle name="Comma 29 3 2 2 2" xfId="7205"/>
    <cellStyle name="Comma 29 3 2 2 2 2" xfId="14816"/>
    <cellStyle name="Comma 29 3 2 2 2 3" xfId="22427"/>
    <cellStyle name="Comma 29 3 2 2 3" xfId="11003"/>
    <cellStyle name="Comma 29 3 2 2 4" xfId="18614"/>
    <cellStyle name="Comma 29 3 2 3" xfId="5352"/>
    <cellStyle name="Comma 29 3 2 3 2" xfId="12963"/>
    <cellStyle name="Comma 29 3 2 3 3" xfId="20574"/>
    <cellStyle name="Comma 29 3 2 4" xfId="9150"/>
    <cellStyle name="Comma 29 3 2 5" xfId="16761"/>
    <cellStyle name="Comma 29 3 3" xfId="2474"/>
    <cellStyle name="Comma 29 3 3 2" xfId="6287"/>
    <cellStyle name="Comma 29 3 3 2 2" xfId="13898"/>
    <cellStyle name="Comma 29 3 3 2 3" xfId="21509"/>
    <cellStyle name="Comma 29 3 3 3" xfId="10085"/>
    <cellStyle name="Comma 29 3 3 4" xfId="17696"/>
    <cellStyle name="Comma 29 3 4" xfId="4434"/>
    <cellStyle name="Comma 29 3 4 2" xfId="12045"/>
    <cellStyle name="Comma 29 3 4 3" xfId="19656"/>
    <cellStyle name="Comma 29 3 5" xfId="8232"/>
    <cellStyle name="Comma 29 3 6" xfId="15843"/>
    <cellStyle name="Comma 29 4" xfId="1093"/>
    <cellStyle name="Comma 29 4 2" xfId="2946"/>
    <cellStyle name="Comma 29 4 2 2" xfId="6759"/>
    <cellStyle name="Comma 29 4 2 2 2" xfId="14370"/>
    <cellStyle name="Comma 29 4 2 2 3" xfId="21981"/>
    <cellStyle name="Comma 29 4 2 3" xfId="10557"/>
    <cellStyle name="Comma 29 4 2 4" xfId="18168"/>
    <cellStyle name="Comma 29 4 3" xfId="4906"/>
    <cellStyle name="Comma 29 4 3 2" xfId="12517"/>
    <cellStyle name="Comma 29 4 3 3" xfId="20128"/>
    <cellStyle name="Comma 29 4 4" xfId="8704"/>
    <cellStyle name="Comma 29 4 5" xfId="16315"/>
    <cellStyle name="Comma 29 5" xfId="2025"/>
    <cellStyle name="Comma 29 5 2" xfId="5838"/>
    <cellStyle name="Comma 29 5 2 2" xfId="13449"/>
    <cellStyle name="Comma 29 5 2 3" xfId="21060"/>
    <cellStyle name="Comma 29 5 3" xfId="9636"/>
    <cellStyle name="Comma 29 5 4" xfId="17247"/>
    <cellStyle name="Comma 29 6" xfId="3984"/>
    <cellStyle name="Comma 29 6 2" xfId="11595"/>
    <cellStyle name="Comma 29 6 3" xfId="19206"/>
    <cellStyle name="Comma 29 7" xfId="7787"/>
    <cellStyle name="Comma 29 8" xfId="15398"/>
    <cellStyle name="Comma 3" xfId="49"/>
    <cellStyle name="Comma 3 10" xfId="362"/>
    <cellStyle name="Comma 3 11" xfId="3955"/>
    <cellStyle name="Comma 3 11 2" xfId="11566"/>
    <cellStyle name="Comma 3 11 3" xfId="19177"/>
    <cellStyle name="Comma 3 2" xfId="116"/>
    <cellStyle name="Comma 3 2 10" xfId="15424"/>
    <cellStyle name="Comma 3 2 11" xfId="22976"/>
    <cellStyle name="Comma 3 2 2" xfId="133"/>
    <cellStyle name="Comma 3 2 2 2" xfId="448"/>
    <cellStyle name="Comma 3 2 2 2 2" xfId="895"/>
    <cellStyle name="Comma 3 2 2 2 2 2" xfId="1813"/>
    <cellStyle name="Comma 3 2 2 2 2 2 2" xfId="3666"/>
    <cellStyle name="Comma 3 2 2 2 2 2 2 2" xfId="7479"/>
    <cellStyle name="Comma 3 2 2 2 2 2 2 2 2" xfId="15090"/>
    <cellStyle name="Comma 3 2 2 2 2 2 2 2 3" xfId="22701"/>
    <cellStyle name="Comma 3 2 2 2 2 2 2 3" xfId="11277"/>
    <cellStyle name="Comma 3 2 2 2 2 2 2 4" xfId="18888"/>
    <cellStyle name="Comma 3 2 2 2 2 2 3" xfId="5626"/>
    <cellStyle name="Comma 3 2 2 2 2 2 3 2" xfId="13237"/>
    <cellStyle name="Comma 3 2 2 2 2 2 3 3" xfId="20848"/>
    <cellStyle name="Comma 3 2 2 2 2 2 4" xfId="9424"/>
    <cellStyle name="Comma 3 2 2 2 2 2 5" xfId="17035"/>
    <cellStyle name="Comma 3 2 2 2 2 3" xfId="2748"/>
    <cellStyle name="Comma 3 2 2 2 2 3 2" xfId="6561"/>
    <cellStyle name="Comma 3 2 2 2 2 3 2 2" xfId="14172"/>
    <cellStyle name="Comma 3 2 2 2 2 3 2 3" xfId="21783"/>
    <cellStyle name="Comma 3 2 2 2 2 3 3" xfId="10359"/>
    <cellStyle name="Comma 3 2 2 2 2 3 4" xfId="17970"/>
    <cellStyle name="Comma 3 2 2 2 2 4" xfId="4708"/>
    <cellStyle name="Comma 3 2 2 2 2 4 2" xfId="12319"/>
    <cellStyle name="Comma 3 2 2 2 2 4 3" xfId="19930"/>
    <cellStyle name="Comma 3 2 2 2 2 5" xfId="8506"/>
    <cellStyle name="Comma 3 2 2 2 2 6" xfId="16117"/>
    <cellStyle name="Comma 3 2 2 2 3" xfId="1366"/>
    <cellStyle name="Comma 3 2 2 2 3 2" xfId="3219"/>
    <cellStyle name="Comma 3 2 2 2 3 2 2" xfId="7032"/>
    <cellStyle name="Comma 3 2 2 2 3 2 2 2" xfId="14643"/>
    <cellStyle name="Comma 3 2 2 2 3 2 2 3" xfId="22254"/>
    <cellStyle name="Comma 3 2 2 2 3 2 3" xfId="10830"/>
    <cellStyle name="Comma 3 2 2 2 3 2 4" xfId="18441"/>
    <cellStyle name="Comma 3 2 2 2 3 3" xfId="5179"/>
    <cellStyle name="Comma 3 2 2 2 3 3 2" xfId="12790"/>
    <cellStyle name="Comma 3 2 2 2 3 3 3" xfId="20401"/>
    <cellStyle name="Comma 3 2 2 2 3 4" xfId="8977"/>
    <cellStyle name="Comma 3 2 2 2 3 5" xfId="16588"/>
    <cellStyle name="Comma 3 2 2 2 4" xfId="2301"/>
    <cellStyle name="Comma 3 2 2 2 4 2" xfId="6114"/>
    <cellStyle name="Comma 3 2 2 2 4 2 2" xfId="13725"/>
    <cellStyle name="Comma 3 2 2 2 4 2 3" xfId="21336"/>
    <cellStyle name="Comma 3 2 2 2 4 3" xfId="9912"/>
    <cellStyle name="Comma 3 2 2 2 4 4" xfId="17523"/>
    <cellStyle name="Comma 3 2 2 2 5" xfId="4261"/>
    <cellStyle name="Comma 3 2 2 2 5 2" xfId="11872"/>
    <cellStyle name="Comma 3 2 2 2 5 3" xfId="19483"/>
    <cellStyle name="Comma 3 2 2 2 6" xfId="8059"/>
    <cellStyle name="Comma 3 2 2 2 7" xfId="15670"/>
    <cellStyle name="Comma 3 2 2 3" xfId="657"/>
    <cellStyle name="Comma 3 2 2 3 2" xfId="1575"/>
    <cellStyle name="Comma 3 2 2 3 2 2" xfId="3428"/>
    <cellStyle name="Comma 3 2 2 3 2 2 2" xfId="7241"/>
    <cellStyle name="Comma 3 2 2 3 2 2 2 2" xfId="14852"/>
    <cellStyle name="Comma 3 2 2 3 2 2 2 3" xfId="22463"/>
    <cellStyle name="Comma 3 2 2 3 2 2 3" xfId="11039"/>
    <cellStyle name="Comma 3 2 2 3 2 2 4" xfId="18650"/>
    <cellStyle name="Comma 3 2 2 3 2 3" xfId="5388"/>
    <cellStyle name="Comma 3 2 2 3 2 3 2" xfId="12999"/>
    <cellStyle name="Comma 3 2 2 3 2 3 3" xfId="20610"/>
    <cellStyle name="Comma 3 2 2 3 2 4" xfId="9186"/>
    <cellStyle name="Comma 3 2 2 3 2 5" xfId="16797"/>
    <cellStyle name="Comma 3 2 2 3 3" xfId="2510"/>
    <cellStyle name="Comma 3 2 2 3 3 2" xfId="6323"/>
    <cellStyle name="Comma 3 2 2 3 3 2 2" xfId="13934"/>
    <cellStyle name="Comma 3 2 2 3 3 2 3" xfId="21545"/>
    <cellStyle name="Comma 3 2 2 3 3 3" xfId="10121"/>
    <cellStyle name="Comma 3 2 2 3 3 4" xfId="17732"/>
    <cellStyle name="Comma 3 2 2 3 4" xfId="4470"/>
    <cellStyle name="Comma 3 2 2 3 4 2" xfId="12081"/>
    <cellStyle name="Comma 3 2 2 3 4 3" xfId="19692"/>
    <cellStyle name="Comma 3 2 2 3 5" xfId="8268"/>
    <cellStyle name="Comma 3 2 2 3 6" xfId="15879"/>
    <cellStyle name="Comma 3 2 2 4" xfId="1129"/>
    <cellStyle name="Comma 3 2 2 4 2" xfId="2982"/>
    <cellStyle name="Comma 3 2 2 4 2 2" xfId="6795"/>
    <cellStyle name="Comma 3 2 2 4 2 2 2" xfId="14406"/>
    <cellStyle name="Comma 3 2 2 4 2 2 3" xfId="22017"/>
    <cellStyle name="Comma 3 2 2 4 2 3" xfId="10593"/>
    <cellStyle name="Comma 3 2 2 4 2 4" xfId="18204"/>
    <cellStyle name="Comma 3 2 2 4 3" xfId="4942"/>
    <cellStyle name="Comma 3 2 2 4 3 2" xfId="12553"/>
    <cellStyle name="Comma 3 2 2 4 3 3" xfId="20164"/>
    <cellStyle name="Comma 3 2 2 4 4" xfId="8740"/>
    <cellStyle name="Comma 3 2 2 4 5" xfId="16351"/>
    <cellStyle name="Comma 3 2 2 5" xfId="2061"/>
    <cellStyle name="Comma 3 2 2 5 2" xfId="5874"/>
    <cellStyle name="Comma 3 2 2 5 2 2" xfId="13485"/>
    <cellStyle name="Comma 3 2 2 5 2 3" xfId="21096"/>
    <cellStyle name="Comma 3 2 2 5 3" xfId="9672"/>
    <cellStyle name="Comma 3 2 2 5 4" xfId="17283"/>
    <cellStyle name="Comma 3 2 2 6" xfId="3946"/>
    <cellStyle name="Comma 3 2 2 6 2" xfId="11557"/>
    <cellStyle name="Comma 3 2 2 6 3" xfId="19168"/>
    <cellStyle name="Comma 3 2 2 7" xfId="7823"/>
    <cellStyle name="Comma 3 2 2 8" xfId="15434"/>
    <cellStyle name="Comma 3 2 3" xfId="140"/>
    <cellStyle name="Comma 3 2 4" xfId="332"/>
    <cellStyle name="Comma 3 2 4 2" xfId="782"/>
    <cellStyle name="Comma 3 2 4 2 2" xfId="1700"/>
    <cellStyle name="Comma 3 2 4 2 2 2" xfId="3553"/>
    <cellStyle name="Comma 3 2 4 2 2 2 2" xfId="7366"/>
    <cellStyle name="Comma 3 2 4 2 2 2 2 2" xfId="14977"/>
    <cellStyle name="Comma 3 2 4 2 2 2 2 3" xfId="22588"/>
    <cellStyle name="Comma 3 2 4 2 2 2 3" xfId="11164"/>
    <cellStyle name="Comma 3 2 4 2 2 2 4" xfId="18775"/>
    <cellStyle name="Comma 3 2 4 2 2 3" xfId="5513"/>
    <cellStyle name="Comma 3 2 4 2 2 3 2" xfId="13124"/>
    <cellStyle name="Comma 3 2 4 2 2 3 3" xfId="20735"/>
    <cellStyle name="Comma 3 2 4 2 2 4" xfId="9311"/>
    <cellStyle name="Comma 3 2 4 2 2 5" xfId="16922"/>
    <cellStyle name="Comma 3 2 4 2 3" xfId="2635"/>
    <cellStyle name="Comma 3 2 4 2 3 2" xfId="6448"/>
    <cellStyle name="Comma 3 2 4 2 3 2 2" xfId="14059"/>
    <cellStyle name="Comma 3 2 4 2 3 2 3" xfId="21670"/>
    <cellStyle name="Comma 3 2 4 2 3 3" xfId="10246"/>
    <cellStyle name="Comma 3 2 4 2 3 4" xfId="17857"/>
    <cellStyle name="Comma 3 2 4 2 4" xfId="4595"/>
    <cellStyle name="Comma 3 2 4 2 4 2" xfId="12206"/>
    <cellStyle name="Comma 3 2 4 2 4 3" xfId="19817"/>
    <cellStyle name="Comma 3 2 4 2 5" xfId="8393"/>
    <cellStyle name="Comma 3 2 4 2 6" xfId="16004"/>
    <cellStyle name="Comma 3 2 4 3" xfId="1253"/>
    <cellStyle name="Comma 3 2 4 3 2" xfId="3106"/>
    <cellStyle name="Comma 3 2 4 3 2 2" xfId="6919"/>
    <cellStyle name="Comma 3 2 4 3 2 2 2" xfId="14530"/>
    <cellStyle name="Comma 3 2 4 3 2 2 3" xfId="22141"/>
    <cellStyle name="Comma 3 2 4 3 2 3" xfId="10717"/>
    <cellStyle name="Comma 3 2 4 3 2 4" xfId="18328"/>
    <cellStyle name="Comma 3 2 4 3 3" xfId="5066"/>
    <cellStyle name="Comma 3 2 4 3 3 2" xfId="12677"/>
    <cellStyle name="Comma 3 2 4 3 3 3" xfId="20288"/>
    <cellStyle name="Comma 3 2 4 3 4" xfId="8864"/>
    <cellStyle name="Comma 3 2 4 3 5" xfId="16475"/>
    <cellStyle name="Comma 3 2 4 4" xfId="2187"/>
    <cellStyle name="Comma 3 2 4 4 2" xfId="6000"/>
    <cellStyle name="Comma 3 2 4 4 2 2" xfId="13611"/>
    <cellStyle name="Comma 3 2 4 4 2 3" xfId="21222"/>
    <cellStyle name="Comma 3 2 4 4 3" xfId="9798"/>
    <cellStyle name="Comma 3 2 4 4 4" xfId="17409"/>
    <cellStyle name="Comma 3 2 4 5" xfId="4130"/>
    <cellStyle name="Comma 3 2 4 5 2" xfId="11741"/>
    <cellStyle name="Comma 3 2 4 5 3" xfId="19352"/>
    <cellStyle name="Comma 3 2 4 6" xfId="7946"/>
    <cellStyle name="Comma 3 2 4 7" xfId="15557"/>
    <cellStyle name="Comma 3 2 5" xfId="439"/>
    <cellStyle name="Comma 3 2 5 2" xfId="886"/>
    <cellStyle name="Comma 3 2 5 2 2" xfId="1804"/>
    <cellStyle name="Comma 3 2 5 2 2 2" xfId="3657"/>
    <cellStyle name="Comma 3 2 5 2 2 2 2" xfId="7470"/>
    <cellStyle name="Comma 3 2 5 2 2 2 2 2" xfId="15081"/>
    <cellStyle name="Comma 3 2 5 2 2 2 2 3" xfId="22692"/>
    <cellStyle name="Comma 3 2 5 2 2 2 3" xfId="11268"/>
    <cellStyle name="Comma 3 2 5 2 2 2 4" xfId="18879"/>
    <cellStyle name="Comma 3 2 5 2 2 3" xfId="5617"/>
    <cellStyle name="Comma 3 2 5 2 2 3 2" xfId="13228"/>
    <cellStyle name="Comma 3 2 5 2 2 3 3" xfId="20839"/>
    <cellStyle name="Comma 3 2 5 2 2 4" xfId="9415"/>
    <cellStyle name="Comma 3 2 5 2 2 5" xfId="17026"/>
    <cellStyle name="Comma 3 2 5 2 3" xfId="2739"/>
    <cellStyle name="Comma 3 2 5 2 3 2" xfId="6552"/>
    <cellStyle name="Comma 3 2 5 2 3 2 2" xfId="14163"/>
    <cellStyle name="Comma 3 2 5 2 3 2 3" xfId="21774"/>
    <cellStyle name="Comma 3 2 5 2 3 3" xfId="10350"/>
    <cellStyle name="Comma 3 2 5 2 3 4" xfId="17961"/>
    <cellStyle name="Comma 3 2 5 2 4" xfId="4699"/>
    <cellStyle name="Comma 3 2 5 2 4 2" xfId="12310"/>
    <cellStyle name="Comma 3 2 5 2 4 3" xfId="19921"/>
    <cellStyle name="Comma 3 2 5 2 5" xfId="8497"/>
    <cellStyle name="Comma 3 2 5 2 6" xfId="16108"/>
    <cellStyle name="Comma 3 2 5 3" xfId="1357"/>
    <cellStyle name="Comma 3 2 5 3 2" xfId="3210"/>
    <cellStyle name="Comma 3 2 5 3 2 2" xfId="7023"/>
    <cellStyle name="Comma 3 2 5 3 2 2 2" xfId="14634"/>
    <cellStyle name="Comma 3 2 5 3 2 2 3" xfId="22245"/>
    <cellStyle name="Comma 3 2 5 3 2 3" xfId="10821"/>
    <cellStyle name="Comma 3 2 5 3 2 4" xfId="18432"/>
    <cellStyle name="Comma 3 2 5 3 3" xfId="5170"/>
    <cellStyle name="Comma 3 2 5 3 3 2" xfId="12781"/>
    <cellStyle name="Comma 3 2 5 3 3 3" xfId="20392"/>
    <cellStyle name="Comma 3 2 5 3 4" xfId="8968"/>
    <cellStyle name="Comma 3 2 5 3 5" xfId="16579"/>
    <cellStyle name="Comma 3 2 5 4" xfId="2292"/>
    <cellStyle name="Comma 3 2 5 4 2" xfId="6105"/>
    <cellStyle name="Comma 3 2 5 4 2 2" xfId="13716"/>
    <cellStyle name="Comma 3 2 5 4 2 3" xfId="21327"/>
    <cellStyle name="Comma 3 2 5 4 3" xfId="9903"/>
    <cellStyle name="Comma 3 2 5 4 4" xfId="17514"/>
    <cellStyle name="Comma 3 2 5 5" xfId="4252"/>
    <cellStyle name="Comma 3 2 5 5 2" xfId="11863"/>
    <cellStyle name="Comma 3 2 5 5 3" xfId="19474"/>
    <cellStyle name="Comma 3 2 5 6" xfId="8050"/>
    <cellStyle name="Comma 3 2 5 7" xfId="15661"/>
    <cellStyle name="Comma 3 2 6" xfId="647"/>
    <cellStyle name="Comma 3 2 6 2" xfId="1565"/>
    <cellStyle name="Comma 3 2 6 2 2" xfId="3418"/>
    <cellStyle name="Comma 3 2 6 2 2 2" xfId="7231"/>
    <cellStyle name="Comma 3 2 6 2 2 2 2" xfId="14842"/>
    <cellStyle name="Comma 3 2 6 2 2 2 3" xfId="22453"/>
    <cellStyle name="Comma 3 2 6 2 2 3" xfId="11029"/>
    <cellStyle name="Comma 3 2 6 2 2 4" xfId="18640"/>
    <cellStyle name="Comma 3 2 6 2 3" xfId="5378"/>
    <cellStyle name="Comma 3 2 6 2 3 2" xfId="12989"/>
    <cellStyle name="Comma 3 2 6 2 3 3" xfId="20600"/>
    <cellStyle name="Comma 3 2 6 2 4" xfId="9176"/>
    <cellStyle name="Comma 3 2 6 2 5" xfId="16787"/>
    <cellStyle name="Comma 3 2 6 3" xfId="2500"/>
    <cellStyle name="Comma 3 2 6 3 2" xfId="6313"/>
    <cellStyle name="Comma 3 2 6 3 2 2" xfId="13924"/>
    <cellStyle name="Comma 3 2 6 3 2 3" xfId="21535"/>
    <cellStyle name="Comma 3 2 6 3 3" xfId="10111"/>
    <cellStyle name="Comma 3 2 6 3 4" xfId="17722"/>
    <cellStyle name="Comma 3 2 6 4" xfId="4460"/>
    <cellStyle name="Comma 3 2 6 4 2" xfId="12071"/>
    <cellStyle name="Comma 3 2 6 4 3" xfId="19682"/>
    <cellStyle name="Comma 3 2 6 5" xfId="8258"/>
    <cellStyle name="Comma 3 2 6 6" xfId="15869"/>
    <cellStyle name="Comma 3 2 7" xfId="1119"/>
    <cellStyle name="Comma 3 2 7 2" xfId="2972"/>
    <cellStyle name="Comma 3 2 7 2 2" xfId="6785"/>
    <cellStyle name="Comma 3 2 7 2 2 2" xfId="14396"/>
    <cellStyle name="Comma 3 2 7 2 2 3" xfId="22007"/>
    <cellStyle name="Comma 3 2 7 2 3" xfId="10583"/>
    <cellStyle name="Comma 3 2 7 2 4" xfId="18194"/>
    <cellStyle name="Comma 3 2 7 3" xfId="4932"/>
    <cellStyle name="Comma 3 2 7 3 2" xfId="12543"/>
    <cellStyle name="Comma 3 2 7 3 3" xfId="20154"/>
    <cellStyle name="Comma 3 2 7 4" xfId="8730"/>
    <cellStyle name="Comma 3 2 7 5" xfId="16341"/>
    <cellStyle name="Comma 3 2 8" xfId="2051"/>
    <cellStyle name="Comma 3 2 8 2" xfId="5864"/>
    <cellStyle name="Comma 3 2 8 2 2" xfId="13475"/>
    <cellStyle name="Comma 3 2 8 2 3" xfId="21086"/>
    <cellStyle name="Comma 3 2 8 3" xfId="9662"/>
    <cellStyle name="Comma 3 2 8 4" xfId="17273"/>
    <cellStyle name="Comma 3 2 9" xfId="7813"/>
    <cellStyle name="Comma 3 3" xfId="149"/>
    <cellStyle name="Comma 3 3 2" xfId="455"/>
    <cellStyle name="Comma 3 3 2 2" xfId="902"/>
    <cellStyle name="Comma 3 3 2 2 2" xfId="1820"/>
    <cellStyle name="Comma 3 3 2 2 2 2" xfId="3673"/>
    <cellStyle name="Comma 3 3 2 2 2 2 2" xfId="7486"/>
    <cellStyle name="Comma 3 3 2 2 2 2 2 2" xfId="15097"/>
    <cellStyle name="Comma 3 3 2 2 2 2 2 3" xfId="22708"/>
    <cellStyle name="Comma 3 3 2 2 2 2 3" xfId="11284"/>
    <cellStyle name="Comma 3 3 2 2 2 2 4" xfId="18895"/>
    <cellStyle name="Comma 3 3 2 2 2 3" xfId="5633"/>
    <cellStyle name="Comma 3 3 2 2 2 3 2" xfId="13244"/>
    <cellStyle name="Comma 3 3 2 2 2 3 3" xfId="20855"/>
    <cellStyle name="Comma 3 3 2 2 2 4" xfId="9431"/>
    <cellStyle name="Comma 3 3 2 2 2 5" xfId="17042"/>
    <cellStyle name="Comma 3 3 2 2 3" xfId="2755"/>
    <cellStyle name="Comma 3 3 2 2 3 2" xfId="6568"/>
    <cellStyle name="Comma 3 3 2 2 3 2 2" xfId="14179"/>
    <cellStyle name="Comma 3 3 2 2 3 2 3" xfId="21790"/>
    <cellStyle name="Comma 3 3 2 2 3 3" xfId="10366"/>
    <cellStyle name="Comma 3 3 2 2 3 4" xfId="17977"/>
    <cellStyle name="Comma 3 3 2 2 4" xfId="4715"/>
    <cellStyle name="Comma 3 3 2 2 4 2" xfId="12326"/>
    <cellStyle name="Comma 3 3 2 2 4 3" xfId="19937"/>
    <cellStyle name="Comma 3 3 2 2 5" xfId="8513"/>
    <cellStyle name="Comma 3 3 2 2 6" xfId="16124"/>
    <cellStyle name="Comma 3 3 2 3" xfId="1373"/>
    <cellStyle name="Comma 3 3 2 3 2" xfId="3226"/>
    <cellStyle name="Comma 3 3 2 3 2 2" xfId="7039"/>
    <cellStyle name="Comma 3 3 2 3 2 2 2" xfId="14650"/>
    <cellStyle name="Comma 3 3 2 3 2 2 3" xfId="22261"/>
    <cellStyle name="Comma 3 3 2 3 2 3" xfId="10837"/>
    <cellStyle name="Comma 3 3 2 3 2 4" xfId="18448"/>
    <cellStyle name="Comma 3 3 2 3 3" xfId="5186"/>
    <cellStyle name="Comma 3 3 2 3 3 2" xfId="12797"/>
    <cellStyle name="Comma 3 3 2 3 3 3" xfId="20408"/>
    <cellStyle name="Comma 3 3 2 3 4" xfId="8984"/>
    <cellStyle name="Comma 3 3 2 3 5" xfId="16595"/>
    <cellStyle name="Comma 3 3 2 4" xfId="2308"/>
    <cellStyle name="Comma 3 3 2 4 2" xfId="6121"/>
    <cellStyle name="Comma 3 3 2 4 2 2" xfId="13732"/>
    <cellStyle name="Comma 3 3 2 4 2 3" xfId="21343"/>
    <cellStyle name="Comma 3 3 2 4 3" xfId="9919"/>
    <cellStyle name="Comma 3 3 2 4 4" xfId="17530"/>
    <cellStyle name="Comma 3 3 2 5" xfId="4268"/>
    <cellStyle name="Comma 3 3 2 5 2" xfId="11879"/>
    <cellStyle name="Comma 3 3 2 5 3" xfId="19490"/>
    <cellStyle name="Comma 3 3 2 6" xfId="8066"/>
    <cellStyle name="Comma 3 3 2 7" xfId="15677"/>
    <cellStyle name="Comma 3 3 3" xfId="666"/>
    <cellStyle name="Comma 3 3 3 2" xfId="1584"/>
    <cellStyle name="Comma 3 3 3 2 2" xfId="3437"/>
    <cellStyle name="Comma 3 3 3 2 2 2" xfId="7250"/>
    <cellStyle name="Comma 3 3 3 2 2 2 2" xfId="14861"/>
    <cellStyle name="Comma 3 3 3 2 2 2 3" xfId="22472"/>
    <cellStyle name="Comma 3 3 3 2 2 3" xfId="11048"/>
    <cellStyle name="Comma 3 3 3 2 2 4" xfId="18659"/>
    <cellStyle name="Comma 3 3 3 2 3" xfId="5397"/>
    <cellStyle name="Comma 3 3 3 2 3 2" xfId="13008"/>
    <cellStyle name="Comma 3 3 3 2 3 3" xfId="20619"/>
    <cellStyle name="Comma 3 3 3 2 4" xfId="9195"/>
    <cellStyle name="Comma 3 3 3 2 5" xfId="16806"/>
    <cellStyle name="Comma 3 3 3 3" xfId="2519"/>
    <cellStyle name="Comma 3 3 3 3 2" xfId="6332"/>
    <cellStyle name="Comma 3 3 3 3 2 2" xfId="13943"/>
    <cellStyle name="Comma 3 3 3 3 2 3" xfId="21554"/>
    <cellStyle name="Comma 3 3 3 3 3" xfId="10130"/>
    <cellStyle name="Comma 3 3 3 3 4" xfId="17741"/>
    <cellStyle name="Comma 3 3 3 4" xfId="4479"/>
    <cellStyle name="Comma 3 3 3 4 2" xfId="12090"/>
    <cellStyle name="Comma 3 3 3 4 3" xfId="19701"/>
    <cellStyle name="Comma 3 3 3 5" xfId="8277"/>
    <cellStyle name="Comma 3 3 3 6" xfId="15888"/>
    <cellStyle name="Comma 3 3 4" xfId="1137"/>
    <cellStyle name="Comma 3 3 4 2" xfId="2990"/>
    <cellStyle name="Comma 3 3 4 2 2" xfId="6803"/>
    <cellStyle name="Comma 3 3 4 2 2 2" xfId="14414"/>
    <cellStyle name="Comma 3 3 4 2 2 3" xfId="22025"/>
    <cellStyle name="Comma 3 3 4 2 3" xfId="10601"/>
    <cellStyle name="Comma 3 3 4 2 4" xfId="18212"/>
    <cellStyle name="Comma 3 3 4 3" xfId="4950"/>
    <cellStyle name="Comma 3 3 4 3 2" xfId="12561"/>
    <cellStyle name="Comma 3 3 4 3 3" xfId="20172"/>
    <cellStyle name="Comma 3 3 4 4" xfId="8748"/>
    <cellStyle name="Comma 3 3 4 5" xfId="16359"/>
    <cellStyle name="Comma 3 3 5" xfId="2071"/>
    <cellStyle name="Comma 3 3 5 2" xfId="5884"/>
    <cellStyle name="Comma 3 3 5 2 2" xfId="13495"/>
    <cellStyle name="Comma 3 3 5 2 3" xfId="21106"/>
    <cellStyle name="Comma 3 3 5 3" xfId="9682"/>
    <cellStyle name="Comma 3 3 5 4" xfId="17293"/>
    <cellStyle name="Comma 3 3 6" xfId="3962"/>
    <cellStyle name="Comma 3 3 6 2" xfId="11573"/>
    <cellStyle name="Comma 3 3 6 3" xfId="19184"/>
    <cellStyle name="Comma 3 3 7" xfId="7831"/>
    <cellStyle name="Comma 3 3 8" xfId="15442"/>
    <cellStyle name="Comma 3 4" xfId="127"/>
    <cellStyle name="Comma 3 4 2" xfId="224"/>
    <cellStyle name="Comma 3 4 2 2" xfId="496"/>
    <cellStyle name="Comma 3 4 2 2 2" xfId="943"/>
    <cellStyle name="Comma 3 4 2 2 2 2" xfId="1861"/>
    <cellStyle name="Comma 3 4 2 2 2 2 2" xfId="3714"/>
    <cellStyle name="Comma 3 4 2 2 2 2 2 2" xfId="7527"/>
    <cellStyle name="Comma 3 4 2 2 2 2 2 2 2" xfId="15138"/>
    <cellStyle name="Comma 3 4 2 2 2 2 2 2 3" xfId="22749"/>
    <cellStyle name="Comma 3 4 2 2 2 2 2 3" xfId="11325"/>
    <cellStyle name="Comma 3 4 2 2 2 2 2 4" xfId="18936"/>
    <cellStyle name="Comma 3 4 2 2 2 2 3" xfId="5674"/>
    <cellStyle name="Comma 3 4 2 2 2 2 3 2" xfId="13285"/>
    <cellStyle name="Comma 3 4 2 2 2 2 3 3" xfId="20896"/>
    <cellStyle name="Comma 3 4 2 2 2 2 4" xfId="9472"/>
    <cellStyle name="Comma 3 4 2 2 2 2 5" xfId="17083"/>
    <cellStyle name="Comma 3 4 2 2 2 3" xfId="2796"/>
    <cellStyle name="Comma 3 4 2 2 2 3 2" xfId="6609"/>
    <cellStyle name="Comma 3 4 2 2 2 3 2 2" xfId="14220"/>
    <cellStyle name="Comma 3 4 2 2 2 3 2 3" xfId="21831"/>
    <cellStyle name="Comma 3 4 2 2 2 3 3" xfId="10407"/>
    <cellStyle name="Comma 3 4 2 2 2 3 4" xfId="18018"/>
    <cellStyle name="Comma 3 4 2 2 2 4" xfId="4756"/>
    <cellStyle name="Comma 3 4 2 2 2 4 2" xfId="12367"/>
    <cellStyle name="Comma 3 4 2 2 2 4 3" xfId="19978"/>
    <cellStyle name="Comma 3 4 2 2 2 5" xfId="8554"/>
    <cellStyle name="Comma 3 4 2 2 2 6" xfId="16165"/>
    <cellStyle name="Comma 3 4 2 2 3" xfId="1414"/>
    <cellStyle name="Comma 3 4 2 2 3 2" xfId="3267"/>
    <cellStyle name="Comma 3 4 2 2 3 2 2" xfId="7080"/>
    <cellStyle name="Comma 3 4 2 2 3 2 2 2" xfId="14691"/>
    <cellStyle name="Comma 3 4 2 2 3 2 2 3" xfId="22302"/>
    <cellStyle name="Comma 3 4 2 2 3 2 3" xfId="10878"/>
    <cellStyle name="Comma 3 4 2 2 3 2 4" xfId="18489"/>
    <cellStyle name="Comma 3 4 2 2 3 3" xfId="5227"/>
    <cellStyle name="Comma 3 4 2 2 3 3 2" xfId="12838"/>
    <cellStyle name="Comma 3 4 2 2 3 3 3" xfId="20449"/>
    <cellStyle name="Comma 3 4 2 2 3 4" xfId="9025"/>
    <cellStyle name="Comma 3 4 2 2 3 5" xfId="16636"/>
    <cellStyle name="Comma 3 4 2 2 4" xfId="2349"/>
    <cellStyle name="Comma 3 4 2 2 4 2" xfId="6162"/>
    <cellStyle name="Comma 3 4 2 2 4 2 2" xfId="13773"/>
    <cellStyle name="Comma 3 4 2 2 4 2 3" xfId="21384"/>
    <cellStyle name="Comma 3 4 2 2 4 3" xfId="9960"/>
    <cellStyle name="Comma 3 4 2 2 4 4" xfId="17571"/>
    <cellStyle name="Comma 3 4 2 2 5" xfId="4309"/>
    <cellStyle name="Comma 3 4 2 2 5 2" xfId="11920"/>
    <cellStyle name="Comma 3 4 2 2 5 3" xfId="19531"/>
    <cellStyle name="Comma 3 4 2 2 6" xfId="8107"/>
    <cellStyle name="Comma 3 4 2 2 7" xfId="15718"/>
    <cellStyle name="Comma 3 4 2 3" xfId="709"/>
    <cellStyle name="Comma 3 4 2 3 2" xfId="1627"/>
    <cellStyle name="Comma 3 4 2 3 2 2" xfId="3480"/>
    <cellStyle name="Comma 3 4 2 3 2 2 2" xfId="7293"/>
    <cellStyle name="Comma 3 4 2 3 2 2 2 2" xfId="14904"/>
    <cellStyle name="Comma 3 4 2 3 2 2 2 3" xfId="22515"/>
    <cellStyle name="Comma 3 4 2 3 2 2 3" xfId="11091"/>
    <cellStyle name="Comma 3 4 2 3 2 2 4" xfId="18702"/>
    <cellStyle name="Comma 3 4 2 3 2 3" xfId="5440"/>
    <cellStyle name="Comma 3 4 2 3 2 3 2" xfId="13051"/>
    <cellStyle name="Comma 3 4 2 3 2 3 3" xfId="20662"/>
    <cellStyle name="Comma 3 4 2 3 2 4" xfId="9238"/>
    <cellStyle name="Comma 3 4 2 3 2 5" xfId="16849"/>
    <cellStyle name="Comma 3 4 2 3 3" xfId="2562"/>
    <cellStyle name="Comma 3 4 2 3 3 2" xfId="6375"/>
    <cellStyle name="Comma 3 4 2 3 3 2 2" xfId="13986"/>
    <cellStyle name="Comma 3 4 2 3 3 2 3" xfId="21597"/>
    <cellStyle name="Comma 3 4 2 3 3 3" xfId="10173"/>
    <cellStyle name="Comma 3 4 2 3 3 4" xfId="17784"/>
    <cellStyle name="Comma 3 4 2 3 4" xfId="4522"/>
    <cellStyle name="Comma 3 4 2 3 4 2" xfId="12133"/>
    <cellStyle name="Comma 3 4 2 3 4 3" xfId="19744"/>
    <cellStyle name="Comma 3 4 2 3 5" xfId="8320"/>
    <cellStyle name="Comma 3 4 2 3 6" xfId="15931"/>
    <cellStyle name="Comma 3 4 2 4" xfId="1179"/>
    <cellStyle name="Comma 3 4 2 4 2" xfId="3032"/>
    <cellStyle name="Comma 3 4 2 4 2 2" xfId="6845"/>
    <cellStyle name="Comma 3 4 2 4 2 2 2" xfId="14456"/>
    <cellStyle name="Comma 3 4 2 4 2 2 3" xfId="22067"/>
    <cellStyle name="Comma 3 4 2 4 2 3" xfId="10643"/>
    <cellStyle name="Comma 3 4 2 4 2 4" xfId="18254"/>
    <cellStyle name="Comma 3 4 2 4 3" xfId="4992"/>
    <cellStyle name="Comma 3 4 2 4 3 2" xfId="12603"/>
    <cellStyle name="Comma 3 4 2 4 3 3" xfId="20214"/>
    <cellStyle name="Comma 3 4 2 4 4" xfId="8790"/>
    <cellStyle name="Comma 3 4 2 4 5" xfId="16401"/>
    <cellStyle name="Comma 3 4 2 5" xfId="2114"/>
    <cellStyle name="Comma 3 4 2 5 2" xfId="5927"/>
    <cellStyle name="Comma 3 4 2 5 2 2" xfId="13538"/>
    <cellStyle name="Comma 3 4 2 5 2 3" xfId="21149"/>
    <cellStyle name="Comma 3 4 2 5 3" xfId="9725"/>
    <cellStyle name="Comma 3 4 2 5 4" xfId="17336"/>
    <cellStyle name="Comma 3 4 2 6" xfId="4053"/>
    <cellStyle name="Comma 3 4 2 6 2" xfId="11664"/>
    <cellStyle name="Comma 3 4 2 6 3" xfId="19275"/>
    <cellStyle name="Comma 3 4 2 7" xfId="7873"/>
    <cellStyle name="Comma 3 4 2 8" xfId="15484"/>
    <cellStyle name="Comma 3 4 3" xfId="444"/>
    <cellStyle name="Comma 3 4 3 2" xfId="891"/>
    <cellStyle name="Comma 3 4 3 2 2" xfId="1809"/>
    <cellStyle name="Comma 3 4 3 2 2 2" xfId="3662"/>
    <cellStyle name="Comma 3 4 3 2 2 2 2" xfId="7475"/>
    <cellStyle name="Comma 3 4 3 2 2 2 2 2" xfId="15086"/>
    <cellStyle name="Comma 3 4 3 2 2 2 2 3" xfId="22697"/>
    <cellStyle name="Comma 3 4 3 2 2 2 3" xfId="11273"/>
    <cellStyle name="Comma 3 4 3 2 2 2 4" xfId="18884"/>
    <cellStyle name="Comma 3 4 3 2 2 3" xfId="5622"/>
    <cellStyle name="Comma 3 4 3 2 2 3 2" xfId="13233"/>
    <cellStyle name="Comma 3 4 3 2 2 3 3" xfId="20844"/>
    <cellStyle name="Comma 3 4 3 2 2 4" xfId="9420"/>
    <cellStyle name="Comma 3 4 3 2 2 5" xfId="17031"/>
    <cellStyle name="Comma 3 4 3 2 3" xfId="2744"/>
    <cellStyle name="Comma 3 4 3 2 3 2" xfId="6557"/>
    <cellStyle name="Comma 3 4 3 2 3 2 2" xfId="14168"/>
    <cellStyle name="Comma 3 4 3 2 3 2 3" xfId="21779"/>
    <cellStyle name="Comma 3 4 3 2 3 3" xfId="10355"/>
    <cellStyle name="Comma 3 4 3 2 3 4" xfId="17966"/>
    <cellStyle name="Comma 3 4 3 2 4" xfId="4704"/>
    <cellStyle name="Comma 3 4 3 2 4 2" xfId="12315"/>
    <cellStyle name="Comma 3 4 3 2 4 3" xfId="19926"/>
    <cellStyle name="Comma 3 4 3 2 5" xfId="8502"/>
    <cellStyle name="Comma 3 4 3 2 6" xfId="16113"/>
    <cellStyle name="Comma 3 4 3 3" xfId="1362"/>
    <cellStyle name="Comma 3 4 3 3 2" xfId="3215"/>
    <cellStyle name="Comma 3 4 3 3 2 2" xfId="7028"/>
    <cellStyle name="Comma 3 4 3 3 2 2 2" xfId="14639"/>
    <cellStyle name="Comma 3 4 3 3 2 2 3" xfId="22250"/>
    <cellStyle name="Comma 3 4 3 3 2 3" xfId="10826"/>
    <cellStyle name="Comma 3 4 3 3 2 4" xfId="18437"/>
    <cellStyle name="Comma 3 4 3 3 3" xfId="5175"/>
    <cellStyle name="Comma 3 4 3 3 3 2" xfId="12786"/>
    <cellStyle name="Comma 3 4 3 3 3 3" xfId="20397"/>
    <cellStyle name="Comma 3 4 3 3 4" xfId="8973"/>
    <cellStyle name="Comma 3 4 3 3 5" xfId="16584"/>
    <cellStyle name="Comma 3 4 3 4" xfId="2297"/>
    <cellStyle name="Comma 3 4 3 4 2" xfId="6110"/>
    <cellStyle name="Comma 3 4 3 4 2 2" xfId="13721"/>
    <cellStyle name="Comma 3 4 3 4 2 3" xfId="21332"/>
    <cellStyle name="Comma 3 4 3 4 3" xfId="9908"/>
    <cellStyle name="Comma 3 4 3 4 4" xfId="17519"/>
    <cellStyle name="Comma 3 4 3 5" xfId="4257"/>
    <cellStyle name="Comma 3 4 3 5 2" xfId="11868"/>
    <cellStyle name="Comma 3 4 3 5 3" xfId="19479"/>
    <cellStyle name="Comma 3 4 3 6" xfId="8055"/>
    <cellStyle name="Comma 3 4 3 7" xfId="15666"/>
    <cellStyle name="Comma 3 4 4" xfId="653"/>
    <cellStyle name="Comma 3 4 4 2" xfId="1571"/>
    <cellStyle name="Comma 3 4 4 2 2" xfId="3424"/>
    <cellStyle name="Comma 3 4 4 2 2 2" xfId="7237"/>
    <cellStyle name="Comma 3 4 4 2 2 2 2" xfId="14848"/>
    <cellStyle name="Comma 3 4 4 2 2 2 3" xfId="22459"/>
    <cellStyle name="Comma 3 4 4 2 2 3" xfId="11035"/>
    <cellStyle name="Comma 3 4 4 2 2 4" xfId="18646"/>
    <cellStyle name="Comma 3 4 4 2 3" xfId="5384"/>
    <cellStyle name="Comma 3 4 4 2 3 2" xfId="12995"/>
    <cellStyle name="Comma 3 4 4 2 3 3" xfId="20606"/>
    <cellStyle name="Comma 3 4 4 2 4" xfId="9182"/>
    <cellStyle name="Comma 3 4 4 2 5" xfId="16793"/>
    <cellStyle name="Comma 3 4 4 3" xfId="2506"/>
    <cellStyle name="Comma 3 4 4 3 2" xfId="6319"/>
    <cellStyle name="Comma 3 4 4 3 2 2" xfId="13930"/>
    <cellStyle name="Comma 3 4 4 3 2 3" xfId="21541"/>
    <cellStyle name="Comma 3 4 4 3 3" xfId="10117"/>
    <cellStyle name="Comma 3 4 4 3 4" xfId="17728"/>
    <cellStyle name="Comma 3 4 4 4" xfId="4466"/>
    <cellStyle name="Comma 3 4 4 4 2" xfId="12077"/>
    <cellStyle name="Comma 3 4 4 4 3" xfId="19688"/>
    <cellStyle name="Comma 3 4 4 5" xfId="8264"/>
    <cellStyle name="Comma 3 4 4 6" xfId="15875"/>
    <cellStyle name="Comma 3 4 5" xfId="1125"/>
    <cellStyle name="Comma 3 4 5 2" xfId="2978"/>
    <cellStyle name="Comma 3 4 5 2 2" xfId="6791"/>
    <cellStyle name="Comma 3 4 5 2 2 2" xfId="14402"/>
    <cellStyle name="Comma 3 4 5 2 2 3" xfId="22013"/>
    <cellStyle name="Comma 3 4 5 2 3" xfId="10589"/>
    <cellStyle name="Comma 3 4 5 2 4" xfId="18200"/>
    <cellStyle name="Comma 3 4 5 3" xfId="4938"/>
    <cellStyle name="Comma 3 4 5 3 2" xfId="12549"/>
    <cellStyle name="Comma 3 4 5 3 3" xfId="20160"/>
    <cellStyle name="Comma 3 4 5 4" xfId="8736"/>
    <cellStyle name="Comma 3 4 5 5" xfId="16347"/>
    <cellStyle name="Comma 3 4 6" xfId="2057"/>
    <cellStyle name="Comma 3 4 6 2" xfId="5870"/>
    <cellStyle name="Comma 3 4 6 2 2" xfId="13481"/>
    <cellStyle name="Comma 3 4 6 2 3" xfId="21092"/>
    <cellStyle name="Comma 3 4 6 3" xfId="9668"/>
    <cellStyle name="Comma 3 4 6 4" xfId="17279"/>
    <cellStyle name="Comma 3 4 7" xfId="3942"/>
    <cellStyle name="Comma 3 4 7 2" xfId="11553"/>
    <cellStyle name="Comma 3 4 7 3" xfId="19164"/>
    <cellStyle name="Comma 3 4 8" xfId="7819"/>
    <cellStyle name="Comma 3 4 9" xfId="15430"/>
    <cellStyle name="Comma 3 5" xfId="156"/>
    <cellStyle name="Comma 3 6" xfId="228"/>
    <cellStyle name="Comma 3 6 2" xfId="500"/>
    <cellStyle name="Comma 3 6 2 2" xfId="947"/>
    <cellStyle name="Comma 3 6 2 2 2" xfId="1865"/>
    <cellStyle name="Comma 3 6 2 2 2 2" xfId="3718"/>
    <cellStyle name="Comma 3 6 2 2 2 2 2" xfId="7531"/>
    <cellStyle name="Comma 3 6 2 2 2 2 2 2" xfId="15142"/>
    <cellStyle name="Comma 3 6 2 2 2 2 2 3" xfId="22753"/>
    <cellStyle name="Comma 3 6 2 2 2 2 3" xfId="11329"/>
    <cellStyle name="Comma 3 6 2 2 2 2 4" xfId="18940"/>
    <cellStyle name="Comma 3 6 2 2 2 3" xfId="5678"/>
    <cellStyle name="Comma 3 6 2 2 2 3 2" xfId="13289"/>
    <cellStyle name="Comma 3 6 2 2 2 3 3" xfId="20900"/>
    <cellStyle name="Comma 3 6 2 2 2 4" xfId="9476"/>
    <cellStyle name="Comma 3 6 2 2 2 5" xfId="17087"/>
    <cellStyle name="Comma 3 6 2 2 3" xfId="2800"/>
    <cellStyle name="Comma 3 6 2 2 3 2" xfId="6613"/>
    <cellStyle name="Comma 3 6 2 2 3 2 2" xfId="14224"/>
    <cellStyle name="Comma 3 6 2 2 3 2 3" xfId="21835"/>
    <cellStyle name="Comma 3 6 2 2 3 3" xfId="10411"/>
    <cellStyle name="Comma 3 6 2 2 3 4" xfId="18022"/>
    <cellStyle name="Comma 3 6 2 2 4" xfId="4760"/>
    <cellStyle name="Comma 3 6 2 2 4 2" xfId="12371"/>
    <cellStyle name="Comma 3 6 2 2 4 3" xfId="19982"/>
    <cellStyle name="Comma 3 6 2 2 5" xfId="8558"/>
    <cellStyle name="Comma 3 6 2 2 6" xfId="16169"/>
    <cellStyle name="Comma 3 6 2 3" xfId="1418"/>
    <cellStyle name="Comma 3 6 2 3 2" xfId="3271"/>
    <cellStyle name="Comma 3 6 2 3 2 2" xfId="7084"/>
    <cellStyle name="Comma 3 6 2 3 2 2 2" xfId="14695"/>
    <cellStyle name="Comma 3 6 2 3 2 2 3" xfId="22306"/>
    <cellStyle name="Comma 3 6 2 3 2 3" xfId="10882"/>
    <cellStyle name="Comma 3 6 2 3 2 4" xfId="18493"/>
    <cellStyle name="Comma 3 6 2 3 3" xfId="5231"/>
    <cellStyle name="Comma 3 6 2 3 3 2" xfId="12842"/>
    <cellStyle name="Comma 3 6 2 3 3 3" xfId="20453"/>
    <cellStyle name="Comma 3 6 2 3 4" xfId="9029"/>
    <cellStyle name="Comma 3 6 2 3 5" xfId="16640"/>
    <cellStyle name="Comma 3 6 2 4" xfId="2353"/>
    <cellStyle name="Comma 3 6 2 4 2" xfId="6166"/>
    <cellStyle name="Comma 3 6 2 4 2 2" xfId="13777"/>
    <cellStyle name="Comma 3 6 2 4 2 3" xfId="21388"/>
    <cellStyle name="Comma 3 6 2 4 3" xfId="9964"/>
    <cellStyle name="Comma 3 6 2 4 4" xfId="17575"/>
    <cellStyle name="Comma 3 6 2 5" xfId="4313"/>
    <cellStyle name="Comma 3 6 2 5 2" xfId="11924"/>
    <cellStyle name="Comma 3 6 2 5 3" xfId="19535"/>
    <cellStyle name="Comma 3 6 2 6" xfId="8111"/>
    <cellStyle name="Comma 3 6 2 7" xfId="15722"/>
    <cellStyle name="Comma 3 6 3" xfId="713"/>
    <cellStyle name="Comma 3 6 3 2" xfId="1631"/>
    <cellStyle name="Comma 3 6 3 2 2" xfId="3484"/>
    <cellStyle name="Comma 3 6 3 2 2 2" xfId="7297"/>
    <cellStyle name="Comma 3 6 3 2 2 2 2" xfId="14908"/>
    <cellStyle name="Comma 3 6 3 2 2 2 3" xfId="22519"/>
    <cellStyle name="Comma 3 6 3 2 2 3" xfId="11095"/>
    <cellStyle name="Comma 3 6 3 2 2 4" xfId="18706"/>
    <cellStyle name="Comma 3 6 3 2 3" xfId="5444"/>
    <cellStyle name="Comma 3 6 3 2 3 2" xfId="13055"/>
    <cellStyle name="Comma 3 6 3 2 3 3" xfId="20666"/>
    <cellStyle name="Comma 3 6 3 2 4" xfId="9242"/>
    <cellStyle name="Comma 3 6 3 2 5" xfId="16853"/>
    <cellStyle name="Comma 3 6 3 3" xfId="2566"/>
    <cellStyle name="Comma 3 6 3 3 2" xfId="6379"/>
    <cellStyle name="Comma 3 6 3 3 2 2" xfId="13990"/>
    <cellStyle name="Comma 3 6 3 3 2 3" xfId="21601"/>
    <cellStyle name="Comma 3 6 3 3 3" xfId="10177"/>
    <cellStyle name="Comma 3 6 3 3 4" xfId="17788"/>
    <cellStyle name="Comma 3 6 3 4" xfId="4526"/>
    <cellStyle name="Comma 3 6 3 4 2" xfId="12137"/>
    <cellStyle name="Comma 3 6 3 4 3" xfId="19748"/>
    <cellStyle name="Comma 3 6 3 5" xfId="8324"/>
    <cellStyle name="Comma 3 6 3 6" xfId="15935"/>
    <cellStyle name="Comma 3 6 4" xfId="1183"/>
    <cellStyle name="Comma 3 6 4 2" xfId="3036"/>
    <cellStyle name="Comma 3 6 4 2 2" xfId="6849"/>
    <cellStyle name="Comma 3 6 4 2 2 2" xfId="14460"/>
    <cellStyle name="Comma 3 6 4 2 2 3" xfId="22071"/>
    <cellStyle name="Comma 3 6 4 2 3" xfId="10647"/>
    <cellStyle name="Comma 3 6 4 2 4" xfId="18258"/>
    <cellStyle name="Comma 3 6 4 3" xfId="4996"/>
    <cellStyle name="Comma 3 6 4 3 2" xfId="12607"/>
    <cellStyle name="Comma 3 6 4 3 3" xfId="20218"/>
    <cellStyle name="Comma 3 6 4 4" xfId="8794"/>
    <cellStyle name="Comma 3 6 4 5" xfId="16405"/>
    <cellStyle name="Comma 3 6 5" xfId="2118"/>
    <cellStyle name="Comma 3 6 5 2" xfId="5931"/>
    <cellStyle name="Comma 3 6 5 2 2" xfId="13542"/>
    <cellStyle name="Comma 3 6 5 2 3" xfId="21153"/>
    <cellStyle name="Comma 3 6 5 3" xfId="9729"/>
    <cellStyle name="Comma 3 6 5 4" xfId="17340"/>
    <cellStyle name="Comma 3 6 6" xfId="4057"/>
    <cellStyle name="Comma 3 6 6 2" xfId="11668"/>
    <cellStyle name="Comma 3 6 6 3" xfId="19279"/>
    <cellStyle name="Comma 3 6 7" xfId="7877"/>
    <cellStyle name="Comma 3 6 8" xfId="15488"/>
    <cellStyle name="Comma 3 7" xfId="302"/>
    <cellStyle name="Comma 3 7 2" xfId="546"/>
    <cellStyle name="Comma 3 7 2 2" xfId="993"/>
    <cellStyle name="Comma 3 7 2 2 2" xfId="1911"/>
    <cellStyle name="Comma 3 7 2 2 2 2" xfId="3764"/>
    <cellStyle name="Comma 3 7 2 2 2 2 2" xfId="7577"/>
    <cellStyle name="Comma 3 7 2 2 2 2 2 2" xfId="15188"/>
    <cellStyle name="Comma 3 7 2 2 2 2 2 3" xfId="22799"/>
    <cellStyle name="Comma 3 7 2 2 2 2 3" xfId="11375"/>
    <cellStyle name="Comma 3 7 2 2 2 2 4" xfId="18986"/>
    <cellStyle name="Comma 3 7 2 2 2 3" xfId="5724"/>
    <cellStyle name="Comma 3 7 2 2 2 3 2" xfId="13335"/>
    <cellStyle name="Comma 3 7 2 2 2 3 3" xfId="20946"/>
    <cellStyle name="Comma 3 7 2 2 2 4" xfId="9522"/>
    <cellStyle name="Comma 3 7 2 2 2 5" xfId="17133"/>
    <cellStyle name="Comma 3 7 2 2 3" xfId="2846"/>
    <cellStyle name="Comma 3 7 2 2 3 2" xfId="6659"/>
    <cellStyle name="Comma 3 7 2 2 3 2 2" xfId="14270"/>
    <cellStyle name="Comma 3 7 2 2 3 2 3" xfId="21881"/>
    <cellStyle name="Comma 3 7 2 2 3 3" xfId="10457"/>
    <cellStyle name="Comma 3 7 2 2 3 4" xfId="18068"/>
    <cellStyle name="Comma 3 7 2 2 4" xfId="4806"/>
    <cellStyle name="Comma 3 7 2 2 4 2" xfId="12417"/>
    <cellStyle name="Comma 3 7 2 2 4 3" xfId="20028"/>
    <cellStyle name="Comma 3 7 2 2 5" xfId="8604"/>
    <cellStyle name="Comma 3 7 2 2 6" xfId="16215"/>
    <cellStyle name="Comma 3 7 2 3" xfId="1464"/>
    <cellStyle name="Comma 3 7 2 3 2" xfId="3317"/>
    <cellStyle name="Comma 3 7 2 3 2 2" xfId="7130"/>
    <cellStyle name="Comma 3 7 2 3 2 2 2" xfId="14741"/>
    <cellStyle name="Comma 3 7 2 3 2 2 3" xfId="22352"/>
    <cellStyle name="Comma 3 7 2 3 2 3" xfId="10928"/>
    <cellStyle name="Comma 3 7 2 3 2 4" xfId="18539"/>
    <cellStyle name="Comma 3 7 2 3 3" xfId="5277"/>
    <cellStyle name="Comma 3 7 2 3 3 2" xfId="12888"/>
    <cellStyle name="Comma 3 7 2 3 3 3" xfId="20499"/>
    <cellStyle name="Comma 3 7 2 3 4" xfId="9075"/>
    <cellStyle name="Comma 3 7 2 3 5" xfId="16686"/>
    <cellStyle name="Comma 3 7 2 4" xfId="2399"/>
    <cellStyle name="Comma 3 7 2 4 2" xfId="6212"/>
    <cellStyle name="Comma 3 7 2 4 2 2" xfId="13823"/>
    <cellStyle name="Comma 3 7 2 4 2 3" xfId="21434"/>
    <cellStyle name="Comma 3 7 2 4 3" xfId="10010"/>
    <cellStyle name="Comma 3 7 2 4 4" xfId="17621"/>
    <cellStyle name="Comma 3 7 2 5" xfId="4359"/>
    <cellStyle name="Comma 3 7 2 5 2" xfId="11970"/>
    <cellStyle name="Comma 3 7 2 5 3" xfId="19581"/>
    <cellStyle name="Comma 3 7 2 6" xfId="8157"/>
    <cellStyle name="Comma 3 7 2 7" xfId="15768"/>
    <cellStyle name="Comma 3 7 3" xfId="759"/>
    <cellStyle name="Comma 3 7 3 2" xfId="1677"/>
    <cellStyle name="Comma 3 7 3 2 2" xfId="3530"/>
    <cellStyle name="Comma 3 7 3 2 2 2" xfId="7343"/>
    <cellStyle name="Comma 3 7 3 2 2 2 2" xfId="14954"/>
    <cellStyle name="Comma 3 7 3 2 2 2 3" xfId="22565"/>
    <cellStyle name="Comma 3 7 3 2 2 3" xfId="11141"/>
    <cellStyle name="Comma 3 7 3 2 2 4" xfId="18752"/>
    <cellStyle name="Comma 3 7 3 2 3" xfId="5490"/>
    <cellStyle name="Comma 3 7 3 2 3 2" xfId="13101"/>
    <cellStyle name="Comma 3 7 3 2 3 3" xfId="20712"/>
    <cellStyle name="Comma 3 7 3 2 4" xfId="9288"/>
    <cellStyle name="Comma 3 7 3 2 5" xfId="16899"/>
    <cellStyle name="Comma 3 7 3 3" xfId="2612"/>
    <cellStyle name="Comma 3 7 3 3 2" xfId="6425"/>
    <cellStyle name="Comma 3 7 3 3 2 2" xfId="14036"/>
    <cellStyle name="Comma 3 7 3 3 2 3" xfId="21647"/>
    <cellStyle name="Comma 3 7 3 3 3" xfId="10223"/>
    <cellStyle name="Comma 3 7 3 3 4" xfId="17834"/>
    <cellStyle name="Comma 3 7 3 4" xfId="4572"/>
    <cellStyle name="Comma 3 7 3 4 2" xfId="12183"/>
    <cellStyle name="Comma 3 7 3 4 3" xfId="19794"/>
    <cellStyle name="Comma 3 7 3 5" xfId="8370"/>
    <cellStyle name="Comma 3 7 3 6" xfId="15981"/>
    <cellStyle name="Comma 3 7 4" xfId="1230"/>
    <cellStyle name="Comma 3 7 4 2" xfId="3083"/>
    <cellStyle name="Comma 3 7 4 2 2" xfId="6896"/>
    <cellStyle name="Comma 3 7 4 2 2 2" xfId="14507"/>
    <cellStyle name="Comma 3 7 4 2 2 3" xfId="22118"/>
    <cellStyle name="Comma 3 7 4 2 3" xfId="10694"/>
    <cellStyle name="Comma 3 7 4 2 4" xfId="18305"/>
    <cellStyle name="Comma 3 7 4 3" xfId="5043"/>
    <cellStyle name="Comma 3 7 4 3 2" xfId="12654"/>
    <cellStyle name="Comma 3 7 4 3 3" xfId="20265"/>
    <cellStyle name="Comma 3 7 4 4" xfId="8841"/>
    <cellStyle name="Comma 3 7 4 5" xfId="16452"/>
    <cellStyle name="Comma 3 7 5" xfId="2164"/>
    <cellStyle name="Comma 3 7 5 2" xfId="5977"/>
    <cellStyle name="Comma 3 7 5 2 2" xfId="13588"/>
    <cellStyle name="Comma 3 7 5 2 3" xfId="21199"/>
    <cellStyle name="Comma 3 7 5 3" xfId="9775"/>
    <cellStyle name="Comma 3 7 5 4" xfId="17386"/>
    <cellStyle name="Comma 3 7 6" xfId="4104"/>
    <cellStyle name="Comma 3 7 6 2" xfId="11715"/>
    <cellStyle name="Comma 3 7 6 3" xfId="19326"/>
    <cellStyle name="Comma 3 7 7" xfId="7923"/>
    <cellStyle name="Comma 3 7 8" xfId="15534"/>
    <cellStyle name="Comma 3 8" xfId="323"/>
    <cellStyle name="Comma 3 8 2" xfId="563"/>
    <cellStyle name="Comma 3 8 2 2" xfId="1010"/>
    <cellStyle name="Comma 3 8 2 2 2" xfId="1928"/>
    <cellStyle name="Comma 3 8 2 2 2 2" xfId="3781"/>
    <cellStyle name="Comma 3 8 2 2 2 2 2" xfId="7594"/>
    <cellStyle name="Comma 3 8 2 2 2 2 2 2" xfId="15205"/>
    <cellStyle name="Comma 3 8 2 2 2 2 2 3" xfId="22816"/>
    <cellStyle name="Comma 3 8 2 2 2 2 3" xfId="11392"/>
    <cellStyle name="Comma 3 8 2 2 2 2 4" xfId="19003"/>
    <cellStyle name="Comma 3 8 2 2 2 3" xfId="5741"/>
    <cellStyle name="Comma 3 8 2 2 2 3 2" xfId="13352"/>
    <cellStyle name="Comma 3 8 2 2 2 3 3" xfId="20963"/>
    <cellStyle name="Comma 3 8 2 2 2 4" xfId="9539"/>
    <cellStyle name="Comma 3 8 2 2 2 5" xfId="17150"/>
    <cellStyle name="Comma 3 8 2 2 3" xfId="2863"/>
    <cellStyle name="Comma 3 8 2 2 3 2" xfId="6676"/>
    <cellStyle name="Comma 3 8 2 2 3 2 2" xfId="14287"/>
    <cellStyle name="Comma 3 8 2 2 3 2 3" xfId="21898"/>
    <cellStyle name="Comma 3 8 2 2 3 3" xfId="10474"/>
    <cellStyle name="Comma 3 8 2 2 3 4" xfId="18085"/>
    <cellStyle name="Comma 3 8 2 2 4" xfId="4823"/>
    <cellStyle name="Comma 3 8 2 2 4 2" xfId="12434"/>
    <cellStyle name="Comma 3 8 2 2 4 3" xfId="20045"/>
    <cellStyle name="Comma 3 8 2 2 5" xfId="8621"/>
    <cellStyle name="Comma 3 8 2 2 6" xfId="16232"/>
    <cellStyle name="Comma 3 8 2 3" xfId="1481"/>
    <cellStyle name="Comma 3 8 2 3 2" xfId="3334"/>
    <cellStyle name="Comma 3 8 2 3 2 2" xfId="7147"/>
    <cellStyle name="Comma 3 8 2 3 2 2 2" xfId="14758"/>
    <cellStyle name="Comma 3 8 2 3 2 2 3" xfId="22369"/>
    <cellStyle name="Comma 3 8 2 3 2 3" xfId="10945"/>
    <cellStyle name="Comma 3 8 2 3 2 4" xfId="18556"/>
    <cellStyle name="Comma 3 8 2 3 3" xfId="5294"/>
    <cellStyle name="Comma 3 8 2 3 3 2" xfId="12905"/>
    <cellStyle name="Comma 3 8 2 3 3 3" xfId="20516"/>
    <cellStyle name="Comma 3 8 2 3 4" xfId="9092"/>
    <cellStyle name="Comma 3 8 2 3 5" xfId="16703"/>
    <cellStyle name="Comma 3 8 2 4" xfId="2416"/>
    <cellStyle name="Comma 3 8 2 4 2" xfId="6229"/>
    <cellStyle name="Comma 3 8 2 4 2 2" xfId="13840"/>
    <cellStyle name="Comma 3 8 2 4 2 3" xfId="21451"/>
    <cellStyle name="Comma 3 8 2 4 3" xfId="10027"/>
    <cellStyle name="Comma 3 8 2 4 4" xfId="17638"/>
    <cellStyle name="Comma 3 8 2 5" xfId="4376"/>
    <cellStyle name="Comma 3 8 2 5 2" xfId="11987"/>
    <cellStyle name="Comma 3 8 2 5 3" xfId="19598"/>
    <cellStyle name="Comma 3 8 2 6" xfId="8174"/>
    <cellStyle name="Comma 3 8 2 7" xfId="15785"/>
    <cellStyle name="Comma 3 8 3" xfId="776"/>
    <cellStyle name="Comma 3 8 3 2" xfId="1694"/>
    <cellStyle name="Comma 3 8 3 2 2" xfId="3547"/>
    <cellStyle name="Comma 3 8 3 2 2 2" xfId="7360"/>
    <cellStyle name="Comma 3 8 3 2 2 2 2" xfId="14971"/>
    <cellStyle name="Comma 3 8 3 2 2 2 3" xfId="22582"/>
    <cellStyle name="Comma 3 8 3 2 2 3" xfId="11158"/>
    <cellStyle name="Comma 3 8 3 2 2 4" xfId="18769"/>
    <cellStyle name="Comma 3 8 3 2 3" xfId="5507"/>
    <cellStyle name="Comma 3 8 3 2 3 2" xfId="13118"/>
    <cellStyle name="Comma 3 8 3 2 3 3" xfId="20729"/>
    <cellStyle name="Comma 3 8 3 2 4" xfId="9305"/>
    <cellStyle name="Comma 3 8 3 2 5" xfId="16916"/>
    <cellStyle name="Comma 3 8 3 3" xfId="2629"/>
    <cellStyle name="Comma 3 8 3 3 2" xfId="6442"/>
    <cellStyle name="Comma 3 8 3 3 2 2" xfId="14053"/>
    <cellStyle name="Comma 3 8 3 3 2 3" xfId="21664"/>
    <cellStyle name="Comma 3 8 3 3 3" xfId="10240"/>
    <cellStyle name="Comma 3 8 3 3 4" xfId="17851"/>
    <cellStyle name="Comma 3 8 3 4" xfId="4589"/>
    <cellStyle name="Comma 3 8 3 4 2" xfId="12200"/>
    <cellStyle name="Comma 3 8 3 4 3" xfId="19811"/>
    <cellStyle name="Comma 3 8 3 5" xfId="8387"/>
    <cellStyle name="Comma 3 8 3 6" xfId="15998"/>
    <cellStyle name="Comma 3 8 4" xfId="1247"/>
    <cellStyle name="Comma 3 8 4 2" xfId="3100"/>
    <cellStyle name="Comma 3 8 4 2 2" xfId="6913"/>
    <cellStyle name="Comma 3 8 4 2 2 2" xfId="14524"/>
    <cellStyle name="Comma 3 8 4 2 2 3" xfId="22135"/>
    <cellStyle name="Comma 3 8 4 2 3" xfId="10711"/>
    <cellStyle name="Comma 3 8 4 2 4" xfId="18322"/>
    <cellStyle name="Comma 3 8 4 3" xfId="5060"/>
    <cellStyle name="Comma 3 8 4 3 2" xfId="12671"/>
    <cellStyle name="Comma 3 8 4 3 3" xfId="20282"/>
    <cellStyle name="Comma 3 8 4 4" xfId="8858"/>
    <cellStyle name="Comma 3 8 4 5" xfId="16469"/>
    <cellStyle name="Comma 3 8 5" xfId="2181"/>
    <cellStyle name="Comma 3 8 5 2" xfId="5994"/>
    <cellStyle name="Comma 3 8 5 2 2" xfId="13605"/>
    <cellStyle name="Comma 3 8 5 2 3" xfId="21216"/>
    <cellStyle name="Comma 3 8 5 3" xfId="9792"/>
    <cellStyle name="Comma 3 8 5 4" xfId="17403"/>
    <cellStyle name="Comma 3 8 6" xfId="4124"/>
    <cellStyle name="Comma 3 8 6 2" xfId="11735"/>
    <cellStyle name="Comma 3 8 6 3" xfId="19346"/>
    <cellStyle name="Comma 3 8 7" xfId="7940"/>
    <cellStyle name="Comma 3 8 8" xfId="15551"/>
    <cellStyle name="Comma 3 9" xfId="327"/>
    <cellStyle name="Comma 30" xfId="91"/>
    <cellStyle name="Comma 30 2" xfId="414"/>
    <cellStyle name="Comma 30 2 2" xfId="861"/>
    <cellStyle name="Comma 30 2 2 2" xfId="1779"/>
    <cellStyle name="Comma 30 2 2 2 2" xfId="3632"/>
    <cellStyle name="Comma 30 2 2 2 2 2" xfId="7445"/>
    <cellStyle name="Comma 30 2 2 2 2 2 2" xfId="15056"/>
    <cellStyle name="Comma 30 2 2 2 2 2 3" xfId="22667"/>
    <cellStyle name="Comma 30 2 2 2 2 3" xfId="11243"/>
    <cellStyle name="Comma 30 2 2 2 2 4" xfId="18854"/>
    <cellStyle name="Comma 30 2 2 2 3" xfId="5592"/>
    <cellStyle name="Comma 30 2 2 2 3 2" xfId="13203"/>
    <cellStyle name="Comma 30 2 2 2 3 3" xfId="20814"/>
    <cellStyle name="Comma 30 2 2 2 4" xfId="9390"/>
    <cellStyle name="Comma 30 2 2 2 5" xfId="17001"/>
    <cellStyle name="Comma 30 2 2 3" xfId="2714"/>
    <cellStyle name="Comma 30 2 2 3 2" xfId="6527"/>
    <cellStyle name="Comma 30 2 2 3 2 2" xfId="14138"/>
    <cellStyle name="Comma 30 2 2 3 2 3" xfId="21749"/>
    <cellStyle name="Comma 30 2 2 3 3" xfId="10325"/>
    <cellStyle name="Comma 30 2 2 3 4" xfId="17936"/>
    <cellStyle name="Comma 30 2 2 4" xfId="4674"/>
    <cellStyle name="Comma 30 2 2 4 2" xfId="12285"/>
    <cellStyle name="Comma 30 2 2 4 3" xfId="19896"/>
    <cellStyle name="Comma 30 2 2 5" xfId="8472"/>
    <cellStyle name="Comma 30 2 2 6" xfId="16083"/>
    <cellStyle name="Comma 30 2 3" xfId="1332"/>
    <cellStyle name="Comma 30 2 3 2" xfId="3185"/>
    <cellStyle name="Comma 30 2 3 2 2" xfId="6998"/>
    <cellStyle name="Comma 30 2 3 2 2 2" xfId="14609"/>
    <cellStyle name="Comma 30 2 3 2 2 3" xfId="22220"/>
    <cellStyle name="Comma 30 2 3 2 3" xfId="10796"/>
    <cellStyle name="Comma 30 2 3 2 4" xfId="18407"/>
    <cellStyle name="Comma 30 2 3 3" xfId="5145"/>
    <cellStyle name="Comma 30 2 3 3 2" xfId="12756"/>
    <cellStyle name="Comma 30 2 3 3 3" xfId="20367"/>
    <cellStyle name="Comma 30 2 3 4" xfId="8943"/>
    <cellStyle name="Comma 30 2 3 5" xfId="16554"/>
    <cellStyle name="Comma 30 2 4" xfId="2267"/>
    <cellStyle name="Comma 30 2 4 2" xfId="6080"/>
    <cellStyle name="Comma 30 2 4 2 2" xfId="13691"/>
    <cellStyle name="Comma 30 2 4 2 3" xfId="21302"/>
    <cellStyle name="Comma 30 2 4 3" xfId="9878"/>
    <cellStyle name="Comma 30 2 4 4" xfId="17489"/>
    <cellStyle name="Comma 30 2 5" xfId="4227"/>
    <cellStyle name="Comma 30 2 5 2" xfId="11838"/>
    <cellStyle name="Comma 30 2 5 3" xfId="19449"/>
    <cellStyle name="Comma 30 2 6" xfId="8025"/>
    <cellStyle name="Comma 30 2 7" xfId="15636"/>
    <cellStyle name="Comma 30 3" xfId="622"/>
    <cellStyle name="Comma 30 3 2" xfId="1540"/>
    <cellStyle name="Comma 30 3 2 2" xfId="3393"/>
    <cellStyle name="Comma 30 3 2 2 2" xfId="7206"/>
    <cellStyle name="Comma 30 3 2 2 2 2" xfId="14817"/>
    <cellStyle name="Comma 30 3 2 2 2 3" xfId="22428"/>
    <cellStyle name="Comma 30 3 2 2 3" xfId="11004"/>
    <cellStyle name="Comma 30 3 2 2 4" xfId="18615"/>
    <cellStyle name="Comma 30 3 2 3" xfId="5353"/>
    <cellStyle name="Comma 30 3 2 3 2" xfId="12964"/>
    <cellStyle name="Comma 30 3 2 3 3" xfId="20575"/>
    <cellStyle name="Comma 30 3 2 4" xfId="9151"/>
    <cellStyle name="Comma 30 3 2 5" xfId="16762"/>
    <cellStyle name="Comma 30 3 3" xfId="2475"/>
    <cellStyle name="Comma 30 3 3 2" xfId="6288"/>
    <cellStyle name="Comma 30 3 3 2 2" xfId="13899"/>
    <cellStyle name="Comma 30 3 3 2 3" xfId="21510"/>
    <cellStyle name="Comma 30 3 3 3" xfId="10086"/>
    <cellStyle name="Comma 30 3 3 4" xfId="17697"/>
    <cellStyle name="Comma 30 3 4" xfId="4435"/>
    <cellStyle name="Comma 30 3 4 2" xfId="12046"/>
    <cellStyle name="Comma 30 3 4 3" xfId="19657"/>
    <cellStyle name="Comma 30 3 5" xfId="8233"/>
    <cellStyle name="Comma 30 3 6" xfId="15844"/>
    <cellStyle name="Comma 30 4" xfId="1094"/>
    <cellStyle name="Comma 30 4 2" xfId="2947"/>
    <cellStyle name="Comma 30 4 2 2" xfId="6760"/>
    <cellStyle name="Comma 30 4 2 2 2" xfId="14371"/>
    <cellStyle name="Comma 30 4 2 2 3" xfId="21982"/>
    <cellStyle name="Comma 30 4 2 3" xfId="10558"/>
    <cellStyle name="Comma 30 4 2 4" xfId="18169"/>
    <cellStyle name="Comma 30 4 3" xfId="4907"/>
    <cellStyle name="Comma 30 4 3 2" xfId="12518"/>
    <cellStyle name="Comma 30 4 3 3" xfId="20129"/>
    <cellStyle name="Comma 30 4 4" xfId="8705"/>
    <cellStyle name="Comma 30 4 5" xfId="16316"/>
    <cellStyle name="Comma 30 5" xfId="2026"/>
    <cellStyle name="Comma 30 5 2" xfId="5839"/>
    <cellStyle name="Comma 30 5 2 2" xfId="13450"/>
    <cellStyle name="Comma 30 5 2 3" xfId="21061"/>
    <cellStyle name="Comma 30 5 3" xfId="9637"/>
    <cellStyle name="Comma 30 5 4" xfId="17248"/>
    <cellStyle name="Comma 30 6" xfId="3986"/>
    <cellStyle name="Comma 30 6 2" xfId="11597"/>
    <cellStyle name="Comma 30 6 3" xfId="19208"/>
    <cellStyle name="Comma 30 7" xfId="7788"/>
    <cellStyle name="Comma 30 8" xfId="15399"/>
    <cellStyle name="Comma 31" xfId="89"/>
    <cellStyle name="Comma 31 2" xfId="412"/>
    <cellStyle name="Comma 31 2 2" xfId="859"/>
    <cellStyle name="Comma 31 2 2 2" xfId="1777"/>
    <cellStyle name="Comma 31 2 2 2 2" xfId="3630"/>
    <cellStyle name="Comma 31 2 2 2 2 2" xfId="7443"/>
    <cellStyle name="Comma 31 2 2 2 2 2 2" xfId="15054"/>
    <cellStyle name="Comma 31 2 2 2 2 2 3" xfId="22665"/>
    <cellStyle name="Comma 31 2 2 2 2 3" xfId="11241"/>
    <cellStyle name="Comma 31 2 2 2 2 4" xfId="18852"/>
    <cellStyle name="Comma 31 2 2 2 3" xfId="5590"/>
    <cellStyle name="Comma 31 2 2 2 3 2" xfId="13201"/>
    <cellStyle name="Comma 31 2 2 2 3 3" xfId="20812"/>
    <cellStyle name="Comma 31 2 2 2 4" xfId="9388"/>
    <cellStyle name="Comma 31 2 2 2 5" xfId="16999"/>
    <cellStyle name="Comma 31 2 2 3" xfId="2712"/>
    <cellStyle name="Comma 31 2 2 3 2" xfId="6525"/>
    <cellStyle name="Comma 31 2 2 3 2 2" xfId="14136"/>
    <cellStyle name="Comma 31 2 2 3 2 3" xfId="21747"/>
    <cellStyle name="Comma 31 2 2 3 3" xfId="10323"/>
    <cellStyle name="Comma 31 2 2 3 4" xfId="17934"/>
    <cellStyle name="Comma 31 2 2 4" xfId="4672"/>
    <cellStyle name="Comma 31 2 2 4 2" xfId="12283"/>
    <cellStyle name="Comma 31 2 2 4 3" xfId="19894"/>
    <cellStyle name="Comma 31 2 2 5" xfId="8470"/>
    <cellStyle name="Comma 31 2 2 6" xfId="16081"/>
    <cellStyle name="Comma 31 2 3" xfId="1330"/>
    <cellStyle name="Comma 31 2 3 2" xfId="3183"/>
    <cellStyle name="Comma 31 2 3 2 2" xfId="6996"/>
    <cellStyle name="Comma 31 2 3 2 2 2" xfId="14607"/>
    <cellStyle name="Comma 31 2 3 2 2 3" xfId="22218"/>
    <cellStyle name="Comma 31 2 3 2 3" xfId="10794"/>
    <cellStyle name="Comma 31 2 3 2 4" xfId="18405"/>
    <cellStyle name="Comma 31 2 3 3" xfId="5143"/>
    <cellStyle name="Comma 31 2 3 3 2" xfId="12754"/>
    <cellStyle name="Comma 31 2 3 3 3" xfId="20365"/>
    <cellStyle name="Comma 31 2 3 4" xfId="8941"/>
    <cellStyle name="Comma 31 2 3 5" xfId="16552"/>
    <cellStyle name="Comma 31 2 4" xfId="2265"/>
    <cellStyle name="Comma 31 2 4 2" xfId="6078"/>
    <cellStyle name="Comma 31 2 4 2 2" xfId="13689"/>
    <cellStyle name="Comma 31 2 4 2 3" xfId="21300"/>
    <cellStyle name="Comma 31 2 4 3" xfId="9876"/>
    <cellStyle name="Comma 31 2 4 4" xfId="17487"/>
    <cellStyle name="Comma 31 2 5" xfId="4225"/>
    <cellStyle name="Comma 31 2 5 2" xfId="11836"/>
    <cellStyle name="Comma 31 2 5 3" xfId="19447"/>
    <cellStyle name="Comma 31 2 6" xfId="8023"/>
    <cellStyle name="Comma 31 2 7" xfId="15634"/>
    <cellStyle name="Comma 31 3" xfId="620"/>
    <cellStyle name="Comma 31 3 2" xfId="1538"/>
    <cellStyle name="Comma 31 3 2 2" xfId="3391"/>
    <cellStyle name="Comma 31 3 2 2 2" xfId="7204"/>
    <cellStyle name="Comma 31 3 2 2 2 2" xfId="14815"/>
    <cellStyle name="Comma 31 3 2 2 2 3" xfId="22426"/>
    <cellStyle name="Comma 31 3 2 2 3" xfId="11002"/>
    <cellStyle name="Comma 31 3 2 2 4" xfId="18613"/>
    <cellStyle name="Comma 31 3 2 3" xfId="5351"/>
    <cellStyle name="Comma 31 3 2 3 2" xfId="12962"/>
    <cellStyle name="Comma 31 3 2 3 3" xfId="20573"/>
    <cellStyle name="Comma 31 3 2 4" xfId="9149"/>
    <cellStyle name="Comma 31 3 2 5" xfId="16760"/>
    <cellStyle name="Comma 31 3 3" xfId="2473"/>
    <cellStyle name="Comma 31 3 3 2" xfId="6286"/>
    <cellStyle name="Comma 31 3 3 2 2" xfId="13897"/>
    <cellStyle name="Comma 31 3 3 2 3" xfId="21508"/>
    <cellStyle name="Comma 31 3 3 3" xfId="10084"/>
    <cellStyle name="Comma 31 3 3 4" xfId="17695"/>
    <cellStyle name="Comma 31 3 4" xfId="4433"/>
    <cellStyle name="Comma 31 3 4 2" xfId="12044"/>
    <cellStyle name="Comma 31 3 4 3" xfId="19655"/>
    <cellStyle name="Comma 31 3 5" xfId="8231"/>
    <cellStyle name="Comma 31 3 6" xfId="15842"/>
    <cellStyle name="Comma 31 4" xfId="1092"/>
    <cellStyle name="Comma 31 4 2" xfId="2945"/>
    <cellStyle name="Comma 31 4 2 2" xfId="6758"/>
    <cellStyle name="Comma 31 4 2 2 2" xfId="14369"/>
    <cellStyle name="Comma 31 4 2 2 3" xfId="21980"/>
    <cellStyle name="Comma 31 4 2 3" xfId="10556"/>
    <cellStyle name="Comma 31 4 2 4" xfId="18167"/>
    <cellStyle name="Comma 31 4 3" xfId="4905"/>
    <cellStyle name="Comma 31 4 3 2" xfId="12516"/>
    <cellStyle name="Comma 31 4 3 3" xfId="20127"/>
    <cellStyle name="Comma 31 4 4" xfId="8703"/>
    <cellStyle name="Comma 31 4 5" xfId="16314"/>
    <cellStyle name="Comma 31 5" xfId="2024"/>
    <cellStyle name="Comma 31 5 2" xfId="5837"/>
    <cellStyle name="Comma 31 5 2 2" xfId="13448"/>
    <cellStyle name="Comma 31 5 2 3" xfId="21059"/>
    <cellStyle name="Comma 31 5 3" xfId="9635"/>
    <cellStyle name="Comma 31 5 4" xfId="17246"/>
    <cellStyle name="Comma 31 6" xfId="3989"/>
    <cellStyle name="Comma 31 6 2" xfId="11600"/>
    <cellStyle name="Comma 31 6 3" xfId="19211"/>
    <cellStyle name="Comma 31 7" xfId="7786"/>
    <cellStyle name="Comma 31 8" xfId="15397"/>
    <cellStyle name="Comma 32" xfId="93"/>
    <cellStyle name="Comma 32 2" xfId="416"/>
    <cellStyle name="Comma 32 2 2" xfId="863"/>
    <cellStyle name="Comma 32 2 2 2" xfId="1781"/>
    <cellStyle name="Comma 32 2 2 2 2" xfId="3634"/>
    <cellStyle name="Comma 32 2 2 2 2 2" xfId="7447"/>
    <cellStyle name="Comma 32 2 2 2 2 2 2" xfId="15058"/>
    <cellStyle name="Comma 32 2 2 2 2 2 3" xfId="22669"/>
    <cellStyle name="Comma 32 2 2 2 2 3" xfId="11245"/>
    <cellStyle name="Comma 32 2 2 2 2 4" xfId="18856"/>
    <cellStyle name="Comma 32 2 2 2 3" xfId="5594"/>
    <cellStyle name="Comma 32 2 2 2 3 2" xfId="13205"/>
    <cellStyle name="Comma 32 2 2 2 3 3" xfId="20816"/>
    <cellStyle name="Comma 32 2 2 2 4" xfId="9392"/>
    <cellStyle name="Comma 32 2 2 2 5" xfId="17003"/>
    <cellStyle name="Comma 32 2 2 3" xfId="2716"/>
    <cellStyle name="Comma 32 2 2 3 2" xfId="6529"/>
    <cellStyle name="Comma 32 2 2 3 2 2" xfId="14140"/>
    <cellStyle name="Comma 32 2 2 3 2 3" xfId="21751"/>
    <cellStyle name="Comma 32 2 2 3 3" xfId="10327"/>
    <cellStyle name="Comma 32 2 2 3 4" xfId="17938"/>
    <cellStyle name="Comma 32 2 2 4" xfId="4676"/>
    <cellStyle name="Comma 32 2 2 4 2" xfId="12287"/>
    <cellStyle name="Comma 32 2 2 4 3" xfId="19898"/>
    <cellStyle name="Comma 32 2 2 5" xfId="8474"/>
    <cellStyle name="Comma 32 2 2 6" xfId="16085"/>
    <cellStyle name="Comma 32 2 3" xfId="1334"/>
    <cellStyle name="Comma 32 2 3 2" xfId="3187"/>
    <cellStyle name="Comma 32 2 3 2 2" xfId="7000"/>
    <cellStyle name="Comma 32 2 3 2 2 2" xfId="14611"/>
    <cellStyle name="Comma 32 2 3 2 2 3" xfId="22222"/>
    <cellStyle name="Comma 32 2 3 2 3" xfId="10798"/>
    <cellStyle name="Comma 32 2 3 2 4" xfId="18409"/>
    <cellStyle name="Comma 32 2 3 3" xfId="5147"/>
    <cellStyle name="Comma 32 2 3 3 2" xfId="12758"/>
    <cellStyle name="Comma 32 2 3 3 3" xfId="20369"/>
    <cellStyle name="Comma 32 2 3 4" xfId="8945"/>
    <cellStyle name="Comma 32 2 3 5" xfId="16556"/>
    <cellStyle name="Comma 32 2 4" xfId="2269"/>
    <cellStyle name="Comma 32 2 4 2" xfId="6082"/>
    <cellStyle name="Comma 32 2 4 2 2" xfId="13693"/>
    <cellStyle name="Comma 32 2 4 2 3" xfId="21304"/>
    <cellStyle name="Comma 32 2 4 3" xfId="9880"/>
    <cellStyle name="Comma 32 2 4 4" xfId="17491"/>
    <cellStyle name="Comma 32 2 5" xfId="4229"/>
    <cellStyle name="Comma 32 2 5 2" xfId="11840"/>
    <cellStyle name="Comma 32 2 5 3" xfId="19451"/>
    <cellStyle name="Comma 32 2 6" xfId="8027"/>
    <cellStyle name="Comma 32 2 7" xfId="15638"/>
    <cellStyle name="Comma 32 3" xfId="624"/>
    <cellStyle name="Comma 32 3 2" xfId="1542"/>
    <cellStyle name="Comma 32 3 2 2" xfId="3395"/>
    <cellStyle name="Comma 32 3 2 2 2" xfId="7208"/>
    <cellStyle name="Comma 32 3 2 2 2 2" xfId="14819"/>
    <cellStyle name="Comma 32 3 2 2 2 3" xfId="22430"/>
    <cellStyle name="Comma 32 3 2 2 3" xfId="11006"/>
    <cellStyle name="Comma 32 3 2 2 4" xfId="18617"/>
    <cellStyle name="Comma 32 3 2 3" xfId="5355"/>
    <cellStyle name="Comma 32 3 2 3 2" xfId="12966"/>
    <cellStyle name="Comma 32 3 2 3 3" xfId="20577"/>
    <cellStyle name="Comma 32 3 2 4" xfId="9153"/>
    <cellStyle name="Comma 32 3 2 5" xfId="16764"/>
    <cellStyle name="Comma 32 3 3" xfId="2477"/>
    <cellStyle name="Comma 32 3 3 2" xfId="6290"/>
    <cellStyle name="Comma 32 3 3 2 2" xfId="13901"/>
    <cellStyle name="Comma 32 3 3 2 3" xfId="21512"/>
    <cellStyle name="Comma 32 3 3 3" xfId="10088"/>
    <cellStyle name="Comma 32 3 3 4" xfId="17699"/>
    <cellStyle name="Comma 32 3 4" xfId="4437"/>
    <cellStyle name="Comma 32 3 4 2" xfId="12048"/>
    <cellStyle name="Comma 32 3 4 3" xfId="19659"/>
    <cellStyle name="Comma 32 3 5" xfId="8235"/>
    <cellStyle name="Comma 32 3 6" xfId="15846"/>
    <cellStyle name="Comma 32 4" xfId="1096"/>
    <cellStyle name="Comma 32 4 2" xfId="2949"/>
    <cellStyle name="Comma 32 4 2 2" xfId="6762"/>
    <cellStyle name="Comma 32 4 2 2 2" xfId="14373"/>
    <cellStyle name="Comma 32 4 2 2 3" xfId="21984"/>
    <cellStyle name="Comma 32 4 2 3" xfId="10560"/>
    <cellStyle name="Comma 32 4 2 4" xfId="18171"/>
    <cellStyle name="Comma 32 4 3" xfId="4909"/>
    <cellStyle name="Comma 32 4 3 2" xfId="12520"/>
    <cellStyle name="Comma 32 4 3 3" xfId="20131"/>
    <cellStyle name="Comma 32 4 4" xfId="8707"/>
    <cellStyle name="Comma 32 4 5" xfId="16318"/>
    <cellStyle name="Comma 32 5" xfId="2028"/>
    <cellStyle name="Comma 32 5 2" xfId="5841"/>
    <cellStyle name="Comma 32 5 2 2" xfId="13452"/>
    <cellStyle name="Comma 32 5 2 3" xfId="21063"/>
    <cellStyle name="Comma 32 5 3" xfId="9639"/>
    <cellStyle name="Comma 32 5 4" xfId="17250"/>
    <cellStyle name="Comma 32 6" xfId="3990"/>
    <cellStyle name="Comma 32 6 2" xfId="11601"/>
    <cellStyle name="Comma 32 6 3" xfId="19212"/>
    <cellStyle name="Comma 32 7" xfId="7790"/>
    <cellStyle name="Comma 32 8" xfId="15401"/>
    <cellStyle name="Comma 33" xfId="92"/>
    <cellStyle name="Comma 33 2" xfId="415"/>
    <cellStyle name="Comma 33 2 2" xfId="862"/>
    <cellStyle name="Comma 33 2 2 2" xfId="1780"/>
    <cellStyle name="Comma 33 2 2 2 2" xfId="3633"/>
    <cellStyle name="Comma 33 2 2 2 2 2" xfId="7446"/>
    <cellStyle name="Comma 33 2 2 2 2 2 2" xfId="15057"/>
    <cellStyle name="Comma 33 2 2 2 2 2 3" xfId="22668"/>
    <cellStyle name="Comma 33 2 2 2 2 3" xfId="11244"/>
    <cellStyle name="Comma 33 2 2 2 2 4" xfId="18855"/>
    <cellStyle name="Comma 33 2 2 2 3" xfId="5593"/>
    <cellStyle name="Comma 33 2 2 2 3 2" xfId="13204"/>
    <cellStyle name="Comma 33 2 2 2 3 3" xfId="20815"/>
    <cellStyle name="Comma 33 2 2 2 4" xfId="9391"/>
    <cellStyle name="Comma 33 2 2 2 5" xfId="17002"/>
    <cellStyle name="Comma 33 2 2 3" xfId="2715"/>
    <cellStyle name="Comma 33 2 2 3 2" xfId="6528"/>
    <cellStyle name="Comma 33 2 2 3 2 2" xfId="14139"/>
    <cellStyle name="Comma 33 2 2 3 2 3" xfId="21750"/>
    <cellStyle name="Comma 33 2 2 3 3" xfId="10326"/>
    <cellStyle name="Comma 33 2 2 3 4" xfId="17937"/>
    <cellStyle name="Comma 33 2 2 4" xfId="4675"/>
    <cellStyle name="Comma 33 2 2 4 2" xfId="12286"/>
    <cellStyle name="Comma 33 2 2 4 3" xfId="19897"/>
    <cellStyle name="Comma 33 2 2 5" xfId="8473"/>
    <cellStyle name="Comma 33 2 2 6" xfId="16084"/>
    <cellStyle name="Comma 33 2 3" xfId="1333"/>
    <cellStyle name="Comma 33 2 3 2" xfId="3186"/>
    <cellStyle name="Comma 33 2 3 2 2" xfId="6999"/>
    <cellStyle name="Comma 33 2 3 2 2 2" xfId="14610"/>
    <cellStyle name="Comma 33 2 3 2 2 3" xfId="22221"/>
    <cellStyle name="Comma 33 2 3 2 3" xfId="10797"/>
    <cellStyle name="Comma 33 2 3 2 4" xfId="18408"/>
    <cellStyle name="Comma 33 2 3 3" xfId="5146"/>
    <cellStyle name="Comma 33 2 3 3 2" xfId="12757"/>
    <cellStyle name="Comma 33 2 3 3 3" xfId="20368"/>
    <cellStyle name="Comma 33 2 3 4" xfId="8944"/>
    <cellStyle name="Comma 33 2 3 5" xfId="16555"/>
    <cellStyle name="Comma 33 2 4" xfId="2268"/>
    <cellStyle name="Comma 33 2 4 2" xfId="6081"/>
    <cellStyle name="Comma 33 2 4 2 2" xfId="13692"/>
    <cellStyle name="Comma 33 2 4 2 3" xfId="21303"/>
    <cellStyle name="Comma 33 2 4 3" xfId="9879"/>
    <cellStyle name="Comma 33 2 4 4" xfId="17490"/>
    <cellStyle name="Comma 33 2 5" xfId="4228"/>
    <cellStyle name="Comma 33 2 5 2" xfId="11839"/>
    <cellStyle name="Comma 33 2 5 3" xfId="19450"/>
    <cellStyle name="Comma 33 2 6" xfId="8026"/>
    <cellStyle name="Comma 33 2 7" xfId="15637"/>
    <cellStyle name="Comma 33 3" xfId="623"/>
    <cellStyle name="Comma 33 3 2" xfId="1541"/>
    <cellStyle name="Comma 33 3 2 2" xfId="3394"/>
    <cellStyle name="Comma 33 3 2 2 2" xfId="7207"/>
    <cellStyle name="Comma 33 3 2 2 2 2" xfId="14818"/>
    <cellStyle name="Comma 33 3 2 2 2 3" xfId="22429"/>
    <cellStyle name="Comma 33 3 2 2 3" xfId="11005"/>
    <cellStyle name="Comma 33 3 2 2 4" xfId="18616"/>
    <cellStyle name="Comma 33 3 2 3" xfId="5354"/>
    <cellStyle name="Comma 33 3 2 3 2" xfId="12965"/>
    <cellStyle name="Comma 33 3 2 3 3" xfId="20576"/>
    <cellStyle name="Comma 33 3 2 4" xfId="9152"/>
    <cellStyle name="Comma 33 3 2 5" xfId="16763"/>
    <cellStyle name="Comma 33 3 3" xfId="2476"/>
    <cellStyle name="Comma 33 3 3 2" xfId="6289"/>
    <cellStyle name="Comma 33 3 3 2 2" xfId="13900"/>
    <cellStyle name="Comma 33 3 3 2 3" xfId="21511"/>
    <cellStyle name="Comma 33 3 3 3" xfId="10087"/>
    <cellStyle name="Comma 33 3 3 4" xfId="17698"/>
    <cellStyle name="Comma 33 3 4" xfId="4436"/>
    <cellStyle name="Comma 33 3 4 2" xfId="12047"/>
    <cellStyle name="Comma 33 3 4 3" xfId="19658"/>
    <cellStyle name="Comma 33 3 5" xfId="8234"/>
    <cellStyle name="Comma 33 3 6" xfId="15845"/>
    <cellStyle name="Comma 33 4" xfId="1095"/>
    <cellStyle name="Comma 33 4 2" xfId="2948"/>
    <cellStyle name="Comma 33 4 2 2" xfId="6761"/>
    <cellStyle name="Comma 33 4 2 2 2" xfId="14372"/>
    <cellStyle name="Comma 33 4 2 2 3" xfId="21983"/>
    <cellStyle name="Comma 33 4 2 3" xfId="10559"/>
    <cellStyle name="Comma 33 4 2 4" xfId="18170"/>
    <cellStyle name="Comma 33 4 3" xfId="4908"/>
    <cellStyle name="Comma 33 4 3 2" xfId="12519"/>
    <cellStyle name="Comma 33 4 3 3" xfId="20130"/>
    <cellStyle name="Comma 33 4 4" xfId="8706"/>
    <cellStyle name="Comma 33 4 5" xfId="16317"/>
    <cellStyle name="Comma 33 5" xfId="2027"/>
    <cellStyle name="Comma 33 5 2" xfId="5840"/>
    <cellStyle name="Comma 33 5 2 2" xfId="13451"/>
    <cellStyle name="Comma 33 5 2 3" xfId="21062"/>
    <cellStyle name="Comma 33 5 3" xfId="9638"/>
    <cellStyle name="Comma 33 5 4" xfId="17249"/>
    <cellStyle name="Comma 33 6" xfId="3987"/>
    <cellStyle name="Comma 33 6 2" xfId="11598"/>
    <cellStyle name="Comma 33 6 3" xfId="19209"/>
    <cellStyle name="Comma 33 7" xfId="7789"/>
    <cellStyle name="Comma 33 8" xfId="15400"/>
    <cellStyle name="Comma 34" xfId="94"/>
    <cellStyle name="Comma 34 2" xfId="417"/>
    <cellStyle name="Comma 34 2 2" xfId="864"/>
    <cellStyle name="Comma 34 2 2 2" xfId="1782"/>
    <cellStyle name="Comma 34 2 2 2 2" xfId="3635"/>
    <cellStyle name="Comma 34 2 2 2 2 2" xfId="7448"/>
    <cellStyle name="Comma 34 2 2 2 2 2 2" xfId="15059"/>
    <cellStyle name="Comma 34 2 2 2 2 2 3" xfId="22670"/>
    <cellStyle name="Comma 34 2 2 2 2 3" xfId="11246"/>
    <cellStyle name="Comma 34 2 2 2 2 4" xfId="18857"/>
    <cellStyle name="Comma 34 2 2 2 3" xfId="5595"/>
    <cellStyle name="Comma 34 2 2 2 3 2" xfId="13206"/>
    <cellStyle name="Comma 34 2 2 2 3 3" xfId="20817"/>
    <cellStyle name="Comma 34 2 2 2 4" xfId="9393"/>
    <cellStyle name="Comma 34 2 2 2 5" xfId="17004"/>
    <cellStyle name="Comma 34 2 2 3" xfId="2717"/>
    <cellStyle name="Comma 34 2 2 3 2" xfId="6530"/>
    <cellStyle name="Comma 34 2 2 3 2 2" xfId="14141"/>
    <cellStyle name="Comma 34 2 2 3 2 3" xfId="21752"/>
    <cellStyle name="Comma 34 2 2 3 3" xfId="10328"/>
    <cellStyle name="Comma 34 2 2 3 4" xfId="17939"/>
    <cellStyle name="Comma 34 2 2 4" xfId="4677"/>
    <cellStyle name="Comma 34 2 2 4 2" xfId="12288"/>
    <cellStyle name="Comma 34 2 2 4 3" xfId="19899"/>
    <cellStyle name="Comma 34 2 2 5" xfId="8475"/>
    <cellStyle name="Comma 34 2 2 6" xfId="16086"/>
    <cellStyle name="Comma 34 2 3" xfId="1335"/>
    <cellStyle name="Comma 34 2 3 2" xfId="3188"/>
    <cellStyle name="Comma 34 2 3 2 2" xfId="7001"/>
    <cellStyle name="Comma 34 2 3 2 2 2" xfId="14612"/>
    <cellStyle name="Comma 34 2 3 2 2 3" xfId="22223"/>
    <cellStyle name="Comma 34 2 3 2 3" xfId="10799"/>
    <cellStyle name="Comma 34 2 3 2 4" xfId="18410"/>
    <cellStyle name="Comma 34 2 3 3" xfId="5148"/>
    <cellStyle name="Comma 34 2 3 3 2" xfId="12759"/>
    <cellStyle name="Comma 34 2 3 3 3" xfId="20370"/>
    <cellStyle name="Comma 34 2 3 4" xfId="8946"/>
    <cellStyle name="Comma 34 2 3 5" xfId="16557"/>
    <cellStyle name="Comma 34 2 4" xfId="2270"/>
    <cellStyle name="Comma 34 2 4 2" xfId="6083"/>
    <cellStyle name="Comma 34 2 4 2 2" xfId="13694"/>
    <cellStyle name="Comma 34 2 4 2 3" xfId="21305"/>
    <cellStyle name="Comma 34 2 4 3" xfId="9881"/>
    <cellStyle name="Comma 34 2 4 4" xfId="17492"/>
    <cellStyle name="Comma 34 2 5" xfId="4230"/>
    <cellStyle name="Comma 34 2 5 2" xfId="11841"/>
    <cellStyle name="Comma 34 2 5 3" xfId="19452"/>
    <cellStyle name="Comma 34 2 6" xfId="8028"/>
    <cellStyle name="Comma 34 2 7" xfId="15639"/>
    <cellStyle name="Comma 34 3" xfId="625"/>
    <cellStyle name="Comma 34 3 2" xfId="1543"/>
    <cellStyle name="Comma 34 3 2 2" xfId="3396"/>
    <cellStyle name="Comma 34 3 2 2 2" xfId="7209"/>
    <cellStyle name="Comma 34 3 2 2 2 2" xfId="14820"/>
    <cellStyle name="Comma 34 3 2 2 2 3" xfId="22431"/>
    <cellStyle name="Comma 34 3 2 2 3" xfId="11007"/>
    <cellStyle name="Comma 34 3 2 2 4" xfId="18618"/>
    <cellStyle name="Comma 34 3 2 3" xfId="5356"/>
    <cellStyle name="Comma 34 3 2 3 2" xfId="12967"/>
    <cellStyle name="Comma 34 3 2 3 3" xfId="20578"/>
    <cellStyle name="Comma 34 3 2 4" xfId="9154"/>
    <cellStyle name="Comma 34 3 2 5" xfId="16765"/>
    <cellStyle name="Comma 34 3 3" xfId="2478"/>
    <cellStyle name="Comma 34 3 3 2" xfId="6291"/>
    <cellStyle name="Comma 34 3 3 2 2" xfId="13902"/>
    <cellStyle name="Comma 34 3 3 2 3" xfId="21513"/>
    <cellStyle name="Comma 34 3 3 3" xfId="10089"/>
    <cellStyle name="Comma 34 3 3 4" xfId="17700"/>
    <cellStyle name="Comma 34 3 4" xfId="4438"/>
    <cellStyle name="Comma 34 3 4 2" xfId="12049"/>
    <cellStyle name="Comma 34 3 4 3" xfId="19660"/>
    <cellStyle name="Comma 34 3 5" xfId="8236"/>
    <cellStyle name="Comma 34 3 6" xfId="15847"/>
    <cellStyle name="Comma 34 4" xfId="1097"/>
    <cellStyle name="Comma 34 4 2" xfId="2950"/>
    <cellStyle name="Comma 34 4 2 2" xfId="6763"/>
    <cellStyle name="Comma 34 4 2 2 2" xfId="14374"/>
    <cellStyle name="Comma 34 4 2 2 3" xfId="21985"/>
    <cellStyle name="Comma 34 4 2 3" xfId="10561"/>
    <cellStyle name="Comma 34 4 2 4" xfId="18172"/>
    <cellStyle name="Comma 34 4 3" xfId="4910"/>
    <cellStyle name="Comma 34 4 3 2" xfId="12521"/>
    <cellStyle name="Comma 34 4 3 3" xfId="20132"/>
    <cellStyle name="Comma 34 4 4" xfId="8708"/>
    <cellStyle name="Comma 34 4 5" xfId="16319"/>
    <cellStyle name="Comma 34 5" xfId="2029"/>
    <cellStyle name="Comma 34 5 2" xfId="5842"/>
    <cellStyle name="Comma 34 5 2 2" xfId="13453"/>
    <cellStyle name="Comma 34 5 2 3" xfId="21064"/>
    <cellStyle name="Comma 34 5 3" xfId="9640"/>
    <cellStyle name="Comma 34 5 4" xfId="17251"/>
    <cellStyle name="Comma 34 6" xfId="3985"/>
    <cellStyle name="Comma 34 6 2" xfId="11596"/>
    <cellStyle name="Comma 34 6 3" xfId="19207"/>
    <cellStyle name="Comma 34 7" xfId="7791"/>
    <cellStyle name="Comma 34 8" xfId="15402"/>
    <cellStyle name="Comma 35" xfId="58"/>
    <cellStyle name="Comma 35 2" xfId="391"/>
    <cellStyle name="Comma 35 2 2" xfId="838"/>
    <cellStyle name="Comma 35 2 2 2" xfId="1756"/>
    <cellStyle name="Comma 35 2 2 2 2" xfId="3609"/>
    <cellStyle name="Comma 35 2 2 2 2 2" xfId="7422"/>
    <cellStyle name="Comma 35 2 2 2 2 2 2" xfId="15033"/>
    <cellStyle name="Comma 35 2 2 2 2 2 3" xfId="22644"/>
    <cellStyle name="Comma 35 2 2 2 2 3" xfId="11220"/>
    <cellStyle name="Comma 35 2 2 2 2 4" xfId="18831"/>
    <cellStyle name="Comma 35 2 2 2 3" xfId="5569"/>
    <cellStyle name="Comma 35 2 2 2 3 2" xfId="13180"/>
    <cellStyle name="Comma 35 2 2 2 3 3" xfId="20791"/>
    <cellStyle name="Comma 35 2 2 2 4" xfId="9367"/>
    <cellStyle name="Comma 35 2 2 2 5" xfId="16978"/>
    <cellStyle name="Comma 35 2 2 3" xfId="2691"/>
    <cellStyle name="Comma 35 2 2 3 2" xfId="6504"/>
    <cellStyle name="Comma 35 2 2 3 2 2" xfId="14115"/>
    <cellStyle name="Comma 35 2 2 3 2 3" xfId="21726"/>
    <cellStyle name="Comma 35 2 2 3 3" xfId="10302"/>
    <cellStyle name="Comma 35 2 2 3 4" xfId="17913"/>
    <cellStyle name="Comma 35 2 2 4" xfId="4651"/>
    <cellStyle name="Comma 35 2 2 4 2" xfId="12262"/>
    <cellStyle name="Comma 35 2 2 4 3" xfId="19873"/>
    <cellStyle name="Comma 35 2 2 5" xfId="8449"/>
    <cellStyle name="Comma 35 2 2 6" xfId="16060"/>
    <cellStyle name="Comma 35 2 3" xfId="1309"/>
    <cellStyle name="Comma 35 2 3 2" xfId="3162"/>
    <cellStyle name="Comma 35 2 3 2 2" xfId="6975"/>
    <cellStyle name="Comma 35 2 3 2 2 2" xfId="14586"/>
    <cellStyle name="Comma 35 2 3 2 2 3" xfId="22197"/>
    <cellStyle name="Comma 35 2 3 2 3" xfId="10773"/>
    <cellStyle name="Comma 35 2 3 2 4" xfId="18384"/>
    <cellStyle name="Comma 35 2 3 3" xfId="5122"/>
    <cellStyle name="Comma 35 2 3 3 2" xfId="12733"/>
    <cellStyle name="Comma 35 2 3 3 3" xfId="20344"/>
    <cellStyle name="Comma 35 2 3 4" xfId="8920"/>
    <cellStyle name="Comma 35 2 3 5" xfId="16531"/>
    <cellStyle name="Comma 35 2 4" xfId="2244"/>
    <cellStyle name="Comma 35 2 4 2" xfId="6057"/>
    <cellStyle name="Comma 35 2 4 2 2" xfId="13668"/>
    <cellStyle name="Comma 35 2 4 2 3" xfId="21279"/>
    <cellStyle name="Comma 35 2 4 3" xfId="9855"/>
    <cellStyle name="Comma 35 2 4 4" xfId="17466"/>
    <cellStyle name="Comma 35 2 5" xfId="4204"/>
    <cellStyle name="Comma 35 2 5 2" xfId="11815"/>
    <cellStyle name="Comma 35 2 5 3" xfId="19426"/>
    <cellStyle name="Comma 35 2 6" xfId="8002"/>
    <cellStyle name="Comma 35 2 7" xfId="15613"/>
    <cellStyle name="Comma 35 3" xfId="591"/>
    <cellStyle name="Comma 35 3 2" xfId="1509"/>
    <cellStyle name="Comma 35 3 2 2" xfId="3362"/>
    <cellStyle name="Comma 35 3 2 2 2" xfId="7175"/>
    <cellStyle name="Comma 35 3 2 2 2 2" xfId="14786"/>
    <cellStyle name="Comma 35 3 2 2 2 3" xfId="22397"/>
    <cellStyle name="Comma 35 3 2 2 3" xfId="10973"/>
    <cellStyle name="Comma 35 3 2 2 4" xfId="18584"/>
    <cellStyle name="Comma 35 3 2 3" xfId="5322"/>
    <cellStyle name="Comma 35 3 2 3 2" xfId="12933"/>
    <cellStyle name="Comma 35 3 2 3 3" xfId="20544"/>
    <cellStyle name="Comma 35 3 2 4" xfId="9120"/>
    <cellStyle name="Comma 35 3 2 5" xfId="16731"/>
    <cellStyle name="Comma 35 3 3" xfId="2444"/>
    <cellStyle name="Comma 35 3 3 2" xfId="6257"/>
    <cellStyle name="Comma 35 3 3 2 2" xfId="13868"/>
    <cellStyle name="Comma 35 3 3 2 3" xfId="21479"/>
    <cellStyle name="Comma 35 3 3 3" xfId="10055"/>
    <cellStyle name="Comma 35 3 3 4" xfId="17666"/>
    <cellStyle name="Comma 35 3 4" xfId="4404"/>
    <cellStyle name="Comma 35 3 4 2" xfId="12015"/>
    <cellStyle name="Comma 35 3 4 3" xfId="19626"/>
    <cellStyle name="Comma 35 3 5" xfId="8202"/>
    <cellStyle name="Comma 35 3 6" xfId="15813"/>
    <cellStyle name="Comma 35 4" xfId="1063"/>
    <cellStyle name="Comma 35 4 2" xfId="2916"/>
    <cellStyle name="Comma 35 4 2 2" xfId="6729"/>
    <cellStyle name="Comma 35 4 2 2 2" xfId="14340"/>
    <cellStyle name="Comma 35 4 2 2 3" xfId="21951"/>
    <cellStyle name="Comma 35 4 2 3" xfId="10527"/>
    <cellStyle name="Comma 35 4 2 4" xfId="18138"/>
    <cellStyle name="Comma 35 4 3" xfId="4876"/>
    <cellStyle name="Comma 35 4 3 2" xfId="12487"/>
    <cellStyle name="Comma 35 4 3 3" xfId="20098"/>
    <cellStyle name="Comma 35 4 4" xfId="8674"/>
    <cellStyle name="Comma 35 4 5" xfId="16285"/>
    <cellStyle name="Comma 35 5" xfId="1995"/>
    <cellStyle name="Comma 35 5 2" xfId="5808"/>
    <cellStyle name="Comma 35 5 2 2" xfId="13419"/>
    <cellStyle name="Comma 35 5 2 3" xfId="21030"/>
    <cellStyle name="Comma 35 5 3" xfId="9606"/>
    <cellStyle name="Comma 35 5 4" xfId="17217"/>
    <cellStyle name="Comma 35 6" xfId="3988"/>
    <cellStyle name="Comma 35 6 2" xfId="11599"/>
    <cellStyle name="Comma 35 6 3" xfId="19210"/>
    <cellStyle name="Comma 35 7" xfId="7757"/>
    <cellStyle name="Comma 35 8" xfId="15368"/>
    <cellStyle name="Comma 36" xfId="95"/>
    <cellStyle name="Comma 36 2" xfId="418"/>
    <cellStyle name="Comma 36 2 2" xfId="865"/>
    <cellStyle name="Comma 36 2 2 2" xfId="1783"/>
    <cellStyle name="Comma 36 2 2 2 2" xfId="3636"/>
    <cellStyle name="Comma 36 2 2 2 2 2" xfId="7449"/>
    <cellStyle name="Comma 36 2 2 2 2 2 2" xfId="15060"/>
    <cellStyle name="Comma 36 2 2 2 2 2 3" xfId="22671"/>
    <cellStyle name="Comma 36 2 2 2 2 3" xfId="11247"/>
    <cellStyle name="Comma 36 2 2 2 2 4" xfId="18858"/>
    <cellStyle name="Comma 36 2 2 2 3" xfId="5596"/>
    <cellStyle name="Comma 36 2 2 2 3 2" xfId="13207"/>
    <cellStyle name="Comma 36 2 2 2 3 3" xfId="20818"/>
    <cellStyle name="Comma 36 2 2 2 4" xfId="9394"/>
    <cellStyle name="Comma 36 2 2 2 5" xfId="17005"/>
    <cellStyle name="Comma 36 2 2 3" xfId="2718"/>
    <cellStyle name="Comma 36 2 2 3 2" xfId="6531"/>
    <cellStyle name="Comma 36 2 2 3 2 2" xfId="14142"/>
    <cellStyle name="Comma 36 2 2 3 2 3" xfId="21753"/>
    <cellStyle name="Comma 36 2 2 3 3" xfId="10329"/>
    <cellStyle name="Comma 36 2 2 3 4" xfId="17940"/>
    <cellStyle name="Comma 36 2 2 4" xfId="4678"/>
    <cellStyle name="Comma 36 2 2 4 2" xfId="12289"/>
    <cellStyle name="Comma 36 2 2 4 3" xfId="19900"/>
    <cellStyle name="Comma 36 2 2 5" xfId="8476"/>
    <cellStyle name="Comma 36 2 2 6" xfId="16087"/>
    <cellStyle name="Comma 36 2 3" xfId="1336"/>
    <cellStyle name="Comma 36 2 3 2" xfId="3189"/>
    <cellStyle name="Comma 36 2 3 2 2" xfId="7002"/>
    <cellStyle name="Comma 36 2 3 2 2 2" xfId="14613"/>
    <cellStyle name="Comma 36 2 3 2 2 3" xfId="22224"/>
    <cellStyle name="Comma 36 2 3 2 3" xfId="10800"/>
    <cellStyle name="Comma 36 2 3 2 4" xfId="18411"/>
    <cellStyle name="Comma 36 2 3 3" xfId="5149"/>
    <cellStyle name="Comma 36 2 3 3 2" xfId="12760"/>
    <cellStyle name="Comma 36 2 3 3 3" xfId="20371"/>
    <cellStyle name="Comma 36 2 3 4" xfId="8947"/>
    <cellStyle name="Comma 36 2 3 5" xfId="16558"/>
    <cellStyle name="Comma 36 2 4" xfId="2271"/>
    <cellStyle name="Comma 36 2 4 2" xfId="6084"/>
    <cellStyle name="Comma 36 2 4 2 2" xfId="13695"/>
    <cellStyle name="Comma 36 2 4 2 3" xfId="21306"/>
    <cellStyle name="Comma 36 2 4 3" xfId="9882"/>
    <cellStyle name="Comma 36 2 4 4" xfId="17493"/>
    <cellStyle name="Comma 36 2 5" xfId="4231"/>
    <cellStyle name="Comma 36 2 5 2" xfId="11842"/>
    <cellStyle name="Comma 36 2 5 3" xfId="19453"/>
    <cellStyle name="Comma 36 2 6" xfId="8029"/>
    <cellStyle name="Comma 36 2 7" xfId="15640"/>
    <cellStyle name="Comma 36 3" xfId="626"/>
    <cellStyle name="Comma 36 3 2" xfId="1544"/>
    <cellStyle name="Comma 36 3 2 2" xfId="3397"/>
    <cellStyle name="Comma 36 3 2 2 2" xfId="7210"/>
    <cellStyle name="Comma 36 3 2 2 2 2" xfId="14821"/>
    <cellStyle name="Comma 36 3 2 2 2 3" xfId="22432"/>
    <cellStyle name="Comma 36 3 2 2 3" xfId="11008"/>
    <cellStyle name="Comma 36 3 2 2 4" xfId="18619"/>
    <cellStyle name="Comma 36 3 2 3" xfId="5357"/>
    <cellStyle name="Comma 36 3 2 3 2" xfId="12968"/>
    <cellStyle name="Comma 36 3 2 3 3" xfId="20579"/>
    <cellStyle name="Comma 36 3 2 4" xfId="9155"/>
    <cellStyle name="Comma 36 3 2 5" xfId="16766"/>
    <cellStyle name="Comma 36 3 3" xfId="2479"/>
    <cellStyle name="Comma 36 3 3 2" xfId="6292"/>
    <cellStyle name="Comma 36 3 3 2 2" xfId="13903"/>
    <cellStyle name="Comma 36 3 3 2 3" xfId="21514"/>
    <cellStyle name="Comma 36 3 3 3" xfId="10090"/>
    <cellStyle name="Comma 36 3 3 4" xfId="17701"/>
    <cellStyle name="Comma 36 3 4" xfId="4439"/>
    <cellStyle name="Comma 36 3 4 2" xfId="12050"/>
    <cellStyle name="Comma 36 3 4 3" xfId="19661"/>
    <cellStyle name="Comma 36 3 5" xfId="8237"/>
    <cellStyle name="Comma 36 3 6" xfId="15848"/>
    <cellStyle name="Comma 36 4" xfId="1098"/>
    <cellStyle name="Comma 36 4 2" xfId="2951"/>
    <cellStyle name="Comma 36 4 2 2" xfId="6764"/>
    <cellStyle name="Comma 36 4 2 2 2" xfId="14375"/>
    <cellStyle name="Comma 36 4 2 2 3" xfId="21986"/>
    <cellStyle name="Comma 36 4 2 3" xfId="10562"/>
    <cellStyle name="Comma 36 4 2 4" xfId="18173"/>
    <cellStyle name="Comma 36 4 3" xfId="4911"/>
    <cellStyle name="Comma 36 4 3 2" xfId="12522"/>
    <cellStyle name="Comma 36 4 3 3" xfId="20133"/>
    <cellStyle name="Comma 36 4 4" xfId="8709"/>
    <cellStyle name="Comma 36 4 5" xfId="16320"/>
    <cellStyle name="Comma 36 5" xfId="2030"/>
    <cellStyle name="Comma 36 5 2" xfId="5843"/>
    <cellStyle name="Comma 36 5 2 2" xfId="13454"/>
    <cellStyle name="Comma 36 5 2 3" xfId="21065"/>
    <cellStyle name="Comma 36 5 3" xfId="9641"/>
    <cellStyle name="Comma 36 5 4" xfId="17252"/>
    <cellStyle name="Comma 36 6" xfId="3998"/>
    <cellStyle name="Comma 36 6 2" xfId="11609"/>
    <cellStyle name="Comma 36 6 3" xfId="19220"/>
    <cellStyle name="Comma 36 7" xfId="7792"/>
    <cellStyle name="Comma 36 8" xfId="15403"/>
    <cellStyle name="Comma 37" xfId="96"/>
    <cellStyle name="Comma 37 2" xfId="419"/>
    <cellStyle name="Comma 37 2 2" xfId="866"/>
    <cellStyle name="Comma 37 2 2 2" xfId="1784"/>
    <cellStyle name="Comma 37 2 2 2 2" xfId="3637"/>
    <cellStyle name="Comma 37 2 2 2 2 2" xfId="7450"/>
    <cellStyle name="Comma 37 2 2 2 2 2 2" xfId="15061"/>
    <cellStyle name="Comma 37 2 2 2 2 2 3" xfId="22672"/>
    <cellStyle name="Comma 37 2 2 2 2 3" xfId="11248"/>
    <cellStyle name="Comma 37 2 2 2 2 4" xfId="18859"/>
    <cellStyle name="Comma 37 2 2 2 3" xfId="5597"/>
    <cellStyle name="Comma 37 2 2 2 3 2" xfId="13208"/>
    <cellStyle name="Comma 37 2 2 2 3 3" xfId="20819"/>
    <cellStyle name="Comma 37 2 2 2 4" xfId="9395"/>
    <cellStyle name="Comma 37 2 2 2 5" xfId="17006"/>
    <cellStyle name="Comma 37 2 2 3" xfId="2719"/>
    <cellStyle name="Comma 37 2 2 3 2" xfId="6532"/>
    <cellStyle name="Comma 37 2 2 3 2 2" xfId="14143"/>
    <cellStyle name="Comma 37 2 2 3 2 3" xfId="21754"/>
    <cellStyle name="Comma 37 2 2 3 3" xfId="10330"/>
    <cellStyle name="Comma 37 2 2 3 4" xfId="17941"/>
    <cellStyle name="Comma 37 2 2 4" xfId="4679"/>
    <cellStyle name="Comma 37 2 2 4 2" xfId="12290"/>
    <cellStyle name="Comma 37 2 2 4 3" xfId="19901"/>
    <cellStyle name="Comma 37 2 2 5" xfId="8477"/>
    <cellStyle name="Comma 37 2 2 6" xfId="16088"/>
    <cellStyle name="Comma 37 2 3" xfId="1337"/>
    <cellStyle name="Comma 37 2 3 2" xfId="3190"/>
    <cellStyle name="Comma 37 2 3 2 2" xfId="7003"/>
    <cellStyle name="Comma 37 2 3 2 2 2" xfId="14614"/>
    <cellStyle name="Comma 37 2 3 2 2 3" xfId="22225"/>
    <cellStyle name="Comma 37 2 3 2 3" xfId="10801"/>
    <cellStyle name="Comma 37 2 3 2 4" xfId="18412"/>
    <cellStyle name="Comma 37 2 3 3" xfId="5150"/>
    <cellStyle name="Comma 37 2 3 3 2" xfId="12761"/>
    <cellStyle name="Comma 37 2 3 3 3" xfId="20372"/>
    <cellStyle name="Comma 37 2 3 4" xfId="8948"/>
    <cellStyle name="Comma 37 2 3 5" xfId="16559"/>
    <cellStyle name="Comma 37 2 4" xfId="2272"/>
    <cellStyle name="Comma 37 2 4 2" xfId="6085"/>
    <cellStyle name="Comma 37 2 4 2 2" xfId="13696"/>
    <cellStyle name="Comma 37 2 4 2 3" xfId="21307"/>
    <cellStyle name="Comma 37 2 4 3" xfId="9883"/>
    <cellStyle name="Comma 37 2 4 4" xfId="17494"/>
    <cellStyle name="Comma 37 2 5" xfId="4232"/>
    <cellStyle name="Comma 37 2 5 2" xfId="11843"/>
    <cellStyle name="Comma 37 2 5 3" xfId="19454"/>
    <cellStyle name="Comma 37 2 6" xfId="8030"/>
    <cellStyle name="Comma 37 2 7" xfId="15641"/>
    <cellStyle name="Comma 37 3" xfId="627"/>
    <cellStyle name="Comma 37 3 2" xfId="1545"/>
    <cellStyle name="Comma 37 3 2 2" xfId="3398"/>
    <cellStyle name="Comma 37 3 2 2 2" xfId="7211"/>
    <cellStyle name="Comma 37 3 2 2 2 2" xfId="14822"/>
    <cellStyle name="Comma 37 3 2 2 2 3" xfId="22433"/>
    <cellStyle name="Comma 37 3 2 2 3" xfId="11009"/>
    <cellStyle name="Comma 37 3 2 2 4" xfId="18620"/>
    <cellStyle name="Comma 37 3 2 3" xfId="5358"/>
    <cellStyle name="Comma 37 3 2 3 2" xfId="12969"/>
    <cellStyle name="Comma 37 3 2 3 3" xfId="20580"/>
    <cellStyle name="Comma 37 3 2 4" xfId="9156"/>
    <cellStyle name="Comma 37 3 2 5" xfId="16767"/>
    <cellStyle name="Comma 37 3 3" xfId="2480"/>
    <cellStyle name="Comma 37 3 3 2" xfId="6293"/>
    <cellStyle name="Comma 37 3 3 2 2" xfId="13904"/>
    <cellStyle name="Comma 37 3 3 2 3" xfId="21515"/>
    <cellStyle name="Comma 37 3 3 3" xfId="10091"/>
    <cellStyle name="Comma 37 3 3 4" xfId="17702"/>
    <cellStyle name="Comma 37 3 4" xfId="4440"/>
    <cellStyle name="Comma 37 3 4 2" xfId="12051"/>
    <cellStyle name="Comma 37 3 4 3" xfId="19662"/>
    <cellStyle name="Comma 37 3 5" xfId="8238"/>
    <cellStyle name="Comma 37 3 6" xfId="15849"/>
    <cellStyle name="Comma 37 4" xfId="1099"/>
    <cellStyle name="Comma 37 4 2" xfId="2952"/>
    <cellStyle name="Comma 37 4 2 2" xfId="6765"/>
    <cellStyle name="Comma 37 4 2 2 2" xfId="14376"/>
    <cellStyle name="Comma 37 4 2 2 3" xfId="21987"/>
    <cellStyle name="Comma 37 4 2 3" xfId="10563"/>
    <cellStyle name="Comma 37 4 2 4" xfId="18174"/>
    <cellStyle name="Comma 37 4 3" xfId="4912"/>
    <cellStyle name="Comma 37 4 3 2" xfId="12523"/>
    <cellStyle name="Comma 37 4 3 3" xfId="20134"/>
    <cellStyle name="Comma 37 4 4" xfId="8710"/>
    <cellStyle name="Comma 37 4 5" xfId="16321"/>
    <cellStyle name="Comma 37 5" xfId="2031"/>
    <cellStyle name="Comma 37 5 2" xfId="5844"/>
    <cellStyle name="Comma 37 5 2 2" xfId="13455"/>
    <cellStyle name="Comma 37 5 2 3" xfId="21066"/>
    <cellStyle name="Comma 37 5 3" xfId="9642"/>
    <cellStyle name="Comma 37 5 4" xfId="17253"/>
    <cellStyle name="Comma 37 6" xfId="3999"/>
    <cellStyle name="Comma 37 6 2" xfId="11610"/>
    <cellStyle name="Comma 37 6 3" xfId="19221"/>
    <cellStyle name="Comma 37 7" xfId="7793"/>
    <cellStyle name="Comma 37 8" xfId="15404"/>
    <cellStyle name="Comma 38" xfId="97"/>
    <cellStyle name="Comma 38 2" xfId="420"/>
    <cellStyle name="Comma 38 2 2" xfId="867"/>
    <cellStyle name="Comma 38 2 2 2" xfId="1785"/>
    <cellStyle name="Comma 38 2 2 2 2" xfId="3638"/>
    <cellStyle name="Comma 38 2 2 2 2 2" xfId="7451"/>
    <cellStyle name="Comma 38 2 2 2 2 2 2" xfId="15062"/>
    <cellStyle name="Comma 38 2 2 2 2 2 3" xfId="22673"/>
    <cellStyle name="Comma 38 2 2 2 2 3" xfId="11249"/>
    <cellStyle name="Comma 38 2 2 2 2 4" xfId="18860"/>
    <cellStyle name="Comma 38 2 2 2 3" xfId="5598"/>
    <cellStyle name="Comma 38 2 2 2 3 2" xfId="13209"/>
    <cellStyle name="Comma 38 2 2 2 3 3" xfId="20820"/>
    <cellStyle name="Comma 38 2 2 2 4" xfId="9396"/>
    <cellStyle name="Comma 38 2 2 2 5" xfId="17007"/>
    <cellStyle name="Comma 38 2 2 3" xfId="2720"/>
    <cellStyle name="Comma 38 2 2 3 2" xfId="6533"/>
    <cellStyle name="Comma 38 2 2 3 2 2" xfId="14144"/>
    <cellStyle name="Comma 38 2 2 3 2 3" xfId="21755"/>
    <cellStyle name="Comma 38 2 2 3 3" xfId="10331"/>
    <cellStyle name="Comma 38 2 2 3 4" xfId="17942"/>
    <cellStyle name="Comma 38 2 2 4" xfId="4680"/>
    <cellStyle name="Comma 38 2 2 4 2" xfId="12291"/>
    <cellStyle name="Comma 38 2 2 4 3" xfId="19902"/>
    <cellStyle name="Comma 38 2 2 5" xfId="8478"/>
    <cellStyle name="Comma 38 2 2 6" xfId="16089"/>
    <cellStyle name="Comma 38 2 3" xfId="1338"/>
    <cellStyle name="Comma 38 2 3 2" xfId="3191"/>
    <cellStyle name="Comma 38 2 3 2 2" xfId="7004"/>
    <cellStyle name="Comma 38 2 3 2 2 2" xfId="14615"/>
    <cellStyle name="Comma 38 2 3 2 2 3" xfId="22226"/>
    <cellStyle name="Comma 38 2 3 2 3" xfId="10802"/>
    <cellStyle name="Comma 38 2 3 2 4" xfId="18413"/>
    <cellStyle name="Comma 38 2 3 3" xfId="5151"/>
    <cellStyle name="Comma 38 2 3 3 2" xfId="12762"/>
    <cellStyle name="Comma 38 2 3 3 3" xfId="20373"/>
    <cellStyle name="Comma 38 2 3 4" xfId="8949"/>
    <cellStyle name="Comma 38 2 3 5" xfId="16560"/>
    <cellStyle name="Comma 38 2 4" xfId="2273"/>
    <cellStyle name="Comma 38 2 4 2" xfId="6086"/>
    <cellStyle name="Comma 38 2 4 2 2" xfId="13697"/>
    <cellStyle name="Comma 38 2 4 2 3" xfId="21308"/>
    <cellStyle name="Comma 38 2 4 3" xfId="9884"/>
    <cellStyle name="Comma 38 2 4 4" xfId="17495"/>
    <cellStyle name="Comma 38 2 5" xfId="4233"/>
    <cellStyle name="Comma 38 2 5 2" xfId="11844"/>
    <cellStyle name="Comma 38 2 5 3" xfId="19455"/>
    <cellStyle name="Comma 38 2 6" xfId="8031"/>
    <cellStyle name="Comma 38 2 7" xfId="15642"/>
    <cellStyle name="Comma 38 3" xfId="628"/>
    <cellStyle name="Comma 38 3 2" xfId="1546"/>
    <cellStyle name="Comma 38 3 2 2" xfId="3399"/>
    <cellStyle name="Comma 38 3 2 2 2" xfId="7212"/>
    <cellStyle name="Comma 38 3 2 2 2 2" xfId="14823"/>
    <cellStyle name="Comma 38 3 2 2 2 3" xfId="22434"/>
    <cellStyle name="Comma 38 3 2 2 3" xfId="11010"/>
    <cellStyle name="Comma 38 3 2 2 4" xfId="18621"/>
    <cellStyle name="Comma 38 3 2 3" xfId="5359"/>
    <cellStyle name="Comma 38 3 2 3 2" xfId="12970"/>
    <cellStyle name="Comma 38 3 2 3 3" xfId="20581"/>
    <cellStyle name="Comma 38 3 2 4" xfId="9157"/>
    <cellStyle name="Comma 38 3 2 5" xfId="16768"/>
    <cellStyle name="Comma 38 3 3" xfId="2481"/>
    <cellStyle name="Comma 38 3 3 2" xfId="6294"/>
    <cellStyle name="Comma 38 3 3 2 2" xfId="13905"/>
    <cellStyle name="Comma 38 3 3 2 3" xfId="21516"/>
    <cellStyle name="Comma 38 3 3 3" xfId="10092"/>
    <cellStyle name="Comma 38 3 3 4" xfId="17703"/>
    <cellStyle name="Comma 38 3 4" xfId="4441"/>
    <cellStyle name="Comma 38 3 4 2" xfId="12052"/>
    <cellStyle name="Comma 38 3 4 3" xfId="19663"/>
    <cellStyle name="Comma 38 3 5" xfId="8239"/>
    <cellStyle name="Comma 38 3 6" xfId="15850"/>
    <cellStyle name="Comma 38 4" xfId="1100"/>
    <cellStyle name="Comma 38 4 2" xfId="2953"/>
    <cellStyle name="Comma 38 4 2 2" xfId="6766"/>
    <cellStyle name="Comma 38 4 2 2 2" xfId="14377"/>
    <cellStyle name="Comma 38 4 2 2 3" xfId="21988"/>
    <cellStyle name="Comma 38 4 2 3" xfId="10564"/>
    <cellStyle name="Comma 38 4 2 4" xfId="18175"/>
    <cellStyle name="Comma 38 4 3" xfId="4913"/>
    <cellStyle name="Comma 38 4 3 2" xfId="12524"/>
    <cellStyle name="Comma 38 4 3 3" xfId="20135"/>
    <cellStyle name="Comma 38 4 4" xfId="8711"/>
    <cellStyle name="Comma 38 4 5" xfId="16322"/>
    <cellStyle name="Comma 38 5" xfId="2032"/>
    <cellStyle name="Comma 38 5 2" xfId="5845"/>
    <cellStyle name="Comma 38 5 2 2" xfId="13456"/>
    <cellStyle name="Comma 38 5 2 3" xfId="21067"/>
    <cellStyle name="Comma 38 5 3" xfId="9643"/>
    <cellStyle name="Comma 38 5 4" xfId="17254"/>
    <cellStyle name="Comma 38 6" xfId="4000"/>
    <cellStyle name="Comma 38 6 2" xfId="11611"/>
    <cellStyle name="Comma 38 6 3" xfId="19222"/>
    <cellStyle name="Comma 38 7" xfId="7794"/>
    <cellStyle name="Comma 38 8" xfId="15405"/>
    <cellStyle name="Comma 39" xfId="98"/>
    <cellStyle name="Comma 39 2" xfId="168"/>
    <cellStyle name="Comma 39 2 2" xfId="463"/>
    <cellStyle name="Comma 39 2 2 2" xfId="910"/>
    <cellStyle name="Comma 39 2 2 2 2" xfId="1828"/>
    <cellStyle name="Comma 39 2 2 2 2 2" xfId="3681"/>
    <cellStyle name="Comma 39 2 2 2 2 2 2" xfId="7494"/>
    <cellStyle name="Comma 39 2 2 2 2 2 2 2" xfId="15105"/>
    <cellStyle name="Comma 39 2 2 2 2 2 2 3" xfId="22716"/>
    <cellStyle name="Comma 39 2 2 2 2 2 3" xfId="11292"/>
    <cellStyle name="Comma 39 2 2 2 2 2 4" xfId="18903"/>
    <cellStyle name="Comma 39 2 2 2 2 3" xfId="5641"/>
    <cellStyle name="Comma 39 2 2 2 2 3 2" xfId="13252"/>
    <cellStyle name="Comma 39 2 2 2 2 3 3" xfId="20863"/>
    <cellStyle name="Comma 39 2 2 2 2 4" xfId="9439"/>
    <cellStyle name="Comma 39 2 2 2 2 5" xfId="17050"/>
    <cellStyle name="Comma 39 2 2 2 3" xfId="2763"/>
    <cellStyle name="Comma 39 2 2 2 3 2" xfId="6576"/>
    <cellStyle name="Comma 39 2 2 2 3 2 2" xfId="14187"/>
    <cellStyle name="Comma 39 2 2 2 3 2 3" xfId="21798"/>
    <cellStyle name="Comma 39 2 2 2 3 3" xfId="10374"/>
    <cellStyle name="Comma 39 2 2 2 3 4" xfId="17985"/>
    <cellStyle name="Comma 39 2 2 2 4" xfId="4723"/>
    <cellStyle name="Comma 39 2 2 2 4 2" xfId="12334"/>
    <cellStyle name="Comma 39 2 2 2 4 3" xfId="19945"/>
    <cellStyle name="Comma 39 2 2 2 5" xfId="8521"/>
    <cellStyle name="Comma 39 2 2 2 6" xfId="16132"/>
    <cellStyle name="Comma 39 2 2 3" xfId="1381"/>
    <cellStyle name="Comma 39 2 2 3 2" xfId="3234"/>
    <cellStyle name="Comma 39 2 2 3 2 2" xfId="7047"/>
    <cellStyle name="Comma 39 2 2 3 2 2 2" xfId="14658"/>
    <cellStyle name="Comma 39 2 2 3 2 2 3" xfId="22269"/>
    <cellStyle name="Comma 39 2 2 3 2 3" xfId="10845"/>
    <cellStyle name="Comma 39 2 2 3 2 4" xfId="18456"/>
    <cellStyle name="Comma 39 2 2 3 3" xfId="5194"/>
    <cellStyle name="Comma 39 2 2 3 3 2" xfId="12805"/>
    <cellStyle name="Comma 39 2 2 3 3 3" xfId="20416"/>
    <cellStyle name="Comma 39 2 2 3 4" xfId="8992"/>
    <cellStyle name="Comma 39 2 2 3 5" xfId="16603"/>
    <cellStyle name="Comma 39 2 2 4" xfId="2316"/>
    <cellStyle name="Comma 39 2 2 4 2" xfId="6129"/>
    <cellStyle name="Comma 39 2 2 4 2 2" xfId="13740"/>
    <cellStyle name="Comma 39 2 2 4 2 3" xfId="21351"/>
    <cellStyle name="Comma 39 2 2 4 3" xfId="9927"/>
    <cellStyle name="Comma 39 2 2 4 4" xfId="17538"/>
    <cellStyle name="Comma 39 2 2 5" xfId="4276"/>
    <cellStyle name="Comma 39 2 2 5 2" xfId="11887"/>
    <cellStyle name="Comma 39 2 2 5 3" xfId="19498"/>
    <cellStyle name="Comma 39 2 2 6" xfId="8074"/>
    <cellStyle name="Comma 39 2 2 7" xfId="15685"/>
    <cellStyle name="Comma 39 2 3" xfId="674"/>
    <cellStyle name="Comma 39 2 3 2" xfId="1592"/>
    <cellStyle name="Comma 39 2 3 2 2" xfId="3445"/>
    <cellStyle name="Comma 39 2 3 2 2 2" xfId="7258"/>
    <cellStyle name="Comma 39 2 3 2 2 2 2" xfId="14869"/>
    <cellStyle name="Comma 39 2 3 2 2 2 3" xfId="22480"/>
    <cellStyle name="Comma 39 2 3 2 2 3" xfId="11056"/>
    <cellStyle name="Comma 39 2 3 2 2 4" xfId="18667"/>
    <cellStyle name="Comma 39 2 3 2 3" xfId="5405"/>
    <cellStyle name="Comma 39 2 3 2 3 2" xfId="13016"/>
    <cellStyle name="Comma 39 2 3 2 3 3" xfId="20627"/>
    <cellStyle name="Comma 39 2 3 2 4" xfId="9203"/>
    <cellStyle name="Comma 39 2 3 2 5" xfId="16814"/>
    <cellStyle name="Comma 39 2 3 3" xfId="2527"/>
    <cellStyle name="Comma 39 2 3 3 2" xfId="6340"/>
    <cellStyle name="Comma 39 2 3 3 2 2" xfId="13951"/>
    <cellStyle name="Comma 39 2 3 3 2 3" xfId="21562"/>
    <cellStyle name="Comma 39 2 3 3 3" xfId="10138"/>
    <cellStyle name="Comma 39 2 3 3 4" xfId="17749"/>
    <cellStyle name="Comma 39 2 3 4" xfId="4487"/>
    <cellStyle name="Comma 39 2 3 4 2" xfId="12098"/>
    <cellStyle name="Comma 39 2 3 4 3" xfId="19709"/>
    <cellStyle name="Comma 39 2 3 5" xfId="8285"/>
    <cellStyle name="Comma 39 2 3 6" xfId="15896"/>
    <cellStyle name="Comma 39 2 4" xfId="1145"/>
    <cellStyle name="Comma 39 2 4 2" xfId="2998"/>
    <cellStyle name="Comma 39 2 4 2 2" xfId="6811"/>
    <cellStyle name="Comma 39 2 4 2 2 2" xfId="14422"/>
    <cellStyle name="Comma 39 2 4 2 2 3" xfId="22033"/>
    <cellStyle name="Comma 39 2 4 2 3" xfId="10609"/>
    <cellStyle name="Comma 39 2 4 2 4" xfId="18220"/>
    <cellStyle name="Comma 39 2 4 3" xfId="4958"/>
    <cellStyle name="Comma 39 2 4 3 2" xfId="12569"/>
    <cellStyle name="Comma 39 2 4 3 3" xfId="20180"/>
    <cellStyle name="Comma 39 2 4 4" xfId="8756"/>
    <cellStyle name="Comma 39 2 4 5" xfId="16367"/>
    <cellStyle name="Comma 39 2 5" xfId="2080"/>
    <cellStyle name="Comma 39 2 5 2" xfId="5893"/>
    <cellStyle name="Comma 39 2 5 2 2" xfId="13504"/>
    <cellStyle name="Comma 39 2 5 2 3" xfId="21115"/>
    <cellStyle name="Comma 39 2 5 3" xfId="9691"/>
    <cellStyle name="Comma 39 2 5 4" xfId="17302"/>
    <cellStyle name="Comma 39 2 6" xfId="4006"/>
    <cellStyle name="Comma 39 2 6 2" xfId="11617"/>
    <cellStyle name="Comma 39 2 6 3" xfId="19228"/>
    <cellStyle name="Comma 39 2 7" xfId="7839"/>
    <cellStyle name="Comma 39 2 8" xfId="15450"/>
    <cellStyle name="Comma 39 3" xfId="421"/>
    <cellStyle name="Comma 39 3 2" xfId="868"/>
    <cellStyle name="Comma 39 3 2 2" xfId="1786"/>
    <cellStyle name="Comma 39 3 2 2 2" xfId="3639"/>
    <cellStyle name="Comma 39 3 2 2 2 2" xfId="7452"/>
    <cellStyle name="Comma 39 3 2 2 2 2 2" xfId="15063"/>
    <cellStyle name="Comma 39 3 2 2 2 2 3" xfId="22674"/>
    <cellStyle name="Comma 39 3 2 2 2 3" xfId="11250"/>
    <cellStyle name="Comma 39 3 2 2 2 4" xfId="18861"/>
    <cellStyle name="Comma 39 3 2 2 3" xfId="5599"/>
    <cellStyle name="Comma 39 3 2 2 3 2" xfId="13210"/>
    <cellStyle name="Comma 39 3 2 2 3 3" xfId="20821"/>
    <cellStyle name="Comma 39 3 2 2 4" xfId="9397"/>
    <cellStyle name="Comma 39 3 2 2 5" xfId="17008"/>
    <cellStyle name="Comma 39 3 2 3" xfId="2721"/>
    <cellStyle name="Comma 39 3 2 3 2" xfId="6534"/>
    <cellStyle name="Comma 39 3 2 3 2 2" xfId="14145"/>
    <cellStyle name="Comma 39 3 2 3 2 3" xfId="21756"/>
    <cellStyle name="Comma 39 3 2 3 3" xfId="10332"/>
    <cellStyle name="Comma 39 3 2 3 4" xfId="17943"/>
    <cellStyle name="Comma 39 3 2 4" xfId="4681"/>
    <cellStyle name="Comma 39 3 2 4 2" xfId="12292"/>
    <cellStyle name="Comma 39 3 2 4 3" xfId="19903"/>
    <cellStyle name="Comma 39 3 2 5" xfId="8479"/>
    <cellStyle name="Comma 39 3 2 6" xfId="16090"/>
    <cellStyle name="Comma 39 3 3" xfId="1339"/>
    <cellStyle name="Comma 39 3 3 2" xfId="3192"/>
    <cellStyle name="Comma 39 3 3 2 2" xfId="7005"/>
    <cellStyle name="Comma 39 3 3 2 2 2" xfId="14616"/>
    <cellStyle name="Comma 39 3 3 2 2 3" xfId="22227"/>
    <cellStyle name="Comma 39 3 3 2 3" xfId="10803"/>
    <cellStyle name="Comma 39 3 3 2 4" xfId="18414"/>
    <cellStyle name="Comma 39 3 3 3" xfId="5152"/>
    <cellStyle name="Comma 39 3 3 3 2" xfId="12763"/>
    <cellStyle name="Comma 39 3 3 3 3" xfId="20374"/>
    <cellStyle name="Comma 39 3 3 4" xfId="8950"/>
    <cellStyle name="Comma 39 3 3 5" xfId="16561"/>
    <cellStyle name="Comma 39 3 4" xfId="2274"/>
    <cellStyle name="Comma 39 3 4 2" xfId="6087"/>
    <cellStyle name="Comma 39 3 4 2 2" xfId="13698"/>
    <cellStyle name="Comma 39 3 4 2 3" xfId="21309"/>
    <cellStyle name="Comma 39 3 4 3" xfId="9885"/>
    <cellStyle name="Comma 39 3 4 4" xfId="17496"/>
    <cellStyle name="Comma 39 3 5" xfId="4234"/>
    <cellStyle name="Comma 39 3 5 2" xfId="11845"/>
    <cellStyle name="Comma 39 3 5 3" xfId="19456"/>
    <cellStyle name="Comma 39 3 6" xfId="8032"/>
    <cellStyle name="Comma 39 3 7" xfId="15643"/>
    <cellStyle name="Comma 39 4" xfId="629"/>
    <cellStyle name="Comma 39 4 2" xfId="1547"/>
    <cellStyle name="Comma 39 4 2 2" xfId="3400"/>
    <cellStyle name="Comma 39 4 2 2 2" xfId="7213"/>
    <cellStyle name="Comma 39 4 2 2 2 2" xfId="14824"/>
    <cellStyle name="Comma 39 4 2 2 2 3" xfId="22435"/>
    <cellStyle name="Comma 39 4 2 2 3" xfId="11011"/>
    <cellStyle name="Comma 39 4 2 2 4" xfId="18622"/>
    <cellStyle name="Comma 39 4 2 3" xfId="5360"/>
    <cellStyle name="Comma 39 4 2 3 2" xfId="12971"/>
    <cellStyle name="Comma 39 4 2 3 3" xfId="20582"/>
    <cellStyle name="Comma 39 4 2 4" xfId="9158"/>
    <cellStyle name="Comma 39 4 2 5" xfId="16769"/>
    <cellStyle name="Comma 39 4 3" xfId="2482"/>
    <cellStyle name="Comma 39 4 3 2" xfId="6295"/>
    <cellStyle name="Comma 39 4 3 2 2" xfId="13906"/>
    <cellStyle name="Comma 39 4 3 2 3" xfId="21517"/>
    <cellStyle name="Comma 39 4 3 3" xfId="10093"/>
    <cellStyle name="Comma 39 4 3 4" xfId="17704"/>
    <cellStyle name="Comma 39 4 4" xfId="4442"/>
    <cellStyle name="Comma 39 4 4 2" xfId="12053"/>
    <cellStyle name="Comma 39 4 4 3" xfId="19664"/>
    <cellStyle name="Comma 39 4 5" xfId="8240"/>
    <cellStyle name="Comma 39 4 6" xfId="15851"/>
    <cellStyle name="Comma 39 5" xfId="1101"/>
    <cellStyle name="Comma 39 5 2" xfId="2954"/>
    <cellStyle name="Comma 39 5 2 2" xfId="6767"/>
    <cellStyle name="Comma 39 5 2 2 2" xfId="14378"/>
    <cellStyle name="Comma 39 5 2 2 3" xfId="21989"/>
    <cellStyle name="Comma 39 5 2 3" xfId="10565"/>
    <cellStyle name="Comma 39 5 2 4" xfId="18176"/>
    <cellStyle name="Comma 39 5 3" xfId="4914"/>
    <cellStyle name="Comma 39 5 3 2" xfId="12525"/>
    <cellStyle name="Comma 39 5 3 3" xfId="20136"/>
    <cellStyle name="Comma 39 5 4" xfId="8712"/>
    <cellStyle name="Comma 39 5 5" xfId="16323"/>
    <cellStyle name="Comma 39 6" xfId="2033"/>
    <cellStyle name="Comma 39 6 2" xfId="5846"/>
    <cellStyle name="Comma 39 6 2 2" xfId="13457"/>
    <cellStyle name="Comma 39 6 2 3" xfId="21068"/>
    <cellStyle name="Comma 39 6 3" xfId="9644"/>
    <cellStyle name="Comma 39 6 4" xfId="17255"/>
    <cellStyle name="Comma 39 7" xfId="4001"/>
    <cellStyle name="Comma 39 7 2" xfId="11612"/>
    <cellStyle name="Comma 39 7 3" xfId="19223"/>
    <cellStyle name="Comma 39 8" xfId="7795"/>
    <cellStyle name="Comma 39 9" xfId="15406"/>
    <cellStyle name="Comma 4" xfId="65"/>
    <cellStyle name="Comma 4 10" xfId="7762"/>
    <cellStyle name="Comma 4 11" xfId="15373"/>
    <cellStyle name="Comma 4 12" xfId="22969"/>
    <cellStyle name="Comma 4 2" xfId="47"/>
    <cellStyle name="Comma 4 2 10" xfId="15362"/>
    <cellStyle name="Comma 4 2 11" xfId="22970"/>
    <cellStyle name="Comma 4 2 2" xfId="301"/>
    <cellStyle name="Comma 4 2 2 2" xfId="545"/>
    <cellStyle name="Comma 4 2 2 2 2" xfId="992"/>
    <cellStyle name="Comma 4 2 2 2 2 2" xfId="1910"/>
    <cellStyle name="Comma 4 2 2 2 2 2 2" xfId="3763"/>
    <cellStyle name="Comma 4 2 2 2 2 2 2 2" xfId="7576"/>
    <cellStyle name="Comma 4 2 2 2 2 2 2 2 2" xfId="15187"/>
    <cellStyle name="Comma 4 2 2 2 2 2 2 2 3" xfId="22798"/>
    <cellStyle name="Comma 4 2 2 2 2 2 2 3" xfId="11374"/>
    <cellStyle name="Comma 4 2 2 2 2 2 2 4" xfId="18985"/>
    <cellStyle name="Comma 4 2 2 2 2 2 3" xfId="5723"/>
    <cellStyle name="Comma 4 2 2 2 2 2 3 2" xfId="13334"/>
    <cellStyle name="Comma 4 2 2 2 2 2 3 3" xfId="20945"/>
    <cellStyle name="Comma 4 2 2 2 2 2 4" xfId="9521"/>
    <cellStyle name="Comma 4 2 2 2 2 2 5" xfId="17132"/>
    <cellStyle name="Comma 4 2 2 2 2 3" xfId="2845"/>
    <cellStyle name="Comma 4 2 2 2 2 3 2" xfId="6658"/>
    <cellStyle name="Comma 4 2 2 2 2 3 2 2" xfId="14269"/>
    <cellStyle name="Comma 4 2 2 2 2 3 2 3" xfId="21880"/>
    <cellStyle name="Comma 4 2 2 2 2 3 3" xfId="10456"/>
    <cellStyle name="Comma 4 2 2 2 2 3 4" xfId="18067"/>
    <cellStyle name="Comma 4 2 2 2 2 4" xfId="4805"/>
    <cellStyle name="Comma 4 2 2 2 2 4 2" xfId="12416"/>
    <cellStyle name="Comma 4 2 2 2 2 4 3" xfId="20027"/>
    <cellStyle name="Comma 4 2 2 2 2 5" xfId="8603"/>
    <cellStyle name="Comma 4 2 2 2 2 6" xfId="16214"/>
    <cellStyle name="Comma 4 2 2 2 3" xfId="1463"/>
    <cellStyle name="Comma 4 2 2 2 3 2" xfId="3316"/>
    <cellStyle name="Comma 4 2 2 2 3 2 2" xfId="7129"/>
    <cellStyle name="Comma 4 2 2 2 3 2 2 2" xfId="14740"/>
    <cellStyle name="Comma 4 2 2 2 3 2 2 3" xfId="22351"/>
    <cellStyle name="Comma 4 2 2 2 3 2 3" xfId="10927"/>
    <cellStyle name="Comma 4 2 2 2 3 2 4" xfId="18538"/>
    <cellStyle name="Comma 4 2 2 2 3 3" xfId="5276"/>
    <cellStyle name="Comma 4 2 2 2 3 3 2" xfId="12887"/>
    <cellStyle name="Comma 4 2 2 2 3 3 3" xfId="20498"/>
    <cellStyle name="Comma 4 2 2 2 3 4" xfId="9074"/>
    <cellStyle name="Comma 4 2 2 2 3 5" xfId="16685"/>
    <cellStyle name="Comma 4 2 2 2 4" xfId="2398"/>
    <cellStyle name="Comma 4 2 2 2 4 2" xfId="6211"/>
    <cellStyle name="Comma 4 2 2 2 4 2 2" xfId="13822"/>
    <cellStyle name="Comma 4 2 2 2 4 2 3" xfId="21433"/>
    <cellStyle name="Comma 4 2 2 2 4 3" xfId="10009"/>
    <cellStyle name="Comma 4 2 2 2 4 4" xfId="17620"/>
    <cellStyle name="Comma 4 2 2 2 5" xfId="4358"/>
    <cellStyle name="Comma 4 2 2 2 5 2" xfId="11969"/>
    <cellStyle name="Comma 4 2 2 2 5 3" xfId="19580"/>
    <cellStyle name="Comma 4 2 2 2 6" xfId="8156"/>
    <cellStyle name="Comma 4 2 2 2 7" xfId="15767"/>
    <cellStyle name="Comma 4 2 2 3" xfId="758"/>
    <cellStyle name="Comma 4 2 2 3 2" xfId="1676"/>
    <cellStyle name="Comma 4 2 2 3 2 2" xfId="3529"/>
    <cellStyle name="Comma 4 2 2 3 2 2 2" xfId="7342"/>
    <cellStyle name="Comma 4 2 2 3 2 2 2 2" xfId="14953"/>
    <cellStyle name="Comma 4 2 2 3 2 2 2 3" xfId="22564"/>
    <cellStyle name="Comma 4 2 2 3 2 2 3" xfId="11140"/>
    <cellStyle name="Comma 4 2 2 3 2 2 4" xfId="18751"/>
    <cellStyle name="Comma 4 2 2 3 2 3" xfId="5489"/>
    <cellStyle name="Comma 4 2 2 3 2 3 2" xfId="13100"/>
    <cellStyle name="Comma 4 2 2 3 2 3 3" xfId="20711"/>
    <cellStyle name="Comma 4 2 2 3 2 4" xfId="9287"/>
    <cellStyle name="Comma 4 2 2 3 2 5" xfId="16898"/>
    <cellStyle name="Comma 4 2 2 3 3" xfId="2611"/>
    <cellStyle name="Comma 4 2 2 3 3 2" xfId="6424"/>
    <cellStyle name="Comma 4 2 2 3 3 2 2" xfId="14035"/>
    <cellStyle name="Comma 4 2 2 3 3 2 3" xfId="21646"/>
    <cellStyle name="Comma 4 2 2 3 3 3" xfId="10222"/>
    <cellStyle name="Comma 4 2 2 3 3 4" xfId="17833"/>
    <cellStyle name="Comma 4 2 2 3 4" xfId="4571"/>
    <cellStyle name="Comma 4 2 2 3 4 2" xfId="12182"/>
    <cellStyle name="Comma 4 2 2 3 4 3" xfId="19793"/>
    <cellStyle name="Comma 4 2 2 3 5" xfId="8369"/>
    <cellStyle name="Comma 4 2 2 3 6" xfId="15980"/>
    <cellStyle name="Comma 4 2 2 4" xfId="1229"/>
    <cellStyle name="Comma 4 2 2 4 2" xfId="3082"/>
    <cellStyle name="Comma 4 2 2 4 2 2" xfId="6895"/>
    <cellStyle name="Comma 4 2 2 4 2 2 2" xfId="14506"/>
    <cellStyle name="Comma 4 2 2 4 2 2 3" xfId="22117"/>
    <cellStyle name="Comma 4 2 2 4 2 3" xfId="10693"/>
    <cellStyle name="Comma 4 2 2 4 2 4" xfId="18304"/>
    <cellStyle name="Comma 4 2 2 4 3" xfId="5042"/>
    <cellStyle name="Comma 4 2 2 4 3 2" xfId="12653"/>
    <cellStyle name="Comma 4 2 2 4 3 3" xfId="20264"/>
    <cellStyle name="Comma 4 2 2 4 4" xfId="8840"/>
    <cellStyle name="Comma 4 2 2 4 5" xfId="16451"/>
    <cellStyle name="Comma 4 2 2 5" xfId="2163"/>
    <cellStyle name="Comma 4 2 2 5 2" xfId="5976"/>
    <cellStyle name="Comma 4 2 2 5 2 2" xfId="13587"/>
    <cellStyle name="Comma 4 2 2 5 2 3" xfId="21198"/>
    <cellStyle name="Comma 4 2 2 5 3" xfId="9774"/>
    <cellStyle name="Comma 4 2 2 5 4" xfId="17385"/>
    <cellStyle name="Comma 4 2 2 6" xfId="4103"/>
    <cellStyle name="Comma 4 2 2 6 2" xfId="11714"/>
    <cellStyle name="Comma 4 2 2 6 3" xfId="19325"/>
    <cellStyle name="Comma 4 2 2 7" xfId="7922"/>
    <cellStyle name="Comma 4 2 2 8" xfId="15533"/>
    <cellStyle name="Comma 4 2 3" xfId="322"/>
    <cellStyle name="Comma 4 2 3 2" xfId="562"/>
    <cellStyle name="Comma 4 2 3 2 2" xfId="1009"/>
    <cellStyle name="Comma 4 2 3 2 2 2" xfId="1927"/>
    <cellStyle name="Comma 4 2 3 2 2 2 2" xfId="3780"/>
    <cellStyle name="Comma 4 2 3 2 2 2 2 2" xfId="7593"/>
    <cellStyle name="Comma 4 2 3 2 2 2 2 2 2" xfId="15204"/>
    <cellStyle name="Comma 4 2 3 2 2 2 2 2 3" xfId="22815"/>
    <cellStyle name="Comma 4 2 3 2 2 2 2 3" xfId="11391"/>
    <cellStyle name="Comma 4 2 3 2 2 2 2 4" xfId="19002"/>
    <cellStyle name="Comma 4 2 3 2 2 2 3" xfId="5740"/>
    <cellStyle name="Comma 4 2 3 2 2 2 3 2" xfId="13351"/>
    <cellStyle name="Comma 4 2 3 2 2 2 3 3" xfId="20962"/>
    <cellStyle name="Comma 4 2 3 2 2 2 4" xfId="9538"/>
    <cellStyle name="Comma 4 2 3 2 2 2 5" xfId="17149"/>
    <cellStyle name="Comma 4 2 3 2 2 3" xfId="2862"/>
    <cellStyle name="Comma 4 2 3 2 2 3 2" xfId="6675"/>
    <cellStyle name="Comma 4 2 3 2 2 3 2 2" xfId="14286"/>
    <cellStyle name="Comma 4 2 3 2 2 3 2 3" xfId="21897"/>
    <cellStyle name="Comma 4 2 3 2 2 3 3" xfId="10473"/>
    <cellStyle name="Comma 4 2 3 2 2 3 4" xfId="18084"/>
    <cellStyle name="Comma 4 2 3 2 2 4" xfId="4822"/>
    <cellStyle name="Comma 4 2 3 2 2 4 2" xfId="12433"/>
    <cellStyle name="Comma 4 2 3 2 2 4 3" xfId="20044"/>
    <cellStyle name="Comma 4 2 3 2 2 5" xfId="8620"/>
    <cellStyle name="Comma 4 2 3 2 2 6" xfId="16231"/>
    <cellStyle name="Comma 4 2 3 2 3" xfId="1480"/>
    <cellStyle name="Comma 4 2 3 2 3 2" xfId="3333"/>
    <cellStyle name="Comma 4 2 3 2 3 2 2" xfId="7146"/>
    <cellStyle name="Comma 4 2 3 2 3 2 2 2" xfId="14757"/>
    <cellStyle name="Comma 4 2 3 2 3 2 2 3" xfId="22368"/>
    <cellStyle name="Comma 4 2 3 2 3 2 3" xfId="10944"/>
    <cellStyle name="Comma 4 2 3 2 3 2 4" xfId="18555"/>
    <cellStyle name="Comma 4 2 3 2 3 3" xfId="5293"/>
    <cellStyle name="Comma 4 2 3 2 3 3 2" xfId="12904"/>
    <cellStyle name="Comma 4 2 3 2 3 3 3" xfId="20515"/>
    <cellStyle name="Comma 4 2 3 2 3 4" xfId="9091"/>
    <cellStyle name="Comma 4 2 3 2 3 5" xfId="16702"/>
    <cellStyle name="Comma 4 2 3 2 4" xfId="2415"/>
    <cellStyle name="Comma 4 2 3 2 4 2" xfId="6228"/>
    <cellStyle name="Comma 4 2 3 2 4 2 2" xfId="13839"/>
    <cellStyle name="Comma 4 2 3 2 4 2 3" xfId="21450"/>
    <cellStyle name="Comma 4 2 3 2 4 3" xfId="10026"/>
    <cellStyle name="Comma 4 2 3 2 4 4" xfId="17637"/>
    <cellStyle name="Comma 4 2 3 2 5" xfId="4375"/>
    <cellStyle name="Comma 4 2 3 2 5 2" xfId="11986"/>
    <cellStyle name="Comma 4 2 3 2 5 3" xfId="19597"/>
    <cellStyle name="Comma 4 2 3 2 6" xfId="8173"/>
    <cellStyle name="Comma 4 2 3 2 7" xfId="15784"/>
    <cellStyle name="Comma 4 2 3 3" xfId="775"/>
    <cellStyle name="Comma 4 2 3 3 2" xfId="1693"/>
    <cellStyle name="Comma 4 2 3 3 2 2" xfId="3546"/>
    <cellStyle name="Comma 4 2 3 3 2 2 2" xfId="7359"/>
    <cellStyle name="Comma 4 2 3 3 2 2 2 2" xfId="14970"/>
    <cellStyle name="Comma 4 2 3 3 2 2 2 3" xfId="22581"/>
    <cellStyle name="Comma 4 2 3 3 2 2 3" xfId="11157"/>
    <cellStyle name="Comma 4 2 3 3 2 2 4" xfId="18768"/>
    <cellStyle name="Comma 4 2 3 3 2 3" xfId="5506"/>
    <cellStyle name="Comma 4 2 3 3 2 3 2" xfId="13117"/>
    <cellStyle name="Comma 4 2 3 3 2 3 3" xfId="20728"/>
    <cellStyle name="Comma 4 2 3 3 2 4" xfId="9304"/>
    <cellStyle name="Comma 4 2 3 3 2 5" xfId="16915"/>
    <cellStyle name="Comma 4 2 3 3 3" xfId="2628"/>
    <cellStyle name="Comma 4 2 3 3 3 2" xfId="6441"/>
    <cellStyle name="Comma 4 2 3 3 3 2 2" xfId="14052"/>
    <cellStyle name="Comma 4 2 3 3 3 2 3" xfId="21663"/>
    <cellStyle name="Comma 4 2 3 3 3 3" xfId="10239"/>
    <cellStyle name="Comma 4 2 3 3 3 4" xfId="17850"/>
    <cellStyle name="Comma 4 2 3 3 4" xfId="4588"/>
    <cellStyle name="Comma 4 2 3 3 4 2" xfId="12199"/>
    <cellStyle name="Comma 4 2 3 3 4 3" xfId="19810"/>
    <cellStyle name="Comma 4 2 3 3 5" xfId="8386"/>
    <cellStyle name="Comma 4 2 3 3 6" xfId="15997"/>
    <cellStyle name="Comma 4 2 3 4" xfId="1246"/>
    <cellStyle name="Comma 4 2 3 4 2" xfId="3099"/>
    <cellStyle name="Comma 4 2 3 4 2 2" xfId="6912"/>
    <cellStyle name="Comma 4 2 3 4 2 2 2" xfId="14523"/>
    <cellStyle name="Comma 4 2 3 4 2 2 3" xfId="22134"/>
    <cellStyle name="Comma 4 2 3 4 2 3" xfId="10710"/>
    <cellStyle name="Comma 4 2 3 4 2 4" xfId="18321"/>
    <cellStyle name="Comma 4 2 3 4 3" xfId="5059"/>
    <cellStyle name="Comma 4 2 3 4 3 2" xfId="12670"/>
    <cellStyle name="Comma 4 2 3 4 3 3" xfId="20281"/>
    <cellStyle name="Comma 4 2 3 4 4" xfId="8857"/>
    <cellStyle name="Comma 4 2 3 4 5" xfId="16468"/>
    <cellStyle name="Comma 4 2 3 5" xfId="2180"/>
    <cellStyle name="Comma 4 2 3 5 2" xfId="5993"/>
    <cellStyle name="Comma 4 2 3 5 2 2" xfId="13604"/>
    <cellStyle name="Comma 4 2 3 5 2 3" xfId="21215"/>
    <cellStyle name="Comma 4 2 3 5 3" xfId="9791"/>
    <cellStyle name="Comma 4 2 3 5 4" xfId="17402"/>
    <cellStyle name="Comma 4 2 3 6" xfId="4123"/>
    <cellStyle name="Comma 4 2 3 6 2" xfId="11734"/>
    <cellStyle name="Comma 4 2 3 6 3" xfId="19345"/>
    <cellStyle name="Comma 4 2 3 7" xfId="7939"/>
    <cellStyle name="Comma 4 2 3 8" xfId="15550"/>
    <cellStyle name="Comma 4 2 4" xfId="385"/>
    <cellStyle name="Comma 4 2 4 2" xfId="832"/>
    <cellStyle name="Comma 4 2 4 2 2" xfId="1750"/>
    <cellStyle name="Comma 4 2 4 2 2 2" xfId="3603"/>
    <cellStyle name="Comma 4 2 4 2 2 2 2" xfId="7416"/>
    <cellStyle name="Comma 4 2 4 2 2 2 2 2" xfId="15027"/>
    <cellStyle name="Comma 4 2 4 2 2 2 2 3" xfId="22638"/>
    <cellStyle name="Comma 4 2 4 2 2 2 3" xfId="11214"/>
    <cellStyle name="Comma 4 2 4 2 2 2 4" xfId="18825"/>
    <cellStyle name="Comma 4 2 4 2 2 3" xfId="5563"/>
    <cellStyle name="Comma 4 2 4 2 2 3 2" xfId="13174"/>
    <cellStyle name="Comma 4 2 4 2 2 3 3" xfId="20785"/>
    <cellStyle name="Comma 4 2 4 2 2 4" xfId="9361"/>
    <cellStyle name="Comma 4 2 4 2 2 5" xfId="16972"/>
    <cellStyle name="Comma 4 2 4 2 3" xfId="2685"/>
    <cellStyle name="Comma 4 2 4 2 3 2" xfId="6498"/>
    <cellStyle name="Comma 4 2 4 2 3 2 2" xfId="14109"/>
    <cellStyle name="Comma 4 2 4 2 3 2 3" xfId="21720"/>
    <cellStyle name="Comma 4 2 4 2 3 3" xfId="10296"/>
    <cellStyle name="Comma 4 2 4 2 3 4" xfId="17907"/>
    <cellStyle name="Comma 4 2 4 2 4" xfId="4645"/>
    <cellStyle name="Comma 4 2 4 2 4 2" xfId="12256"/>
    <cellStyle name="Comma 4 2 4 2 4 3" xfId="19867"/>
    <cellStyle name="Comma 4 2 4 2 5" xfId="8443"/>
    <cellStyle name="Comma 4 2 4 2 6" xfId="16054"/>
    <cellStyle name="Comma 4 2 4 3" xfId="1303"/>
    <cellStyle name="Comma 4 2 4 3 2" xfId="3156"/>
    <cellStyle name="Comma 4 2 4 3 2 2" xfId="6969"/>
    <cellStyle name="Comma 4 2 4 3 2 2 2" xfId="14580"/>
    <cellStyle name="Comma 4 2 4 3 2 2 3" xfId="22191"/>
    <cellStyle name="Comma 4 2 4 3 2 3" xfId="10767"/>
    <cellStyle name="Comma 4 2 4 3 2 4" xfId="18378"/>
    <cellStyle name="Comma 4 2 4 3 3" xfId="5116"/>
    <cellStyle name="Comma 4 2 4 3 3 2" xfId="12727"/>
    <cellStyle name="Comma 4 2 4 3 3 3" xfId="20338"/>
    <cellStyle name="Comma 4 2 4 3 4" xfId="8914"/>
    <cellStyle name="Comma 4 2 4 3 5" xfId="16525"/>
    <cellStyle name="Comma 4 2 4 4" xfId="2238"/>
    <cellStyle name="Comma 4 2 4 4 2" xfId="6051"/>
    <cellStyle name="Comma 4 2 4 4 2 2" xfId="13662"/>
    <cellStyle name="Comma 4 2 4 4 2 3" xfId="21273"/>
    <cellStyle name="Comma 4 2 4 4 3" xfId="9849"/>
    <cellStyle name="Comma 4 2 4 4 4" xfId="17460"/>
    <cellStyle name="Comma 4 2 4 5" xfId="4198"/>
    <cellStyle name="Comma 4 2 4 5 2" xfId="11809"/>
    <cellStyle name="Comma 4 2 4 5 3" xfId="19420"/>
    <cellStyle name="Comma 4 2 4 6" xfId="7996"/>
    <cellStyle name="Comma 4 2 4 7" xfId="15607"/>
    <cellStyle name="Comma 4 2 5" xfId="585"/>
    <cellStyle name="Comma 4 2 5 2" xfId="1503"/>
    <cellStyle name="Comma 4 2 5 2 2" xfId="3356"/>
    <cellStyle name="Comma 4 2 5 2 2 2" xfId="7169"/>
    <cellStyle name="Comma 4 2 5 2 2 2 2" xfId="14780"/>
    <cellStyle name="Comma 4 2 5 2 2 2 3" xfId="22391"/>
    <cellStyle name="Comma 4 2 5 2 2 3" xfId="10967"/>
    <cellStyle name="Comma 4 2 5 2 2 4" xfId="18578"/>
    <cellStyle name="Comma 4 2 5 2 3" xfId="5316"/>
    <cellStyle name="Comma 4 2 5 2 3 2" xfId="12927"/>
    <cellStyle name="Comma 4 2 5 2 3 3" xfId="20538"/>
    <cellStyle name="Comma 4 2 5 2 4" xfId="9114"/>
    <cellStyle name="Comma 4 2 5 2 5" xfId="16725"/>
    <cellStyle name="Comma 4 2 5 3" xfId="2438"/>
    <cellStyle name="Comma 4 2 5 3 2" xfId="6251"/>
    <cellStyle name="Comma 4 2 5 3 2 2" xfId="13862"/>
    <cellStyle name="Comma 4 2 5 3 2 3" xfId="21473"/>
    <cellStyle name="Comma 4 2 5 3 3" xfId="10049"/>
    <cellStyle name="Comma 4 2 5 3 4" xfId="17660"/>
    <cellStyle name="Comma 4 2 5 4" xfId="4398"/>
    <cellStyle name="Comma 4 2 5 4 2" xfId="12009"/>
    <cellStyle name="Comma 4 2 5 4 3" xfId="19620"/>
    <cellStyle name="Comma 4 2 5 5" xfId="8196"/>
    <cellStyle name="Comma 4 2 5 6" xfId="15807"/>
    <cellStyle name="Comma 4 2 6" xfId="1056"/>
    <cellStyle name="Comma 4 2 6 2" xfId="2909"/>
    <cellStyle name="Comma 4 2 6 2 2" xfId="6722"/>
    <cellStyle name="Comma 4 2 6 2 2 2" xfId="14333"/>
    <cellStyle name="Comma 4 2 6 2 2 3" xfId="21944"/>
    <cellStyle name="Comma 4 2 6 2 3" xfId="10520"/>
    <cellStyle name="Comma 4 2 6 2 4" xfId="18131"/>
    <cellStyle name="Comma 4 2 6 3" xfId="4869"/>
    <cellStyle name="Comma 4 2 6 3 2" xfId="12480"/>
    <cellStyle name="Comma 4 2 6 3 3" xfId="20091"/>
    <cellStyle name="Comma 4 2 6 4" xfId="8667"/>
    <cellStyle name="Comma 4 2 6 5" xfId="16278"/>
    <cellStyle name="Comma 4 2 7" xfId="1989"/>
    <cellStyle name="Comma 4 2 7 2" xfId="5802"/>
    <cellStyle name="Comma 4 2 7 2 2" xfId="13413"/>
    <cellStyle name="Comma 4 2 7 2 3" xfId="21024"/>
    <cellStyle name="Comma 4 2 7 3" xfId="9600"/>
    <cellStyle name="Comma 4 2 7 4" xfId="17211"/>
    <cellStyle name="Comma 4 2 8" xfId="3953"/>
    <cellStyle name="Comma 4 2 8 2" xfId="11564"/>
    <cellStyle name="Comma 4 2 8 3" xfId="19175"/>
    <cellStyle name="Comma 4 2 9" xfId="7751"/>
    <cellStyle name="Comma 4 3" xfId="157"/>
    <cellStyle name="Comma 4 4" xfId="329"/>
    <cellStyle name="Comma 4 4 2" xfId="779"/>
    <cellStyle name="Comma 4 4 2 2" xfId="1697"/>
    <cellStyle name="Comma 4 4 2 2 2" xfId="3550"/>
    <cellStyle name="Comma 4 4 2 2 2 2" xfId="7363"/>
    <cellStyle name="Comma 4 4 2 2 2 2 2" xfId="14974"/>
    <cellStyle name="Comma 4 4 2 2 2 2 3" xfId="22585"/>
    <cellStyle name="Comma 4 4 2 2 2 3" xfId="11161"/>
    <cellStyle name="Comma 4 4 2 2 2 4" xfId="18772"/>
    <cellStyle name="Comma 4 4 2 2 3" xfId="5510"/>
    <cellStyle name="Comma 4 4 2 2 3 2" xfId="13121"/>
    <cellStyle name="Comma 4 4 2 2 3 3" xfId="20732"/>
    <cellStyle name="Comma 4 4 2 2 4" xfId="9308"/>
    <cellStyle name="Comma 4 4 2 2 5" xfId="16919"/>
    <cellStyle name="Comma 4 4 2 3" xfId="2632"/>
    <cellStyle name="Comma 4 4 2 3 2" xfId="6445"/>
    <cellStyle name="Comma 4 4 2 3 2 2" xfId="14056"/>
    <cellStyle name="Comma 4 4 2 3 2 3" xfId="21667"/>
    <cellStyle name="Comma 4 4 2 3 3" xfId="10243"/>
    <cellStyle name="Comma 4 4 2 3 4" xfId="17854"/>
    <cellStyle name="Comma 4 4 2 4" xfId="4592"/>
    <cellStyle name="Comma 4 4 2 4 2" xfId="12203"/>
    <cellStyle name="Comma 4 4 2 4 3" xfId="19814"/>
    <cellStyle name="Comma 4 4 2 5" xfId="8390"/>
    <cellStyle name="Comma 4 4 2 6" xfId="16001"/>
    <cellStyle name="Comma 4 4 3" xfId="1250"/>
    <cellStyle name="Comma 4 4 3 2" xfId="3103"/>
    <cellStyle name="Comma 4 4 3 2 2" xfId="6916"/>
    <cellStyle name="Comma 4 4 3 2 2 2" xfId="14527"/>
    <cellStyle name="Comma 4 4 3 2 2 3" xfId="22138"/>
    <cellStyle name="Comma 4 4 3 2 3" xfId="10714"/>
    <cellStyle name="Comma 4 4 3 2 4" xfId="18325"/>
    <cellStyle name="Comma 4 4 3 3" xfId="5063"/>
    <cellStyle name="Comma 4 4 3 3 2" xfId="12674"/>
    <cellStyle name="Comma 4 4 3 3 3" xfId="20285"/>
    <cellStyle name="Comma 4 4 3 4" xfId="8861"/>
    <cellStyle name="Comma 4 4 3 5" xfId="16472"/>
    <cellStyle name="Comma 4 4 4" xfId="2184"/>
    <cellStyle name="Comma 4 4 4 2" xfId="5997"/>
    <cellStyle name="Comma 4 4 4 2 2" xfId="13608"/>
    <cellStyle name="Comma 4 4 4 2 3" xfId="21219"/>
    <cellStyle name="Comma 4 4 4 3" xfId="9795"/>
    <cellStyle name="Comma 4 4 4 4" xfId="17406"/>
    <cellStyle name="Comma 4 4 5" xfId="4127"/>
    <cellStyle name="Comma 4 4 5 2" xfId="11738"/>
    <cellStyle name="Comma 4 4 5 3" xfId="19349"/>
    <cellStyle name="Comma 4 4 6" xfId="7943"/>
    <cellStyle name="Comma 4 4 7" xfId="15554"/>
    <cellStyle name="Comma 4 5" xfId="363"/>
    <cellStyle name="Comma 4 5 2" xfId="812"/>
    <cellStyle name="Comma 4 5 2 2" xfId="1730"/>
    <cellStyle name="Comma 4 5 2 2 2" xfId="3583"/>
    <cellStyle name="Comma 4 5 2 2 2 2" xfId="7396"/>
    <cellStyle name="Comma 4 5 2 2 2 2 2" xfId="15007"/>
    <cellStyle name="Comma 4 5 2 2 2 2 3" xfId="22618"/>
    <cellStyle name="Comma 4 5 2 2 2 3" xfId="11194"/>
    <cellStyle name="Comma 4 5 2 2 2 4" xfId="18805"/>
    <cellStyle name="Comma 4 5 2 2 3" xfId="5543"/>
    <cellStyle name="Comma 4 5 2 2 3 2" xfId="13154"/>
    <cellStyle name="Comma 4 5 2 2 3 3" xfId="20765"/>
    <cellStyle name="Comma 4 5 2 2 4" xfId="9341"/>
    <cellStyle name="Comma 4 5 2 2 5" xfId="16952"/>
    <cellStyle name="Comma 4 5 2 3" xfId="2665"/>
    <cellStyle name="Comma 4 5 2 3 2" xfId="6478"/>
    <cellStyle name="Comma 4 5 2 3 2 2" xfId="14089"/>
    <cellStyle name="Comma 4 5 2 3 2 3" xfId="21700"/>
    <cellStyle name="Comma 4 5 2 3 3" xfId="10276"/>
    <cellStyle name="Comma 4 5 2 3 4" xfId="17887"/>
    <cellStyle name="Comma 4 5 2 4" xfId="4625"/>
    <cellStyle name="Comma 4 5 2 4 2" xfId="12236"/>
    <cellStyle name="Comma 4 5 2 4 3" xfId="19847"/>
    <cellStyle name="Comma 4 5 2 5" xfId="8423"/>
    <cellStyle name="Comma 4 5 2 6" xfId="16034"/>
    <cellStyle name="Comma 4 5 3" xfId="1283"/>
    <cellStyle name="Comma 4 5 3 2" xfId="3136"/>
    <cellStyle name="Comma 4 5 3 2 2" xfId="6949"/>
    <cellStyle name="Comma 4 5 3 2 2 2" xfId="14560"/>
    <cellStyle name="Comma 4 5 3 2 2 3" xfId="22171"/>
    <cellStyle name="Comma 4 5 3 2 3" xfId="10747"/>
    <cellStyle name="Comma 4 5 3 2 4" xfId="18358"/>
    <cellStyle name="Comma 4 5 3 3" xfId="5096"/>
    <cellStyle name="Comma 4 5 3 3 2" xfId="12707"/>
    <cellStyle name="Comma 4 5 3 3 3" xfId="20318"/>
    <cellStyle name="Comma 4 5 3 4" xfId="8894"/>
    <cellStyle name="Comma 4 5 3 5" xfId="16505"/>
    <cellStyle name="Comma 4 5 4" xfId="2218"/>
    <cellStyle name="Comma 4 5 4 2" xfId="6031"/>
    <cellStyle name="Comma 4 5 4 2 2" xfId="13642"/>
    <cellStyle name="Comma 4 5 4 2 3" xfId="21253"/>
    <cellStyle name="Comma 4 5 4 3" xfId="9829"/>
    <cellStyle name="Comma 4 5 4 4" xfId="17440"/>
    <cellStyle name="Comma 4 5 5" xfId="4178"/>
    <cellStyle name="Comma 4 5 5 2" xfId="11789"/>
    <cellStyle name="Comma 4 5 5 3" xfId="19400"/>
    <cellStyle name="Comma 4 5 6" xfId="7976"/>
    <cellStyle name="Comma 4 5 7" xfId="15587"/>
    <cellStyle name="Comma 4 6" xfId="596"/>
    <cellStyle name="Comma 4 6 2" xfId="1514"/>
    <cellStyle name="Comma 4 6 2 2" xfId="3367"/>
    <cellStyle name="Comma 4 6 2 2 2" xfId="7180"/>
    <cellStyle name="Comma 4 6 2 2 2 2" xfId="14791"/>
    <cellStyle name="Comma 4 6 2 2 2 3" xfId="22402"/>
    <cellStyle name="Comma 4 6 2 2 3" xfId="10978"/>
    <cellStyle name="Comma 4 6 2 2 4" xfId="18589"/>
    <cellStyle name="Comma 4 6 2 3" xfId="5327"/>
    <cellStyle name="Comma 4 6 2 3 2" xfId="12938"/>
    <cellStyle name="Comma 4 6 2 3 3" xfId="20549"/>
    <cellStyle name="Comma 4 6 2 4" xfId="9125"/>
    <cellStyle name="Comma 4 6 2 5" xfId="16736"/>
    <cellStyle name="Comma 4 6 3" xfId="2449"/>
    <cellStyle name="Comma 4 6 3 2" xfId="6262"/>
    <cellStyle name="Comma 4 6 3 2 2" xfId="13873"/>
    <cellStyle name="Comma 4 6 3 2 3" xfId="21484"/>
    <cellStyle name="Comma 4 6 3 3" xfId="10060"/>
    <cellStyle name="Comma 4 6 3 4" xfId="17671"/>
    <cellStyle name="Comma 4 6 4" xfId="4409"/>
    <cellStyle name="Comma 4 6 4 2" xfId="12020"/>
    <cellStyle name="Comma 4 6 4 3" xfId="19631"/>
    <cellStyle name="Comma 4 6 5" xfId="8207"/>
    <cellStyle name="Comma 4 6 6" xfId="15818"/>
    <cellStyle name="Comma 4 7" xfId="1068"/>
    <cellStyle name="Comma 4 7 2" xfId="2921"/>
    <cellStyle name="Comma 4 7 2 2" xfId="6734"/>
    <cellStyle name="Comma 4 7 2 2 2" xfId="14345"/>
    <cellStyle name="Comma 4 7 2 2 3" xfId="21956"/>
    <cellStyle name="Comma 4 7 2 3" xfId="10532"/>
    <cellStyle name="Comma 4 7 2 4" xfId="18143"/>
    <cellStyle name="Comma 4 7 3" xfId="4881"/>
    <cellStyle name="Comma 4 7 3 2" xfId="12492"/>
    <cellStyle name="Comma 4 7 3 3" xfId="20103"/>
    <cellStyle name="Comma 4 7 4" xfId="8679"/>
    <cellStyle name="Comma 4 7 5" xfId="16290"/>
    <cellStyle name="Comma 4 8" xfId="2000"/>
    <cellStyle name="Comma 4 8 2" xfId="5813"/>
    <cellStyle name="Comma 4 8 2 2" xfId="13424"/>
    <cellStyle name="Comma 4 8 2 3" xfId="21035"/>
    <cellStyle name="Comma 4 8 3" xfId="9611"/>
    <cellStyle name="Comma 4 8 4" xfId="17222"/>
    <cellStyle name="Comma 4 9" xfId="3961"/>
    <cellStyle name="Comma 4 9 2" xfId="11572"/>
    <cellStyle name="Comma 4 9 3" xfId="19183"/>
    <cellStyle name="Comma 40" xfId="99"/>
    <cellStyle name="Comma 40 2" xfId="422"/>
    <cellStyle name="Comma 40 2 2" xfId="869"/>
    <cellStyle name="Comma 40 2 2 2" xfId="1787"/>
    <cellStyle name="Comma 40 2 2 2 2" xfId="3640"/>
    <cellStyle name="Comma 40 2 2 2 2 2" xfId="7453"/>
    <cellStyle name="Comma 40 2 2 2 2 2 2" xfId="15064"/>
    <cellStyle name="Comma 40 2 2 2 2 2 3" xfId="22675"/>
    <cellStyle name="Comma 40 2 2 2 2 3" xfId="11251"/>
    <cellStyle name="Comma 40 2 2 2 2 4" xfId="18862"/>
    <cellStyle name="Comma 40 2 2 2 3" xfId="5600"/>
    <cellStyle name="Comma 40 2 2 2 3 2" xfId="13211"/>
    <cellStyle name="Comma 40 2 2 2 3 3" xfId="20822"/>
    <cellStyle name="Comma 40 2 2 2 4" xfId="9398"/>
    <cellStyle name="Comma 40 2 2 2 5" xfId="17009"/>
    <cellStyle name="Comma 40 2 2 3" xfId="2722"/>
    <cellStyle name="Comma 40 2 2 3 2" xfId="6535"/>
    <cellStyle name="Comma 40 2 2 3 2 2" xfId="14146"/>
    <cellStyle name="Comma 40 2 2 3 2 3" xfId="21757"/>
    <cellStyle name="Comma 40 2 2 3 3" xfId="10333"/>
    <cellStyle name="Comma 40 2 2 3 4" xfId="17944"/>
    <cellStyle name="Comma 40 2 2 4" xfId="4682"/>
    <cellStyle name="Comma 40 2 2 4 2" xfId="12293"/>
    <cellStyle name="Comma 40 2 2 4 3" xfId="19904"/>
    <cellStyle name="Comma 40 2 2 5" xfId="8480"/>
    <cellStyle name="Comma 40 2 2 6" xfId="16091"/>
    <cellStyle name="Comma 40 2 3" xfId="1340"/>
    <cellStyle name="Comma 40 2 3 2" xfId="3193"/>
    <cellStyle name="Comma 40 2 3 2 2" xfId="7006"/>
    <cellStyle name="Comma 40 2 3 2 2 2" xfId="14617"/>
    <cellStyle name="Comma 40 2 3 2 2 3" xfId="22228"/>
    <cellStyle name="Comma 40 2 3 2 3" xfId="10804"/>
    <cellStyle name="Comma 40 2 3 2 4" xfId="18415"/>
    <cellStyle name="Comma 40 2 3 3" xfId="5153"/>
    <cellStyle name="Comma 40 2 3 3 2" xfId="12764"/>
    <cellStyle name="Comma 40 2 3 3 3" xfId="20375"/>
    <cellStyle name="Comma 40 2 3 4" xfId="8951"/>
    <cellStyle name="Comma 40 2 3 5" xfId="16562"/>
    <cellStyle name="Comma 40 2 4" xfId="2275"/>
    <cellStyle name="Comma 40 2 4 2" xfId="6088"/>
    <cellStyle name="Comma 40 2 4 2 2" xfId="13699"/>
    <cellStyle name="Comma 40 2 4 2 3" xfId="21310"/>
    <cellStyle name="Comma 40 2 4 3" xfId="9886"/>
    <cellStyle name="Comma 40 2 4 4" xfId="17497"/>
    <cellStyle name="Comma 40 2 5" xfId="4235"/>
    <cellStyle name="Comma 40 2 5 2" xfId="11846"/>
    <cellStyle name="Comma 40 2 5 3" xfId="19457"/>
    <cellStyle name="Comma 40 2 6" xfId="8033"/>
    <cellStyle name="Comma 40 2 7" xfId="15644"/>
    <cellStyle name="Comma 40 3" xfId="630"/>
    <cellStyle name="Comma 40 3 2" xfId="1548"/>
    <cellStyle name="Comma 40 3 2 2" xfId="3401"/>
    <cellStyle name="Comma 40 3 2 2 2" xfId="7214"/>
    <cellStyle name="Comma 40 3 2 2 2 2" xfId="14825"/>
    <cellStyle name="Comma 40 3 2 2 2 3" xfId="22436"/>
    <cellStyle name="Comma 40 3 2 2 3" xfId="11012"/>
    <cellStyle name="Comma 40 3 2 2 4" xfId="18623"/>
    <cellStyle name="Comma 40 3 2 3" xfId="5361"/>
    <cellStyle name="Comma 40 3 2 3 2" xfId="12972"/>
    <cellStyle name="Comma 40 3 2 3 3" xfId="20583"/>
    <cellStyle name="Comma 40 3 2 4" xfId="9159"/>
    <cellStyle name="Comma 40 3 2 5" xfId="16770"/>
    <cellStyle name="Comma 40 3 3" xfId="2483"/>
    <cellStyle name="Comma 40 3 3 2" xfId="6296"/>
    <cellStyle name="Comma 40 3 3 2 2" xfId="13907"/>
    <cellStyle name="Comma 40 3 3 2 3" xfId="21518"/>
    <cellStyle name="Comma 40 3 3 3" xfId="10094"/>
    <cellStyle name="Comma 40 3 3 4" xfId="17705"/>
    <cellStyle name="Comma 40 3 4" xfId="4443"/>
    <cellStyle name="Comma 40 3 4 2" xfId="12054"/>
    <cellStyle name="Comma 40 3 4 3" xfId="19665"/>
    <cellStyle name="Comma 40 3 5" xfId="8241"/>
    <cellStyle name="Comma 40 3 6" xfId="15852"/>
    <cellStyle name="Comma 40 4" xfId="1102"/>
    <cellStyle name="Comma 40 4 2" xfId="2955"/>
    <cellStyle name="Comma 40 4 2 2" xfId="6768"/>
    <cellStyle name="Comma 40 4 2 2 2" xfId="14379"/>
    <cellStyle name="Comma 40 4 2 2 3" xfId="21990"/>
    <cellStyle name="Comma 40 4 2 3" xfId="10566"/>
    <cellStyle name="Comma 40 4 2 4" xfId="18177"/>
    <cellStyle name="Comma 40 4 3" xfId="4915"/>
    <cellStyle name="Comma 40 4 3 2" xfId="12526"/>
    <cellStyle name="Comma 40 4 3 3" xfId="20137"/>
    <cellStyle name="Comma 40 4 4" xfId="8713"/>
    <cellStyle name="Comma 40 4 5" xfId="16324"/>
    <cellStyle name="Comma 40 5" xfId="2034"/>
    <cellStyle name="Comma 40 5 2" xfId="5847"/>
    <cellStyle name="Comma 40 5 2 2" xfId="13458"/>
    <cellStyle name="Comma 40 5 2 3" xfId="21069"/>
    <cellStyle name="Comma 40 5 3" xfId="9645"/>
    <cellStyle name="Comma 40 5 4" xfId="17256"/>
    <cellStyle name="Comma 40 6" xfId="4002"/>
    <cellStyle name="Comma 40 6 2" xfId="11613"/>
    <cellStyle name="Comma 40 6 3" xfId="19224"/>
    <cellStyle name="Comma 40 7" xfId="7796"/>
    <cellStyle name="Comma 40 8" xfId="15407"/>
    <cellStyle name="Comma 41" xfId="100"/>
    <cellStyle name="Comma 41 2" xfId="423"/>
    <cellStyle name="Comma 41 2 2" xfId="870"/>
    <cellStyle name="Comma 41 2 2 2" xfId="1788"/>
    <cellStyle name="Comma 41 2 2 2 2" xfId="3641"/>
    <cellStyle name="Comma 41 2 2 2 2 2" xfId="7454"/>
    <cellStyle name="Comma 41 2 2 2 2 2 2" xfId="15065"/>
    <cellStyle name="Comma 41 2 2 2 2 2 3" xfId="22676"/>
    <cellStyle name="Comma 41 2 2 2 2 3" xfId="11252"/>
    <cellStyle name="Comma 41 2 2 2 2 4" xfId="18863"/>
    <cellStyle name="Comma 41 2 2 2 3" xfId="5601"/>
    <cellStyle name="Comma 41 2 2 2 3 2" xfId="13212"/>
    <cellStyle name="Comma 41 2 2 2 3 3" xfId="20823"/>
    <cellStyle name="Comma 41 2 2 2 4" xfId="9399"/>
    <cellStyle name="Comma 41 2 2 2 5" xfId="17010"/>
    <cellStyle name="Comma 41 2 2 3" xfId="2723"/>
    <cellStyle name="Comma 41 2 2 3 2" xfId="6536"/>
    <cellStyle name="Comma 41 2 2 3 2 2" xfId="14147"/>
    <cellStyle name="Comma 41 2 2 3 2 3" xfId="21758"/>
    <cellStyle name="Comma 41 2 2 3 3" xfId="10334"/>
    <cellStyle name="Comma 41 2 2 3 4" xfId="17945"/>
    <cellStyle name="Comma 41 2 2 4" xfId="4683"/>
    <cellStyle name="Comma 41 2 2 4 2" xfId="12294"/>
    <cellStyle name="Comma 41 2 2 4 3" xfId="19905"/>
    <cellStyle name="Comma 41 2 2 5" xfId="8481"/>
    <cellStyle name="Comma 41 2 2 6" xfId="16092"/>
    <cellStyle name="Comma 41 2 3" xfId="1341"/>
    <cellStyle name="Comma 41 2 3 2" xfId="3194"/>
    <cellStyle name="Comma 41 2 3 2 2" xfId="7007"/>
    <cellStyle name="Comma 41 2 3 2 2 2" xfId="14618"/>
    <cellStyle name="Comma 41 2 3 2 2 3" xfId="22229"/>
    <cellStyle name="Comma 41 2 3 2 3" xfId="10805"/>
    <cellStyle name="Comma 41 2 3 2 4" xfId="18416"/>
    <cellStyle name="Comma 41 2 3 3" xfId="5154"/>
    <cellStyle name="Comma 41 2 3 3 2" xfId="12765"/>
    <cellStyle name="Comma 41 2 3 3 3" xfId="20376"/>
    <cellStyle name="Comma 41 2 3 4" xfId="8952"/>
    <cellStyle name="Comma 41 2 3 5" xfId="16563"/>
    <cellStyle name="Comma 41 2 4" xfId="2276"/>
    <cellStyle name="Comma 41 2 4 2" xfId="6089"/>
    <cellStyle name="Comma 41 2 4 2 2" xfId="13700"/>
    <cellStyle name="Comma 41 2 4 2 3" xfId="21311"/>
    <cellStyle name="Comma 41 2 4 3" xfId="9887"/>
    <cellStyle name="Comma 41 2 4 4" xfId="17498"/>
    <cellStyle name="Comma 41 2 5" xfId="4236"/>
    <cellStyle name="Comma 41 2 5 2" xfId="11847"/>
    <cellStyle name="Comma 41 2 5 3" xfId="19458"/>
    <cellStyle name="Comma 41 2 6" xfId="8034"/>
    <cellStyle name="Comma 41 2 7" xfId="15645"/>
    <cellStyle name="Comma 41 3" xfId="631"/>
    <cellStyle name="Comma 41 3 2" xfId="1549"/>
    <cellStyle name="Comma 41 3 2 2" xfId="3402"/>
    <cellStyle name="Comma 41 3 2 2 2" xfId="7215"/>
    <cellStyle name="Comma 41 3 2 2 2 2" xfId="14826"/>
    <cellStyle name="Comma 41 3 2 2 2 3" xfId="22437"/>
    <cellStyle name="Comma 41 3 2 2 3" xfId="11013"/>
    <cellStyle name="Comma 41 3 2 2 4" xfId="18624"/>
    <cellStyle name="Comma 41 3 2 3" xfId="5362"/>
    <cellStyle name="Comma 41 3 2 3 2" xfId="12973"/>
    <cellStyle name="Comma 41 3 2 3 3" xfId="20584"/>
    <cellStyle name="Comma 41 3 2 4" xfId="9160"/>
    <cellStyle name="Comma 41 3 2 5" xfId="16771"/>
    <cellStyle name="Comma 41 3 3" xfId="2484"/>
    <cellStyle name="Comma 41 3 3 2" xfId="6297"/>
    <cellStyle name="Comma 41 3 3 2 2" xfId="13908"/>
    <cellStyle name="Comma 41 3 3 2 3" xfId="21519"/>
    <cellStyle name="Comma 41 3 3 3" xfId="10095"/>
    <cellStyle name="Comma 41 3 3 4" xfId="17706"/>
    <cellStyle name="Comma 41 3 4" xfId="4444"/>
    <cellStyle name="Comma 41 3 4 2" xfId="12055"/>
    <cellStyle name="Comma 41 3 4 3" xfId="19666"/>
    <cellStyle name="Comma 41 3 5" xfId="8242"/>
    <cellStyle name="Comma 41 3 6" xfId="15853"/>
    <cellStyle name="Comma 41 4" xfId="1103"/>
    <cellStyle name="Comma 41 4 2" xfId="2956"/>
    <cellStyle name="Comma 41 4 2 2" xfId="6769"/>
    <cellStyle name="Comma 41 4 2 2 2" xfId="14380"/>
    <cellStyle name="Comma 41 4 2 2 3" xfId="21991"/>
    <cellStyle name="Comma 41 4 2 3" xfId="10567"/>
    <cellStyle name="Comma 41 4 2 4" xfId="18178"/>
    <cellStyle name="Comma 41 4 3" xfId="4916"/>
    <cellStyle name="Comma 41 4 3 2" xfId="12527"/>
    <cellStyle name="Comma 41 4 3 3" xfId="20138"/>
    <cellStyle name="Comma 41 4 4" xfId="8714"/>
    <cellStyle name="Comma 41 4 5" xfId="16325"/>
    <cellStyle name="Comma 41 5" xfId="2035"/>
    <cellStyle name="Comma 41 5 2" xfId="5848"/>
    <cellStyle name="Comma 41 5 2 2" xfId="13459"/>
    <cellStyle name="Comma 41 5 2 3" xfId="21070"/>
    <cellStyle name="Comma 41 5 3" xfId="9646"/>
    <cellStyle name="Comma 41 5 4" xfId="17257"/>
    <cellStyle name="Comma 41 6" xfId="4003"/>
    <cellStyle name="Comma 41 6 2" xfId="11614"/>
    <cellStyle name="Comma 41 6 3" xfId="19225"/>
    <cellStyle name="Comma 41 7" xfId="7797"/>
    <cellStyle name="Comma 41 8" xfId="15408"/>
    <cellStyle name="Comma 42" xfId="63"/>
    <cellStyle name="Comma 42 2" xfId="381"/>
    <cellStyle name="Comma 42 2 2" xfId="829"/>
    <cellStyle name="Comma 42 2 2 2" xfId="1747"/>
    <cellStyle name="Comma 42 2 2 2 2" xfId="3600"/>
    <cellStyle name="Comma 42 2 2 2 2 2" xfId="7413"/>
    <cellStyle name="Comma 42 2 2 2 2 2 2" xfId="15024"/>
    <cellStyle name="Comma 42 2 2 2 2 2 3" xfId="22635"/>
    <cellStyle name="Comma 42 2 2 2 2 3" xfId="11211"/>
    <cellStyle name="Comma 42 2 2 2 2 4" xfId="18822"/>
    <cellStyle name="Comma 42 2 2 2 3" xfId="5560"/>
    <cellStyle name="Comma 42 2 2 2 3 2" xfId="13171"/>
    <cellStyle name="Comma 42 2 2 2 3 3" xfId="20782"/>
    <cellStyle name="Comma 42 2 2 2 4" xfId="9358"/>
    <cellStyle name="Comma 42 2 2 2 5" xfId="16969"/>
    <cellStyle name="Comma 42 2 2 3" xfId="2682"/>
    <cellStyle name="Comma 42 2 2 3 2" xfId="6495"/>
    <cellStyle name="Comma 42 2 2 3 2 2" xfId="14106"/>
    <cellStyle name="Comma 42 2 2 3 2 3" xfId="21717"/>
    <cellStyle name="Comma 42 2 2 3 3" xfId="10293"/>
    <cellStyle name="Comma 42 2 2 3 4" xfId="17904"/>
    <cellStyle name="Comma 42 2 2 4" xfId="4642"/>
    <cellStyle name="Comma 42 2 2 4 2" xfId="12253"/>
    <cellStyle name="Comma 42 2 2 4 3" xfId="19864"/>
    <cellStyle name="Comma 42 2 2 5" xfId="8440"/>
    <cellStyle name="Comma 42 2 2 6" xfId="16051"/>
    <cellStyle name="Comma 42 2 3" xfId="1300"/>
    <cellStyle name="Comma 42 2 3 2" xfId="3153"/>
    <cellStyle name="Comma 42 2 3 2 2" xfId="6966"/>
    <cellStyle name="Comma 42 2 3 2 2 2" xfId="14577"/>
    <cellStyle name="Comma 42 2 3 2 2 3" xfId="22188"/>
    <cellStyle name="Comma 42 2 3 2 3" xfId="10764"/>
    <cellStyle name="Comma 42 2 3 2 4" xfId="18375"/>
    <cellStyle name="Comma 42 2 3 3" xfId="5113"/>
    <cellStyle name="Comma 42 2 3 3 2" xfId="12724"/>
    <cellStyle name="Comma 42 2 3 3 3" xfId="20335"/>
    <cellStyle name="Comma 42 2 3 4" xfId="8911"/>
    <cellStyle name="Comma 42 2 3 5" xfId="16522"/>
    <cellStyle name="Comma 42 2 4" xfId="2235"/>
    <cellStyle name="Comma 42 2 4 2" xfId="6048"/>
    <cellStyle name="Comma 42 2 4 2 2" xfId="13659"/>
    <cellStyle name="Comma 42 2 4 2 3" xfId="21270"/>
    <cellStyle name="Comma 42 2 4 3" xfId="9846"/>
    <cellStyle name="Comma 42 2 4 4" xfId="17457"/>
    <cellStyle name="Comma 42 2 5" xfId="4195"/>
    <cellStyle name="Comma 42 2 5 2" xfId="11806"/>
    <cellStyle name="Comma 42 2 5 3" xfId="19417"/>
    <cellStyle name="Comma 42 2 6" xfId="7993"/>
    <cellStyle name="Comma 42 2 7" xfId="15604"/>
    <cellStyle name="Comma 42 3" xfId="594"/>
    <cellStyle name="Comma 42 3 2" xfId="1512"/>
    <cellStyle name="Comma 42 3 2 2" xfId="3365"/>
    <cellStyle name="Comma 42 3 2 2 2" xfId="7178"/>
    <cellStyle name="Comma 42 3 2 2 2 2" xfId="14789"/>
    <cellStyle name="Comma 42 3 2 2 2 3" xfId="22400"/>
    <cellStyle name="Comma 42 3 2 2 3" xfId="10976"/>
    <cellStyle name="Comma 42 3 2 2 4" xfId="18587"/>
    <cellStyle name="Comma 42 3 2 3" xfId="5325"/>
    <cellStyle name="Comma 42 3 2 3 2" xfId="12936"/>
    <cellStyle name="Comma 42 3 2 3 3" xfId="20547"/>
    <cellStyle name="Comma 42 3 2 4" xfId="9123"/>
    <cellStyle name="Comma 42 3 2 5" xfId="16734"/>
    <cellStyle name="Comma 42 3 3" xfId="2447"/>
    <cellStyle name="Comma 42 3 3 2" xfId="6260"/>
    <cellStyle name="Comma 42 3 3 2 2" xfId="13871"/>
    <cellStyle name="Comma 42 3 3 2 3" xfId="21482"/>
    <cellStyle name="Comma 42 3 3 3" xfId="10058"/>
    <cellStyle name="Comma 42 3 3 4" xfId="17669"/>
    <cellStyle name="Comma 42 3 4" xfId="4407"/>
    <cellStyle name="Comma 42 3 4 2" xfId="12018"/>
    <cellStyle name="Comma 42 3 4 3" xfId="19629"/>
    <cellStyle name="Comma 42 3 5" xfId="8205"/>
    <cellStyle name="Comma 42 3 6" xfId="15816"/>
    <cellStyle name="Comma 42 4" xfId="1066"/>
    <cellStyle name="Comma 42 4 2" xfId="2919"/>
    <cellStyle name="Comma 42 4 2 2" xfId="6732"/>
    <cellStyle name="Comma 42 4 2 2 2" xfId="14343"/>
    <cellStyle name="Comma 42 4 2 2 3" xfId="21954"/>
    <cellStyle name="Comma 42 4 2 3" xfId="10530"/>
    <cellStyle name="Comma 42 4 2 4" xfId="18141"/>
    <cellStyle name="Comma 42 4 3" xfId="4879"/>
    <cellStyle name="Comma 42 4 3 2" xfId="12490"/>
    <cellStyle name="Comma 42 4 3 3" xfId="20101"/>
    <cellStyle name="Comma 42 4 4" xfId="8677"/>
    <cellStyle name="Comma 42 4 5" xfId="16288"/>
    <cellStyle name="Comma 42 5" xfId="1998"/>
    <cellStyle name="Comma 42 5 2" xfId="5811"/>
    <cellStyle name="Comma 42 5 2 2" xfId="13422"/>
    <cellStyle name="Comma 42 5 2 3" xfId="21033"/>
    <cellStyle name="Comma 42 5 3" xfId="9609"/>
    <cellStyle name="Comma 42 5 4" xfId="17220"/>
    <cellStyle name="Comma 42 6" xfId="4004"/>
    <cellStyle name="Comma 42 6 2" xfId="11615"/>
    <cellStyle name="Comma 42 6 3" xfId="19226"/>
    <cellStyle name="Comma 42 7" xfId="7760"/>
    <cellStyle name="Comma 42 8" xfId="15371"/>
    <cellStyle name="Comma 43" xfId="103"/>
    <cellStyle name="Comma 43 2" xfId="426"/>
    <cellStyle name="Comma 43 2 2" xfId="873"/>
    <cellStyle name="Comma 43 2 2 2" xfId="1791"/>
    <cellStyle name="Comma 43 2 2 2 2" xfId="3644"/>
    <cellStyle name="Comma 43 2 2 2 2 2" xfId="7457"/>
    <cellStyle name="Comma 43 2 2 2 2 2 2" xfId="15068"/>
    <cellStyle name="Comma 43 2 2 2 2 2 3" xfId="22679"/>
    <cellStyle name="Comma 43 2 2 2 2 3" xfId="11255"/>
    <cellStyle name="Comma 43 2 2 2 2 4" xfId="18866"/>
    <cellStyle name="Comma 43 2 2 2 3" xfId="5604"/>
    <cellStyle name="Comma 43 2 2 2 3 2" xfId="13215"/>
    <cellStyle name="Comma 43 2 2 2 3 3" xfId="20826"/>
    <cellStyle name="Comma 43 2 2 2 4" xfId="9402"/>
    <cellStyle name="Comma 43 2 2 2 5" xfId="17013"/>
    <cellStyle name="Comma 43 2 2 3" xfId="2726"/>
    <cellStyle name="Comma 43 2 2 3 2" xfId="6539"/>
    <cellStyle name="Comma 43 2 2 3 2 2" xfId="14150"/>
    <cellStyle name="Comma 43 2 2 3 2 3" xfId="21761"/>
    <cellStyle name="Comma 43 2 2 3 3" xfId="10337"/>
    <cellStyle name="Comma 43 2 2 3 4" xfId="17948"/>
    <cellStyle name="Comma 43 2 2 4" xfId="4686"/>
    <cellStyle name="Comma 43 2 2 4 2" xfId="12297"/>
    <cellStyle name="Comma 43 2 2 4 3" xfId="19908"/>
    <cellStyle name="Comma 43 2 2 5" xfId="8484"/>
    <cellStyle name="Comma 43 2 2 6" xfId="16095"/>
    <cellStyle name="Comma 43 2 3" xfId="1344"/>
    <cellStyle name="Comma 43 2 3 2" xfId="3197"/>
    <cellStyle name="Comma 43 2 3 2 2" xfId="7010"/>
    <cellStyle name="Comma 43 2 3 2 2 2" xfId="14621"/>
    <cellStyle name="Comma 43 2 3 2 2 3" xfId="22232"/>
    <cellStyle name="Comma 43 2 3 2 3" xfId="10808"/>
    <cellStyle name="Comma 43 2 3 2 4" xfId="18419"/>
    <cellStyle name="Comma 43 2 3 3" xfId="5157"/>
    <cellStyle name="Comma 43 2 3 3 2" xfId="12768"/>
    <cellStyle name="Comma 43 2 3 3 3" xfId="20379"/>
    <cellStyle name="Comma 43 2 3 4" xfId="8955"/>
    <cellStyle name="Comma 43 2 3 5" xfId="16566"/>
    <cellStyle name="Comma 43 2 4" xfId="2279"/>
    <cellStyle name="Comma 43 2 4 2" xfId="6092"/>
    <cellStyle name="Comma 43 2 4 2 2" xfId="13703"/>
    <cellStyle name="Comma 43 2 4 2 3" xfId="21314"/>
    <cellStyle name="Comma 43 2 4 3" xfId="9890"/>
    <cellStyle name="Comma 43 2 4 4" xfId="17501"/>
    <cellStyle name="Comma 43 2 5" xfId="4239"/>
    <cellStyle name="Comma 43 2 5 2" xfId="11850"/>
    <cellStyle name="Comma 43 2 5 3" xfId="19461"/>
    <cellStyle name="Comma 43 2 6" xfId="8037"/>
    <cellStyle name="Comma 43 2 7" xfId="15648"/>
    <cellStyle name="Comma 43 3" xfId="634"/>
    <cellStyle name="Comma 43 3 2" xfId="1552"/>
    <cellStyle name="Comma 43 3 2 2" xfId="3405"/>
    <cellStyle name="Comma 43 3 2 2 2" xfId="7218"/>
    <cellStyle name="Comma 43 3 2 2 2 2" xfId="14829"/>
    <cellStyle name="Comma 43 3 2 2 2 3" xfId="22440"/>
    <cellStyle name="Comma 43 3 2 2 3" xfId="11016"/>
    <cellStyle name="Comma 43 3 2 2 4" xfId="18627"/>
    <cellStyle name="Comma 43 3 2 3" xfId="5365"/>
    <cellStyle name="Comma 43 3 2 3 2" xfId="12976"/>
    <cellStyle name="Comma 43 3 2 3 3" xfId="20587"/>
    <cellStyle name="Comma 43 3 2 4" xfId="9163"/>
    <cellStyle name="Comma 43 3 2 5" xfId="16774"/>
    <cellStyle name="Comma 43 3 3" xfId="2487"/>
    <cellStyle name="Comma 43 3 3 2" xfId="6300"/>
    <cellStyle name="Comma 43 3 3 2 2" xfId="13911"/>
    <cellStyle name="Comma 43 3 3 2 3" xfId="21522"/>
    <cellStyle name="Comma 43 3 3 3" xfId="10098"/>
    <cellStyle name="Comma 43 3 3 4" xfId="17709"/>
    <cellStyle name="Comma 43 3 4" xfId="4447"/>
    <cellStyle name="Comma 43 3 4 2" xfId="12058"/>
    <cellStyle name="Comma 43 3 4 3" xfId="19669"/>
    <cellStyle name="Comma 43 3 5" xfId="8245"/>
    <cellStyle name="Comma 43 3 6" xfId="15856"/>
    <cellStyle name="Comma 43 4" xfId="1106"/>
    <cellStyle name="Comma 43 4 2" xfId="2959"/>
    <cellStyle name="Comma 43 4 2 2" xfId="6772"/>
    <cellStyle name="Comma 43 4 2 2 2" xfId="14383"/>
    <cellStyle name="Comma 43 4 2 2 3" xfId="21994"/>
    <cellStyle name="Comma 43 4 2 3" xfId="10570"/>
    <cellStyle name="Comma 43 4 2 4" xfId="18181"/>
    <cellStyle name="Comma 43 4 3" xfId="4919"/>
    <cellStyle name="Comma 43 4 3 2" xfId="12530"/>
    <cellStyle name="Comma 43 4 3 3" xfId="20141"/>
    <cellStyle name="Comma 43 4 4" xfId="8717"/>
    <cellStyle name="Comma 43 4 5" xfId="16328"/>
    <cellStyle name="Comma 43 5" xfId="2038"/>
    <cellStyle name="Comma 43 5 2" xfId="5851"/>
    <cellStyle name="Comma 43 5 2 2" xfId="13462"/>
    <cellStyle name="Comma 43 5 2 3" xfId="21073"/>
    <cellStyle name="Comma 43 5 3" xfId="9649"/>
    <cellStyle name="Comma 43 5 4" xfId="17260"/>
    <cellStyle name="Comma 43 6" xfId="4005"/>
    <cellStyle name="Comma 43 6 2" xfId="11616"/>
    <cellStyle name="Comma 43 6 3" xfId="19227"/>
    <cellStyle name="Comma 43 7" xfId="7800"/>
    <cellStyle name="Comma 43 8" xfId="15411"/>
    <cellStyle name="Comma 44" xfId="104"/>
    <cellStyle name="Comma 44 2" xfId="427"/>
    <cellStyle name="Comma 44 2 2" xfId="874"/>
    <cellStyle name="Comma 44 2 2 2" xfId="1792"/>
    <cellStyle name="Comma 44 2 2 2 2" xfId="3645"/>
    <cellStyle name="Comma 44 2 2 2 2 2" xfId="7458"/>
    <cellStyle name="Comma 44 2 2 2 2 2 2" xfId="15069"/>
    <cellStyle name="Comma 44 2 2 2 2 2 3" xfId="22680"/>
    <cellStyle name="Comma 44 2 2 2 2 3" xfId="11256"/>
    <cellStyle name="Comma 44 2 2 2 2 4" xfId="18867"/>
    <cellStyle name="Comma 44 2 2 2 3" xfId="5605"/>
    <cellStyle name="Comma 44 2 2 2 3 2" xfId="13216"/>
    <cellStyle name="Comma 44 2 2 2 3 3" xfId="20827"/>
    <cellStyle name="Comma 44 2 2 2 4" xfId="9403"/>
    <cellStyle name="Comma 44 2 2 2 5" xfId="17014"/>
    <cellStyle name="Comma 44 2 2 3" xfId="2727"/>
    <cellStyle name="Comma 44 2 2 3 2" xfId="6540"/>
    <cellStyle name="Comma 44 2 2 3 2 2" xfId="14151"/>
    <cellStyle name="Comma 44 2 2 3 2 3" xfId="21762"/>
    <cellStyle name="Comma 44 2 2 3 3" xfId="10338"/>
    <cellStyle name="Comma 44 2 2 3 4" xfId="17949"/>
    <cellStyle name="Comma 44 2 2 4" xfId="4687"/>
    <cellStyle name="Comma 44 2 2 4 2" xfId="12298"/>
    <cellStyle name="Comma 44 2 2 4 3" xfId="19909"/>
    <cellStyle name="Comma 44 2 2 5" xfId="8485"/>
    <cellStyle name="Comma 44 2 2 6" xfId="16096"/>
    <cellStyle name="Comma 44 2 3" xfId="1345"/>
    <cellStyle name="Comma 44 2 3 2" xfId="3198"/>
    <cellStyle name="Comma 44 2 3 2 2" xfId="7011"/>
    <cellStyle name="Comma 44 2 3 2 2 2" xfId="14622"/>
    <cellStyle name="Comma 44 2 3 2 2 3" xfId="22233"/>
    <cellStyle name="Comma 44 2 3 2 3" xfId="10809"/>
    <cellStyle name="Comma 44 2 3 2 4" xfId="18420"/>
    <cellStyle name="Comma 44 2 3 3" xfId="5158"/>
    <cellStyle name="Comma 44 2 3 3 2" xfId="12769"/>
    <cellStyle name="Comma 44 2 3 3 3" xfId="20380"/>
    <cellStyle name="Comma 44 2 3 4" xfId="8956"/>
    <cellStyle name="Comma 44 2 3 5" xfId="16567"/>
    <cellStyle name="Comma 44 2 4" xfId="2280"/>
    <cellStyle name="Comma 44 2 4 2" xfId="6093"/>
    <cellStyle name="Comma 44 2 4 2 2" xfId="13704"/>
    <cellStyle name="Comma 44 2 4 2 3" xfId="21315"/>
    <cellStyle name="Comma 44 2 4 3" xfId="9891"/>
    <cellStyle name="Comma 44 2 4 4" xfId="17502"/>
    <cellStyle name="Comma 44 2 5" xfId="4240"/>
    <cellStyle name="Comma 44 2 5 2" xfId="11851"/>
    <cellStyle name="Comma 44 2 5 3" xfId="19462"/>
    <cellStyle name="Comma 44 2 6" xfId="8038"/>
    <cellStyle name="Comma 44 2 7" xfId="15649"/>
    <cellStyle name="Comma 44 3" xfId="635"/>
    <cellStyle name="Comma 44 3 2" xfId="1553"/>
    <cellStyle name="Comma 44 3 2 2" xfId="3406"/>
    <cellStyle name="Comma 44 3 2 2 2" xfId="7219"/>
    <cellStyle name="Comma 44 3 2 2 2 2" xfId="14830"/>
    <cellStyle name="Comma 44 3 2 2 2 3" xfId="22441"/>
    <cellStyle name="Comma 44 3 2 2 3" xfId="11017"/>
    <cellStyle name="Comma 44 3 2 2 4" xfId="18628"/>
    <cellStyle name="Comma 44 3 2 3" xfId="5366"/>
    <cellStyle name="Comma 44 3 2 3 2" xfId="12977"/>
    <cellStyle name="Comma 44 3 2 3 3" xfId="20588"/>
    <cellStyle name="Comma 44 3 2 4" xfId="9164"/>
    <cellStyle name="Comma 44 3 2 5" xfId="16775"/>
    <cellStyle name="Comma 44 3 3" xfId="2488"/>
    <cellStyle name="Comma 44 3 3 2" xfId="6301"/>
    <cellStyle name="Comma 44 3 3 2 2" xfId="13912"/>
    <cellStyle name="Comma 44 3 3 2 3" xfId="21523"/>
    <cellStyle name="Comma 44 3 3 3" xfId="10099"/>
    <cellStyle name="Comma 44 3 3 4" xfId="17710"/>
    <cellStyle name="Comma 44 3 4" xfId="4448"/>
    <cellStyle name="Comma 44 3 4 2" xfId="12059"/>
    <cellStyle name="Comma 44 3 4 3" xfId="19670"/>
    <cellStyle name="Comma 44 3 5" xfId="8246"/>
    <cellStyle name="Comma 44 3 6" xfId="15857"/>
    <cellStyle name="Comma 44 4" xfId="1107"/>
    <cellStyle name="Comma 44 4 2" xfId="2960"/>
    <cellStyle name="Comma 44 4 2 2" xfId="6773"/>
    <cellStyle name="Comma 44 4 2 2 2" xfId="14384"/>
    <cellStyle name="Comma 44 4 2 2 3" xfId="21995"/>
    <cellStyle name="Comma 44 4 2 3" xfId="10571"/>
    <cellStyle name="Comma 44 4 2 4" xfId="18182"/>
    <cellStyle name="Comma 44 4 3" xfId="4920"/>
    <cellStyle name="Comma 44 4 3 2" xfId="12531"/>
    <cellStyle name="Comma 44 4 3 3" xfId="20142"/>
    <cellStyle name="Comma 44 4 4" xfId="8718"/>
    <cellStyle name="Comma 44 4 5" xfId="16329"/>
    <cellStyle name="Comma 44 5" xfId="2039"/>
    <cellStyle name="Comma 44 5 2" xfId="5852"/>
    <cellStyle name="Comma 44 5 2 2" xfId="13463"/>
    <cellStyle name="Comma 44 5 2 3" xfId="21074"/>
    <cellStyle name="Comma 44 5 3" xfId="9650"/>
    <cellStyle name="Comma 44 5 4" xfId="17261"/>
    <cellStyle name="Comma 44 6" xfId="4009"/>
    <cellStyle name="Comma 44 6 2" xfId="11620"/>
    <cellStyle name="Comma 44 6 3" xfId="19231"/>
    <cellStyle name="Comma 44 7" xfId="7801"/>
    <cellStyle name="Comma 44 8" xfId="15412"/>
    <cellStyle name="Comma 45" xfId="102"/>
    <cellStyle name="Comma 45 2" xfId="425"/>
    <cellStyle name="Comma 45 2 2" xfId="872"/>
    <cellStyle name="Comma 45 2 2 2" xfId="1790"/>
    <cellStyle name="Comma 45 2 2 2 2" xfId="3643"/>
    <cellStyle name="Comma 45 2 2 2 2 2" xfId="7456"/>
    <cellStyle name="Comma 45 2 2 2 2 2 2" xfId="15067"/>
    <cellStyle name="Comma 45 2 2 2 2 2 3" xfId="22678"/>
    <cellStyle name="Comma 45 2 2 2 2 3" xfId="11254"/>
    <cellStyle name="Comma 45 2 2 2 2 4" xfId="18865"/>
    <cellStyle name="Comma 45 2 2 2 3" xfId="5603"/>
    <cellStyle name="Comma 45 2 2 2 3 2" xfId="13214"/>
    <cellStyle name="Comma 45 2 2 2 3 3" xfId="20825"/>
    <cellStyle name="Comma 45 2 2 2 4" xfId="9401"/>
    <cellStyle name="Comma 45 2 2 2 5" xfId="17012"/>
    <cellStyle name="Comma 45 2 2 3" xfId="2725"/>
    <cellStyle name="Comma 45 2 2 3 2" xfId="6538"/>
    <cellStyle name="Comma 45 2 2 3 2 2" xfId="14149"/>
    <cellStyle name="Comma 45 2 2 3 2 3" xfId="21760"/>
    <cellStyle name="Comma 45 2 2 3 3" xfId="10336"/>
    <cellStyle name="Comma 45 2 2 3 4" xfId="17947"/>
    <cellStyle name="Comma 45 2 2 4" xfId="4685"/>
    <cellStyle name="Comma 45 2 2 4 2" xfId="12296"/>
    <cellStyle name="Comma 45 2 2 4 3" xfId="19907"/>
    <cellStyle name="Comma 45 2 2 5" xfId="8483"/>
    <cellStyle name="Comma 45 2 2 6" xfId="16094"/>
    <cellStyle name="Comma 45 2 3" xfId="1343"/>
    <cellStyle name="Comma 45 2 3 2" xfId="3196"/>
    <cellStyle name="Comma 45 2 3 2 2" xfId="7009"/>
    <cellStyle name="Comma 45 2 3 2 2 2" xfId="14620"/>
    <cellStyle name="Comma 45 2 3 2 2 3" xfId="22231"/>
    <cellStyle name="Comma 45 2 3 2 3" xfId="10807"/>
    <cellStyle name="Comma 45 2 3 2 4" xfId="18418"/>
    <cellStyle name="Comma 45 2 3 3" xfId="5156"/>
    <cellStyle name="Comma 45 2 3 3 2" xfId="12767"/>
    <cellStyle name="Comma 45 2 3 3 3" xfId="20378"/>
    <cellStyle name="Comma 45 2 3 4" xfId="8954"/>
    <cellStyle name="Comma 45 2 3 5" xfId="16565"/>
    <cellStyle name="Comma 45 2 4" xfId="2278"/>
    <cellStyle name="Comma 45 2 4 2" xfId="6091"/>
    <cellStyle name="Comma 45 2 4 2 2" xfId="13702"/>
    <cellStyle name="Comma 45 2 4 2 3" xfId="21313"/>
    <cellStyle name="Comma 45 2 4 3" xfId="9889"/>
    <cellStyle name="Comma 45 2 4 4" xfId="17500"/>
    <cellStyle name="Comma 45 2 5" xfId="4238"/>
    <cellStyle name="Comma 45 2 5 2" xfId="11849"/>
    <cellStyle name="Comma 45 2 5 3" xfId="19460"/>
    <cellStyle name="Comma 45 2 6" xfId="8036"/>
    <cellStyle name="Comma 45 2 7" xfId="15647"/>
    <cellStyle name="Comma 45 3" xfId="633"/>
    <cellStyle name="Comma 45 3 2" xfId="1551"/>
    <cellStyle name="Comma 45 3 2 2" xfId="3404"/>
    <cellStyle name="Comma 45 3 2 2 2" xfId="7217"/>
    <cellStyle name="Comma 45 3 2 2 2 2" xfId="14828"/>
    <cellStyle name="Comma 45 3 2 2 2 3" xfId="22439"/>
    <cellStyle name="Comma 45 3 2 2 3" xfId="11015"/>
    <cellStyle name="Comma 45 3 2 2 4" xfId="18626"/>
    <cellStyle name="Comma 45 3 2 3" xfId="5364"/>
    <cellStyle name="Comma 45 3 2 3 2" xfId="12975"/>
    <cellStyle name="Comma 45 3 2 3 3" xfId="20586"/>
    <cellStyle name="Comma 45 3 2 4" xfId="9162"/>
    <cellStyle name="Comma 45 3 2 5" xfId="16773"/>
    <cellStyle name="Comma 45 3 3" xfId="2486"/>
    <cellStyle name="Comma 45 3 3 2" xfId="6299"/>
    <cellStyle name="Comma 45 3 3 2 2" xfId="13910"/>
    <cellStyle name="Comma 45 3 3 2 3" xfId="21521"/>
    <cellStyle name="Comma 45 3 3 3" xfId="10097"/>
    <cellStyle name="Comma 45 3 3 4" xfId="17708"/>
    <cellStyle name="Comma 45 3 4" xfId="4446"/>
    <cellStyle name="Comma 45 3 4 2" xfId="12057"/>
    <cellStyle name="Comma 45 3 4 3" xfId="19668"/>
    <cellStyle name="Comma 45 3 5" xfId="8244"/>
    <cellStyle name="Comma 45 3 6" xfId="15855"/>
    <cellStyle name="Comma 45 4" xfId="1105"/>
    <cellStyle name="Comma 45 4 2" xfId="2958"/>
    <cellStyle name="Comma 45 4 2 2" xfId="6771"/>
    <cellStyle name="Comma 45 4 2 2 2" xfId="14382"/>
    <cellStyle name="Comma 45 4 2 2 3" xfId="21993"/>
    <cellStyle name="Comma 45 4 2 3" xfId="10569"/>
    <cellStyle name="Comma 45 4 2 4" xfId="18180"/>
    <cellStyle name="Comma 45 4 3" xfId="4918"/>
    <cellStyle name="Comma 45 4 3 2" xfId="12529"/>
    <cellStyle name="Comma 45 4 3 3" xfId="20140"/>
    <cellStyle name="Comma 45 4 4" xfId="8716"/>
    <cellStyle name="Comma 45 4 5" xfId="16327"/>
    <cellStyle name="Comma 45 5" xfId="2037"/>
    <cellStyle name="Comma 45 5 2" xfId="5850"/>
    <cellStyle name="Comma 45 5 2 2" xfId="13461"/>
    <cellStyle name="Comma 45 5 2 3" xfId="21072"/>
    <cellStyle name="Comma 45 5 3" xfId="9648"/>
    <cellStyle name="Comma 45 5 4" xfId="17259"/>
    <cellStyle name="Comma 45 6" xfId="4008"/>
    <cellStyle name="Comma 45 6 2" xfId="11619"/>
    <cellStyle name="Comma 45 6 3" xfId="19230"/>
    <cellStyle name="Comma 45 7" xfId="7799"/>
    <cellStyle name="Comma 45 8" xfId="15410"/>
    <cellStyle name="Comma 46" xfId="105"/>
    <cellStyle name="Comma 46 2" xfId="428"/>
    <cellStyle name="Comma 46 2 2" xfId="875"/>
    <cellStyle name="Comma 46 2 2 2" xfId="1793"/>
    <cellStyle name="Comma 46 2 2 2 2" xfId="3646"/>
    <cellStyle name="Comma 46 2 2 2 2 2" xfId="7459"/>
    <cellStyle name="Comma 46 2 2 2 2 2 2" xfId="15070"/>
    <cellStyle name="Comma 46 2 2 2 2 2 3" xfId="22681"/>
    <cellStyle name="Comma 46 2 2 2 2 3" xfId="11257"/>
    <cellStyle name="Comma 46 2 2 2 2 4" xfId="18868"/>
    <cellStyle name="Comma 46 2 2 2 3" xfId="5606"/>
    <cellStyle name="Comma 46 2 2 2 3 2" xfId="13217"/>
    <cellStyle name="Comma 46 2 2 2 3 3" xfId="20828"/>
    <cellStyle name="Comma 46 2 2 2 4" xfId="9404"/>
    <cellStyle name="Comma 46 2 2 2 5" xfId="17015"/>
    <cellStyle name="Comma 46 2 2 3" xfId="2728"/>
    <cellStyle name="Comma 46 2 2 3 2" xfId="6541"/>
    <cellStyle name="Comma 46 2 2 3 2 2" xfId="14152"/>
    <cellStyle name="Comma 46 2 2 3 2 3" xfId="21763"/>
    <cellStyle name="Comma 46 2 2 3 3" xfId="10339"/>
    <cellStyle name="Comma 46 2 2 3 4" xfId="17950"/>
    <cellStyle name="Comma 46 2 2 4" xfId="4688"/>
    <cellStyle name="Comma 46 2 2 4 2" xfId="12299"/>
    <cellStyle name="Comma 46 2 2 4 3" xfId="19910"/>
    <cellStyle name="Comma 46 2 2 5" xfId="8486"/>
    <cellStyle name="Comma 46 2 2 6" xfId="16097"/>
    <cellStyle name="Comma 46 2 3" xfId="1346"/>
    <cellStyle name="Comma 46 2 3 2" xfId="3199"/>
    <cellStyle name="Comma 46 2 3 2 2" xfId="7012"/>
    <cellStyle name="Comma 46 2 3 2 2 2" xfId="14623"/>
    <cellStyle name="Comma 46 2 3 2 2 3" xfId="22234"/>
    <cellStyle name="Comma 46 2 3 2 3" xfId="10810"/>
    <cellStyle name="Comma 46 2 3 2 4" xfId="18421"/>
    <cellStyle name="Comma 46 2 3 3" xfId="5159"/>
    <cellStyle name="Comma 46 2 3 3 2" xfId="12770"/>
    <cellStyle name="Comma 46 2 3 3 3" xfId="20381"/>
    <cellStyle name="Comma 46 2 3 4" xfId="8957"/>
    <cellStyle name="Comma 46 2 3 5" xfId="16568"/>
    <cellStyle name="Comma 46 2 4" xfId="2281"/>
    <cellStyle name="Comma 46 2 4 2" xfId="6094"/>
    <cellStyle name="Comma 46 2 4 2 2" xfId="13705"/>
    <cellStyle name="Comma 46 2 4 2 3" xfId="21316"/>
    <cellStyle name="Comma 46 2 4 3" xfId="9892"/>
    <cellStyle name="Comma 46 2 4 4" xfId="17503"/>
    <cellStyle name="Comma 46 2 5" xfId="4241"/>
    <cellStyle name="Comma 46 2 5 2" xfId="11852"/>
    <cellStyle name="Comma 46 2 5 3" xfId="19463"/>
    <cellStyle name="Comma 46 2 6" xfId="8039"/>
    <cellStyle name="Comma 46 2 7" xfId="15650"/>
    <cellStyle name="Comma 46 3" xfId="636"/>
    <cellStyle name="Comma 46 3 2" xfId="1554"/>
    <cellStyle name="Comma 46 3 2 2" xfId="3407"/>
    <cellStyle name="Comma 46 3 2 2 2" xfId="7220"/>
    <cellStyle name="Comma 46 3 2 2 2 2" xfId="14831"/>
    <cellStyle name="Comma 46 3 2 2 2 3" xfId="22442"/>
    <cellStyle name="Comma 46 3 2 2 3" xfId="11018"/>
    <cellStyle name="Comma 46 3 2 2 4" xfId="18629"/>
    <cellStyle name="Comma 46 3 2 3" xfId="5367"/>
    <cellStyle name="Comma 46 3 2 3 2" xfId="12978"/>
    <cellStyle name="Comma 46 3 2 3 3" xfId="20589"/>
    <cellStyle name="Comma 46 3 2 4" xfId="9165"/>
    <cellStyle name="Comma 46 3 2 5" xfId="16776"/>
    <cellStyle name="Comma 46 3 3" xfId="2489"/>
    <cellStyle name="Comma 46 3 3 2" xfId="6302"/>
    <cellStyle name="Comma 46 3 3 2 2" xfId="13913"/>
    <cellStyle name="Comma 46 3 3 2 3" xfId="21524"/>
    <cellStyle name="Comma 46 3 3 3" xfId="10100"/>
    <cellStyle name="Comma 46 3 3 4" xfId="17711"/>
    <cellStyle name="Comma 46 3 4" xfId="4449"/>
    <cellStyle name="Comma 46 3 4 2" xfId="12060"/>
    <cellStyle name="Comma 46 3 4 3" xfId="19671"/>
    <cellStyle name="Comma 46 3 5" xfId="8247"/>
    <cellStyle name="Comma 46 3 6" xfId="15858"/>
    <cellStyle name="Comma 46 4" xfId="1108"/>
    <cellStyle name="Comma 46 4 2" xfId="2961"/>
    <cellStyle name="Comma 46 4 2 2" xfId="6774"/>
    <cellStyle name="Comma 46 4 2 2 2" xfId="14385"/>
    <cellStyle name="Comma 46 4 2 2 3" xfId="21996"/>
    <cellStyle name="Comma 46 4 2 3" xfId="10572"/>
    <cellStyle name="Comma 46 4 2 4" xfId="18183"/>
    <cellStyle name="Comma 46 4 3" xfId="4921"/>
    <cellStyle name="Comma 46 4 3 2" xfId="12532"/>
    <cellStyle name="Comma 46 4 3 3" xfId="20143"/>
    <cellStyle name="Comma 46 4 4" xfId="8719"/>
    <cellStyle name="Comma 46 4 5" xfId="16330"/>
    <cellStyle name="Comma 46 5" xfId="2040"/>
    <cellStyle name="Comma 46 5 2" xfId="5853"/>
    <cellStyle name="Comma 46 5 2 2" xfId="13464"/>
    <cellStyle name="Comma 46 5 2 3" xfId="21075"/>
    <cellStyle name="Comma 46 5 3" xfId="9651"/>
    <cellStyle name="Comma 46 5 4" xfId="17262"/>
    <cellStyle name="Comma 46 6" xfId="4010"/>
    <cellStyle name="Comma 46 6 2" xfId="11621"/>
    <cellStyle name="Comma 46 6 3" xfId="19232"/>
    <cellStyle name="Comma 46 7" xfId="7802"/>
    <cellStyle name="Comma 46 8" xfId="15413"/>
    <cellStyle name="Comma 47" xfId="101"/>
    <cellStyle name="Comma 47 2" xfId="424"/>
    <cellStyle name="Comma 47 2 2" xfId="871"/>
    <cellStyle name="Comma 47 2 2 2" xfId="1789"/>
    <cellStyle name="Comma 47 2 2 2 2" xfId="3642"/>
    <cellStyle name="Comma 47 2 2 2 2 2" xfId="7455"/>
    <cellStyle name="Comma 47 2 2 2 2 2 2" xfId="15066"/>
    <cellStyle name="Comma 47 2 2 2 2 2 3" xfId="22677"/>
    <cellStyle name="Comma 47 2 2 2 2 3" xfId="11253"/>
    <cellStyle name="Comma 47 2 2 2 2 4" xfId="18864"/>
    <cellStyle name="Comma 47 2 2 2 3" xfId="5602"/>
    <cellStyle name="Comma 47 2 2 2 3 2" xfId="13213"/>
    <cellStyle name="Comma 47 2 2 2 3 3" xfId="20824"/>
    <cellStyle name="Comma 47 2 2 2 4" xfId="9400"/>
    <cellStyle name="Comma 47 2 2 2 5" xfId="17011"/>
    <cellStyle name="Comma 47 2 2 3" xfId="2724"/>
    <cellStyle name="Comma 47 2 2 3 2" xfId="6537"/>
    <cellStyle name="Comma 47 2 2 3 2 2" xfId="14148"/>
    <cellStyle name="Comma 47 2 2 3 2 3" xfId="21759"/>
    <cellStyle name="Comma 47 2 2 3 3" xfId="10335"/>
    <cellStyle name="Comma 47 2 2 3 4" xfId="17946"/>
    <cellStyle name="Comma 47 2 2 4" xfId="4684"/>
    <cellStyle name="Comma 47 2 2 4 2" xfId="12295"/>
    <cellStyle name="Comma 47 2 2 4 3" xfId="19906"/>
    <cellStyle name="Comma 47 2 2 5" xfId="8482"/>
    <cellStyle name="Comma 47 2 2 6" xfId="16093"/>
    <cellStyle name="Comma 47 2 3" xfId="1342"/>
    <cellStyle name="Comma 47 2 3 2" xfId="3195"/>
    <cellStyle name="Comma 47 2 3 2 2" xfId="7008"/>
    <cellStyle name="Comma 47 2 3 2 2 2" xfId="14619"/>
    <cellStyle name="Comma 47 2 3 2 2 3" xfId="22230"/>
    <cellStyle name="Comma 47 2 3 2 3" xfId="10806"/>
    <cellStyle name="Comma 47 2 3 2 4" xfId="18417"/>
    <cellStyle name="Comma 47 2 3 3" xfId="5155"/>
    <cellStyle name="Comma 47 2 3 3 2" xfId="12766"/>
    <cellStyle name="Comma 47 2 3 3 3" xfId="20377"/>
    <cellStyle name="Comma 47 2 3 4" xfId="8953"/>
    <cellStyle name="Comma 47 2 3 5" xfId="16564"/>
    <cellStyle name="Comma 47 2 4" xfId="2277"/>
    <cellStyle name="Comma 47 2 4 2" xfId="6090"/>
    <cellStyle name="Comma 47 2 4 2 2" xfId="13701"/>
    <cellStyle name="Comma 47 2 4 2 3" xfId="21312"/>
    <cellStyle name="Comma 47 2 4 3" xfId="9888"/>
    <cellStyle name="Comma 47 2 4 4" xfId="17499"/>
    <cellStyle name="Comma 47 2 5" xfId="4237"/>
    <cellStyle name="Comma 47 2 5 2" xfId="11848"/>
    <cellStyle name="Comma 47 2 5 3" xfId="19459"/>
    <cellStyle name="Comma 47 2 6" xfId="8035"/>
    <cellStyle name="Comma 47 2 7" xfId="15646"/>
    <cellStyle name="Comma 47 3" xfId="632"/>
    <cellStyle name="Comma 47 3 2" xfId="1550"/>
    <cellStyle name="Comma 47 3 2 2" xfId="3403"/>
    <cellStyle name="Comma 47 3 2 2 2" xfId="7216"/>
    <cellStyle name="Comma 47 3 2 2 2 2" xfId="14827"/>
    <cellStyle name="Comma 47 3 2 2 2 3" xfId="22438"/>
    <cellStyle name="Comma 47 3 2 2 3" xfId="11014"/>
    <cellStyle name="Comma 47 3 2 2 4" xfId="18625"/>
    <cellStyle name="Comma 47 3 2 3" xfId="5363"/>
    <cellStyle name="Comma 47 3 2 3 2" xfId="12974"/>
    <cellStyle name="Comma 47 3 2 3 3" xfId="20585"/>
    <cellStyle name="Comma 47 3 2 4" xfId="9161"/>
    <cellStyle name="Comma 47 3 2 5" xfId="16772"/>
    <cellStyle name="Comma 47 3 3" xfId="2485"/>
    <cellStyle name="Comma 47 3 3 2" xfId="6298"/>
    <cellStyle name="Comma 47 3 3 2 2" xfId="13909"/>
    <cellStyle name="Comma 47 3 3 2 3" xfId="21520"/>
    <cellStyle name="Comma 47 3 3 3" xfId="10096"/>
    <cellStyle name="Comma 47 3 3 4" xfId="17707"/>
    <cellStyle name="Comma 47 3 4" xfId="4445"/>
    <cellStyle name="Comma 47 3 4 2" xfId="12056"/>
    <cellStyle name="Comma 47 3 4 3" xfId="19667"/>
    <cellStyle name="Comma 47 3 5" xfId="8243"/>
    <cellStyle name="Comma 47 3 6" xfId="15854"/>
    <cellStyle name="Comma 47 4" xfId="1104"/>
    <cellStyle name="Comma 47 4 2" xfId="2957"/>
    <cellStyle name="Comma 47 4 2 2" xfId="6770"/>
    <cellStyle name="Comma 47 4 2 2 2" xfId="14381"/>
    <cellStyle name="Comma 47 4 2 2 3" xfId="21992"/>
    <cellStyle name="Comma 47 4 2 3" xfId="10568"/>
    <cellStyle name="Comma 47 4 2 4" xfId="18179"/>
    <cellStyle name="Comma 47 4 3" xfId="4917"/>
    <cellStyle name="Comma 47 4 3 2" xfId="12528"/>
    <cellStyle name="Comma 47 4 3 3" xfId="20139"/>
    <cellStyle name="Comma 47 4 4" xfId="8715"/>
    <cellStyle name="Comma 47 4 5" xfId="16326"/>
    <cellStyle name="Comma 47 5" xfId="2036"/>
    <cellStyle name="Comma 47 5 2" xfId="5849"/>
    <cellStyle name="Comma 47 5 2 2" xfId="13460"/>
    <cellStyle name="Comma 47 5 2 3" xfId="21071"/>
    <cellStyle name="Comma 47 5 3" xfId="9647"/>
    <cellStyle name="Comma 47 5 4" xfId="17258"/>
    <cellStyle name="Comma 47 6" xfId="4011"/>
    <cellStyle name="Comma 47 6 2" xfId="11622"/>
    <cellStyle name="Comma 47 6 3" xfId="19233"/>
    <cellStyle name="Comma 47 7" xfId="7798"/>
    <cellStyle name="Comma 47 8" xfId="15409"/>
    <cellStyle name="Comma 48" xfId="106"/>
    <cellStyle name="Comma 48 10" xfId="15414"/>
    <cellStyle name="Comma 48 2" xfId="170"/>
    <cellStyle name="Comma 48 2 2" xfId="676"/>
    <cellStyle name="Comma 48 2 2 2" xfId="1594"/>
    <cellStyle name="Comma 48 2 2 2 2" xfId="3447"/>
    <cellStyle name="Comma 48 2 2 2 2 2" xfId="7260"/>
    <cellStyle name="Comma 48 2 2 2 2 2 2" xfId="14871"/>
    <cellStyle name="Comma 48 2 2 2 2 2 3" xfId="22482"/>
    <cellStyle name="Comma 48 2 2 2 2 3" xfId="11058"/>
    <cellStyle name="Comma 48 2 2 2 2 4" xfId="18669"/>
    <cellStyle name="Comma 48 2 2 2 3" xfId="5407"/>
    <cellStyle name="Comma 48 2 2 2 3 2" xfId="13018"/>
    <cellStyle name="Comma 48 2 2 2 3 3" xfId="20629"/>
    <cellStyle name="Comma 48 2 2 2 4" xfId="9205"/>
    <cellStyle name="Comma 48 2 2 2 5" xfId="16816"/>
    <cellStyle name="Comma 48 2 2 3" xfId="2529"/>
    <cellStyle name="Comma 48 2 2 3 2" xfId="6342"/>
    <cellStyle name="Comma 48 2 2 3 2 2" xfId="13953"/>
    <cellStyle name="Comma 48 2 2 3 2 3" xfId="21564"/>
    <cellStyle name="Comma 48 2 2 3 3" xfId="10140"/>
    <cellStyle name="Comma 48 2 2 3 4" xfId="17751"/>
    <cellStyle name="Comma 48 2 2 4" xfId="4489"/>
    <cellStyle name="Comma 48 2 2 4 2" xfId="12100"/>
    <cellStyle name="Comma 48 2 2 4 3" xfId="19711"/>
    <cellStyle name="Comma 48 2 2 5" xfId="8287"/>
    <cellStyle name="Comma 48 2 2 6" xfId="15898"/>
    <cellStyle name="Comma 48 2 3" xfId="1147"/>
    <cellStyle name="Comma 48 2 3 2" xfId="3000"/>
    <cellStyle name="Comma 48 2 3 2 2" xfId="6813"/>
    <cellStyle name="Comma 48 2 3 2 2 2" xfId="14424"/>
    <cellStyle name="Comma 48 2 3 2 2 3" xfId="22035"/>
    <cellStyle name="Comma 48 2 3 2 3" xfId="10611"/>
    <cellStyle name="Comma 48 2 3 2 4" xfId="18222"/>
    <cellStyle name="Comma 48 2 3 3" xfId="4960"/>
    <cellStyle name="Comma 48 2 3 3 2" xfId="12571"/>
    <cellStyle name="Comma 48 2 3 3 3" xfId="20182"/>
    <cellStyle name="Comma 48 2 3 4" xfId="8758"/>
    <cellStyle name="Comma 48 2 3 5" xfId="16369"/>
    <cellStyle name="Comma 48 2 4" xfId="2082"/>
    <cellStyle name="Comma 48 2 4 2" xfId="5895"/>
    <cellStyle name="Comma 48 2 4 2 2" xfId="13506"/>
    <cellStyle name="Comma 48 2 4 2 3" xfId="21117"/>
    <cellStyle name="Comma 48 2 4 3" xfId="9693"/>
    <cellStyle name="Comma 48 2 4 4" xfId="17304"/>
    <cellStyle name="Comma 48 2 5" xfId="4133"/>
    <cellStyle name="Comma 48 2 5 2" xfId="11744"/>
    <cellStyle name="Comma 48 2 5 3" xfId="19355"/>
    <cellStyle name="Comma 48 2 6" xfId="7841"/>
    <cellStyle name="Comma 48 2 7" xfId="15452"/>
    <cellStyle name="Comma 48 3" xfId="331"/>
    <cellStyle name="Comma 48 3 2" xfId="781"/>
    <cellStyle name="Comma 48 3 2 2" xfId="1699"/>
    <cellStyle name="Comma 48 3 2 2 2" xfId="3552"/>
    <cellStyle name="Comma 48 3 2 2 2 2" xfId="7365"/>
    <cellStyle name="Comma 48 3 2 2 2 2 2" xfId="14976"/>
    <cellStyle name="Comma 48 3 2 2 2 2 3" xfId="22587"/>
    <cellStyle name="Comma 48 3 2 2 2 3" xfId="11163"/>
    <cellStyle name="Comma 48 3 2 2 2 4" xfId="18774"/>
    <cellStyle name="Comma 48 3 2 2 3" xfId="5512"/>
    <cellStyle name="Comma 48 3 2 2 3 2" xfId="13123"/>
    <cellStyle name="Comma 48 3 2 2 3 3" xfId="20734"/>
    <cellStyle name="Comma 48 3 2 2 4" xfId="9310"/>
    <cellStyle name="Comma 48 3 2 2 5" xfId="16921"/>
    <cellStyle name="Comma 48 3 2 3" xfId="2634"/>
    <cellStyle name="Comma 48 3 2 3 2" xfId="6447"/>
    <cellStyle name="Comma 48 3 2 3 2 2" xfId="14058"/>
    <cellStyle name="Comma 48 3 2 3 2 3" xfId="21669"/>
    <cellStyle name="Comma 48 3 2 3 3" xfId="10245"/>
    <cellStyle name="Comma 48 3 2 3 4" xfId="17856"/>
    <cellStyle name="Comma 48 3 2 4" xfId="4594"/>
    <cellStyle name="Comma 48 3 2 4 2" xfId="12205"/>
    <cellStyle name="Comma 48 3 2 4 3" xfId="19816"/>
    <cellStyle name="Comma 48 3 2 5" xfId="8392"/>
    <cellStyle name="Comma 48 3 2 6" xfId="16003"/>
    <cellStyle name="Comma 48 3 3" xfId="1252"/>
    <cellStyle name="Comma 48 3 3 2" xfId="3105"/>
    <cellStyle name="Comma 48 3 3 2 2" xfId="6918"/>
    <cellStyle name="Comma 48 3 3 2 2 2" xfId="14529"/>
    <cellStyle name="Comma 48 3 3 2 2 3" xfId="22140"/>
    <cellStyle name="Comma 48 3 3 2 3" xfId="10716"/>
    <cellStyle name="Comma 48 3 3 2 4" xfId="18327"/>
    <cellStyle name="Comma 48 3 3 3" xfId="5065"/>
    <cellStyle name="Comma 48 3 3 3 2" xfId="12676"/>
    <cellStyle name="Comma 48 3 3 3 3" xfId="20287"/>
    <cellStyle name="Comma 48 3 3 4" xfId="8863"/>
    <cellStyle name="Comma 48 3 3 5" xfId="16474"/>
    <cellStyle name="Comma 48 3 4" xfId="2186"/>
    <cellStyle name="Comma 48 3 4 2" xfId="5999"/>
    <cellStyle name="Comma 48 3 4 2 2" xfId="13610"/>
    <cellStyle name="Comma 48 3 4 2 3" xfId="21221"/>
    <cellStyle name="Comma 48 3 4 3" xfId="9797"/>
    <cellStyle name="Comma 48 3 4 4" xfId="17408"/>
    <cellStyle name="Comma 48 3 5" xfId="4129"/>
    <cellStyle name="Comma 48 3 5 2" xfId="11740"/>
    <cellStyle name="Comma 48 3 5 3" xfId="19351"/>
    <cellStyle name="Comma 48 3 6" xfId="7945"/>
    <cellStyle name="Comma 48 3 7" xfId="15556"/>
    <cellStyle name="Comma 48 4" xfId="429"/>
    <cellStyle name="Comma 48 4 2" xfId="876"/>
    <cellStyle name="Comma 48 4 2 2" xfId="1794"/>
    <cellStyle name="Comma 48 4 2 2 2" xfId="3647"/>
    <cellStyle name="Comma 48 4 2 2 2 2" xfId="7460"/>
    <cellStyle name="Comma 48 4 2 2 2 2 2" xfId="15071"/>
    <cellStyle name="Comma 48 4 2 2 2 2 3" xfId="22682"/>
    <cellStyle name="Comma 48 4 2 2 2 3" xfId="11258"/>
    <cellStyle name="Comma 48 4 2 2 2 4" xfId="18869"/>
    <cellStyle name="Comma 48 4 2 2 3" xfId="5607"/>
    <cellStyle name="Comma 48 4 2 2 3 2" xfId="13218"/>
    <cellStyle name="Comma 48 4 2 2 3 3" xfId="20829"/>
    <cellStyle name="Comma 48 4 2 2 4" xfId="9405"/>
    <cellStyle name="Comma 48 4 2 2 5" xfId="17016"/>
    <cellStyle name="Comma 48 4 2 3" xfId="2729"/>
    <cellStyle name="Comma 48 4 2 3 2" xfId="6542"/>
    <cellStyle name="Comma 48 4 2 3 2 2" xfId="14153"/>
    <cellStyle name="Comma 48 4 2 3 2 3" xfId="21764"/>
    <cellStyle name="Comma 48 4 2 3 3" xfId="10340"/>
    <cellStyle name="Comma 48 4 2 3 4" xfId="17951"/>
    <cellStyle name="Comma 48 4 2 4" xfId="4689"/>
    <cellStyle name="Comma 48 4 2 4 2" xfId="12300"/>
    <cellStyle name="Comma 48 4 2 4 3" xfId="19911"/>
    <cellStyle name="Comma 48 4 2 5" xfId="8487"/>
    <cellStyle name="Comma 48 4 2 6" xfId="16098"/>
    <cellStyle name="Comma 48 4 3" xfId="1347"/>
    <cellStyle name="Comma 48 4 3 2" xfId="3200"/>
    <cellStyle name="Comma 48 4 3 2 2" xfId="7013"/>
    <cellStyle name="Comma 48 4 3 2 2 2" xfId="14624"/>
    <cellStyle name="Comma 48 4 3 2 2 3" xfId="22235"/>
    <cellStyle name="Comma 48 4 3 2 3" xfId="10811"/>
    <cellStyle name="Comma 48 4 3 2 4" xfId="18422"/>
    <cellStyle name="Comma 48 4 3 3" xfId="5160"/>
    <cellStyle name="Comma 48 4 3 3 2" xfId="12771"/>
    <cellStyle name="Comma 48 4 3 3 3" xfId="20382"/>
    <cellStyle name="Comma 48 4 3 4" xfId="8958"/>
    <cellStyle name="Comma 48 4 3 5" xfId="16569"/>
    <cellStyle name="Comma 48 4 4" xfId="2282"/>
    <cellStyle name="Comma 48 4 4 2" xfId="6095"/>
    <cellStyle name="Comma 48 4 4 2 2" xfId="13706"/>
    <cellStyle name="Comma 48 4 4 2 3" xfId="21317"/>
    <cellStyle name="Comma 48 4 4 3" xfId="9893"/>
    <cellStyle name="Comma 48 4 4 4" xfId="17504"/>
    <cellStyle name="Comma 48 4 5" xfId="4242"/>
    <cellStyle name="Comma 48 4 5 2" xfId="11853"/>
    <cellStyle name="Comma 48 4 5 3" xfId="19464"/>
    <cellStyle name="Comma 48 4 6" xfId="8040"/>
    <cellStyle name="Comma 48 4 7" xfId="15651"/>
    <cellStyle name="Comma 48 5" xfId="637"/>
    <cellStyle name="Comma 48 5 2" xfId="1555"/>
    <cellStyle name="Comma 48 5 2 2" xfId="3408"/>
    <cellStyle name="Comma 48 5 2 2 2" xfId="7221"/>
    <cellStyle name="Comma 48 5 2 2 2 2" xfId="14832"/>
    <cellStyle name="Comma 48 5 2 2 2 3" xfId="22443"/>
    <cellStyle name="Comma 48 5 2 2 3" xfId="11019"/>
    <cellStyle name="Comma 48 5 2 2 4" xfId="18630"/>
    <cellStyle name="Comma 48 5 2 3" xfId="5368"/>
    <cellStyle name="Comma 48 5 2 3 2" xfId="12979"/>
    <cellStyle name="Comma 48 5 2 3 3" xfId="20590"/>
    <cellStyle name="Comma 48 5 2 4" xfId="9166"/>
    <cellStyle name="Comma 48 5 2 5" xfId="16777"/>
    <cellStyle name="Comma 48 5 3" xfId="2490"/>
    <cellStyle name="Comma 48 5 3 2" xfId="6303"/>
    <cellStyle name="Comma 48 5 3 2 2" xfId="13914"/>
    <cellStyle name="Comma 48 5 3 2 3" xfId="21525"/>
    <cellStyle name="Comma 48 5 3 3" xfId="10101"/>
    <cellStyle name="Comma 48 5 3 4" xfId="17712"/>
    <cellStyle name="Comma 48 5 4" xfId="4450"/>
    <cellStyle name="Comma 48 5 4 2" xfId="12061"/>
    <cellStyle name="Comma 48 5 4 3" xfId="19672"/>
    <cellStyle name="Comma 48 5 5" xfId="8248"/>
    <cellStyle name="Comma 48 5 6" xfId="15859"/>
    <cellStyle name="Comma 48 6" xfId="1109"/>
    <cellStyle name="Comma 48 6 2" xfId="2962"/>
    <cellStyle name="Comma 48 6 2 2" xfId="6775"/>
    <cellStyle name="Comma 48 6 2 2 2" xfId="14386"/>
    <cellStyle name="Comma 48 6 2 2 3" xfId="21997"/>
    <cellStyle name="Comma 48 6 2 3" xfId="10573"/>
    <cellStyle name="Comma 48 6 2 4" xfId="18184"/>
    <cellStyle name="Comma 48 6 3" xfId="4922"/>
    <cellStyle name="Comma 48 6 3 2" xfId="12533"/>
    <cellStyle name="Comma 48 6 3 3" xfId="20144"/>
    <cellStyle name="Comma 48 6 4" xfId="8720"/>
    <cellStyle name="Comma 48 6 5" xfId="16331"/>
    <cellStyle name="Comma 48 7" xfId="2041"/>
    <cellStyle name="Comma 48 7 2" xfId="5854"/>
    <cellStyle name="Comma 48 7 2 2" xfId="13465"/>
    <cellStyle name="Comma 48 7 2 3" xfId="21076"/>
    <cellStyle name="Comma 48 7 3" xfId="9652"/>
    <cellStyle name="Comma 48 7 4" xfId="17263"/>
    <cellStyle name="Comma 48 8" xfId="4013"/>
    <cellStyle name="Comma 48 8 2" xfId="11624"/>
    <cellStyle name="Comma 48 8 3" xfId="19235"/>
    <cellStyle name="Comma 48 9" xfId="7803"/>
    <cellStyle name="Comma 49" xfId="107"/>
    <cellStyle name="Comma 49 2" xfId="430"/>
    <cellStyle name="Comma 49 2 2" xfId="877"/>
    <cellStyle name="Comma 49 2 2 2" xfId="1795"/>
    <cellStyle name="Comma 49 2 2 2 2" xfId="3648"/>
    <cellStyle name="Comma 49 2 2 2 2 2" xfId="7461"/>
    <cellStyle name="Comma 49 2 2 2 2 2 2" xfId="15072"/>
    <cellStyle name="Comma 49 2 2 2 2 2 3" xfId="22683"/>
    <cellStyle name="Comma 49 2 2 2 2 3" xfId="11259"/>
    <cellStyle name="Comma 49 2 2 2 2 4" xfId="18870"/>
    <cellStyle name="Comma 49 2 2 2 3" xfId="5608"/>
    <cellStyle name="Comma 49 2 2 2 3 2" xfId="13219"/>
    <cellStyle name="Comma 49 2 2 2 3 3" xfId="20830"/>
    <cellStyle name="Comma 49 2 2 2 4" xfId="9406"/>
    <cellStyle name="Comma 49 2 2 2 5" xfId="17017"/>
    <cellStyle name="Comma 49 2 2 3" xfId="2730"/>
    <cellStyle name="Comma 49 2 2 3 2" xfId="6543"/>
    <cellStyle name="Comma 49 2 2 3 2 2" xfId="14154"/>
    <cellStyle name="Comma 49 2 2 3 2 3" xfId="21765"/>
    <cellStyle name="Comma 49 2 2 3 3" xfId="10341"/>
    <cellStyle name="Comma 49 2 2 3 4" xfId="17952"/>
    <cellStyle name="Comma 49 2 2 4" xfId="4690"/>
    <cellStyle name="Comma 49 2 2 4 2" xfId="12301"/>
    <cellStyle name="Comma 49 2 2 4 3" xfId="19912"/>
    <cellStyle name="Comma 49 2 2 5" xfId="8488"/>
    <cellStyle name="Comma 49 2 2 6" xfId="16099"/>
    <cellStyle name="Comma 49 2 3" xfId="1348"/>
    <cellStyle name="Comma 49 2 3 2" xfId="3201"/>
    <cellStyle name="Comma 49 2 3 2 2" xfId="7014"/>
    <cellStyle name="Comma 49 2 3 2 2 2" xfId="14625"/>
    <cellStyle name="Comma 49 2 3 2 2 3" xfId="22236"/>
    <cellStyle name="Comma 49 2 3 2 3" xfId="10812"/>
    <cellStyle name="Comma 49 2 3 2 4" xfId="18423"/>
    <cellStyle name="Comma 49 2 3 3" xfId="5161"/>
    <cellStyle name="Comma 49 2 3 3 2" xfId="12772"/>
    <cellStyle name="Comma 49 2 3 3 3" xfId="20383"/>
    <cellStyle name="Comma 49 2 3 4" xfId="8959"/>
    <cellStyle name="Comma 49 2 3 5" xfId="16570"/>
    <cellStyle name="Comma 49 2 4" xfId="2283"/>
    <cellStyle name="Comma 49 2 4 2" xfId="6096"/>
    <cellStyle name="Comma 49 2 4 2 2" xfId="13707"/>
    <cellStyle name="Comma 49 2 4 2 3" xfId="21318"/>
    <cellStyle name="Comma 49 2 4 3" xfId="9894"/>
    <cellStyle name="Comma 49 2 4 4" xfId="17505"/>
    <cellStyle name="Comma 49 2 5" xfId="4243"/>
    <cellStyle name="Comma 49 2 5 2" xfId="11854"/>
    <cellStyle name="Comma 49 2 5 3" xfId="19465"/>
    <cellStyle name="Comma 49 2 6" xfId="8041"/>
    <cellStyle name="Comma 49 2 7" xfId="15652"/>
    <cellStyle name="Comma 49 3" xfId="638"/>
    <cellStyle name="Comma 49 3 2" xfId="1556"/>
    <cellStyle name="Comma 49 3 2 2" xfId="3409"/>
    <cellStyle name="Comma 49 3 2 2 2" xfId="7222"/>
    <cellStyle name="Comma 49 3 2 2 2 2" xfId="14833"/>
    <cellStyle name="Comma 49 3 2 2 2 3" xfId="22444"/>
    <cellStyle name="Comma 49 3 2 2 3" xfId="11020"/>
    <cellStyle name="Comma 49 3 2 2 4" xfId="18631"/>
    <cellStyle name="Comma 49 3 2 3" xfId="5369"/>
    <cellStyle name="Comma 49 3 2 3 2" xfId="12980"/>
    <cellStyle name="Comma 49 3 2 3 3" xfId="20591"/>
    <cellStyle name="Comma 49 3 2 4" xfId="9167"/>
    <cellStyle name="Comma 49 3 2 5" xfId="16778"/>
    <cellStyle name="Comma 49 3 3" xfId="2491"/>
    <cellStyle name="Comma 49 3 3 2" xfId="6304"/>
    <cellStyle name="Comma 49 3 3 2 2" xfId="13915"/>
    <cellStyle name="Comma 49 3 3 2 3" xfId="21526"/>
    <cellStyle name="Comma 49 3 3 3" xfId="10102"/>
    <cellStyle name="Comma 49 3 3 4" xfId="17713"/>
    <cellStyle name="Comma 49 3 4" xfId="4451"/>
    <cellStyle name="Comma 49 3 4 2" xfId="12062"/>
    <cellStyle name="Comma 49 3 4 3" xfId="19673"/>
    <cellStyle name="Comma 49 3 5" xfId="8249"/>
    <cellStyle name="Comma 49 3 6" xfId="15860"/>
    <cellStyle name="Comma 49 4" xfId="1110"/>
    <cellStyle name="Comma 49 4 2" xfId="2963"/>
    <cellStyle name="Comma 49 4 2 2" xfId="6776"/>
    <cellStyle name="Comma 49 4 2 2 2" xfId="14387"/>
    <cellStyle name="Comma 49 4 2 2 3" xfId="21998"/>
    <cellStyle name="Comma 49 4 2 3" xfId="10574"/>
    <cellStyle name="Comma 49 4 2 4" xfId="18185"/>
    <cellStyle name="Comma 49 4 3" xfId="4923"/>
    <cellStyle name="Comma 49 4 3 2" xfId="12534"/>
    <cellStyle name="Comma 49 4 3 3" xfId="20145"/>
    <cellStyle name="Comma 49 4 4" xfId="8721"/>
    <cellStyle name="Comma 49 4 5" xfId="16332"/>
    <cellStyle name="Comma 49 5" xfId="2042"/>
    <cellStyle name="Comma 49 5 2" xfId="5855"/>
    <cellStyle name="Comma 49 5 2 2" xfId="13466"/>
    <cellStyle name="Comma 49 5 2 3" xfId="21077"/>
    <cellStyle name="Comma 49 5 3" xfId="9653"/>
    <cellStyle name="Comma 49 5 4" xfId="17264"/>
    <cellStyle name="Comma 49 6" xfId="4012"/>
    <cellStyle name="Comma 49 6 2" xfId="11623"/>
    <cellStyle name="Comma 49 6 3" xfId="19234"/>
    <cellStyle name="Comma 49 7" xfId="7804"/>
    <cellStyle name="Comma 49 8" xfId="15415"/>
    <cellStyle name="Comma 5" xfId="66"/>
    <cellStyle name="Comma 5 10" xfId="22971"/>
    <cellStyle name="Comma 5 2" xfId="162"/>
    <cellStyle name="Comma 5 2 2" xfId="460"/>
    <cellStyle name="Comma 5 2 2 2" xfId="907"/>
    <cellStyle name="Comma 5 2 2 2 2" xfId="1825"/>
    <cellStyle name="Comma 5 2 2 2 2 2" xfId="3678"/>
    <cellStyle name="Comma 5 2 2 2 2 2 2" xfId="7491"/>
    <cellStyle name="Comma 5 2 2 2 2 2 2 2" xfId="15102"/>
    <cellStyle name="Comma 5 2 2 2 2 2 2 3" xfId="22713"/>
    <cellStyle name="Comma 5 2 2 2 2 2 3" xfId="11289"/>
    <cellStyle name="Comma 5 2 2 2 2 2 4" xfId="18900"/>
    <cellStyle name="Comma 5 2 2 2 2 3" xfId="5638"/>
    <cellStyle name="Comma 5 2 2 2 2 3 2" xfId="13249"/>
    <cellStyle name="Comma 5 2 2 2 2 3 3" xfId="20860"/>
    <cellStyle name="Comma 5 2 2 2 2 4" xfId="9436"/>
    <cellStyle name="Comma 5 2 2 2 2 5" xfId="17047"/>
    <cellStyle name="Comma 5 2 2 2 3" xfId="2760"/>
    <cellStyle name="Comma 5 2 2 2 3 2" xfId="6573"/>
    <cellStyle name="Comma 5 2 2 2 3 2 2" xfId="14184"/>
    <cellStyle name="Comma 5 2 2 2 3 2 3" xfId="21795"/>
    <cellStyle name="Comma 5 2 2 2 3 3" xfId="10371"/>
    <cellStyle name="Comma 5 2 2 2 3 4" xfId="17982"/>
    <cellStyle name="Comma 5 2 2 2 4" xfId="4720"/>
    <cellStyle name="Comma 5 2 2 2 4 2" xfId="12331"/>
    <cellStyle name="Comma 5 2 2 2 4 3" xfId="19942"/>
    <cellStyle name="Comma 5 2 2 2 5" xfId="8518"/>
    <cellStyle name="Comma 5 2 2 2 6" xfId="16129"/>
    <cellStyle name="Comma 5 2 2 3" xfId="1378"/>
    <cellStyle name="Comma 5 2 2 3 2" xfId="3231"/>
    <cellStyle name="Comma 5 2 2 3 2 2" xfId="7044"/>
    <cellStyle name="Comma 5 2 2 3 2 2 2" xfId="14655"/>
    <cellStyle name="Comma 5 2 2 3 2 2 3" xfId="22266"/>
    <cellStyle name="Comma 5 2 2 3 2 3" xfId="10842"/>
    <cellStyle name="Comma 5 2 2 3 2 4" xfId="18453"/>
    <cellStyle name="Comma 5 2 2 3 3" xfId="5191"/>
    <cellStyle name="Comma 5 2 2 3 3 2" xfId="12802"/>
    <cellStyle name="Comma 5 2 2 3 3 3" xfId="20413"/>
    <cellStyle name="Comma 5 2 2 3 4" xfId="8989"/>
    <cellStyle name="Comma 5 2 2 3 5" xfId="16600"/>
    <cellStyle name="Comma 5 2 2 4" xfId="2313"/>
    <cellStyle name="Comma 5 2 2 4 2" xfId="6126"/>
    <cellStyle name="Comma 5 2 2 4 2 2" xfId="13737"/>
    <cellStyle name="Comma 5 2 2 4 2 3" xfId="21348"/>
    <cellStyle name="Comma 5 2 2 4 3" xfId="9924"/>
    <cellStyle name="Comma 5 2 2 4 4" xfId="17535"/>
    <cellStyle name="Comma 5 2 2 5" xfId="4273"/>
    <cellStyle name="Comma 5 2 2 5 2" xfId="11884"/>
    <cellStyle name="Comma 5 2 2 5 3" xfId="19495"/>
    <cellStyle name="Comma 5 2 2 6" xfId="8071"/>
    <cellStyle name="Comma 5 2 2 7" xfId="15682"/>
    <cellStyle name="Comma 5 2 3" xfId="671"/>
    <cellStyle name="Comma 5 2 3 2" xfId="1589"/>
    <cellStyle name="Comma 5 2 3 2 2" xfId="3442"/>
    <cellStyle name="Comma 5 2 3 2 2 2" xfId="7255"/>
    <cellStyle name="Comma 5 2 3 2 2 2 2" xfId="14866"/>
    <cellStyle name="Comma 5 2 3 2 2 2 3" xfId="22477"/>
    <cellStyle name="Comma 5 2 3 2 2 3" xfId="11053"/>
    <cellStyle name="Comma 5 2 3 2 2 4" xfId="18664"/>
    <cellStyle name="Comma 5 2 3 2 3" xfId="5402"/>
    <cellStyle name="Comma 5 2 3 2 3 2" xfId="13013"/>
    <cellStyle name="Comma 5 2 3 2 3 3" xfId="20624"/>
    <cellStyle name="Comma 5 2 3 2 4" xfId="9200"/>
    <cellStyle name="Comma 5 2 3 2 5" xfId="16811"/>
    <cellStyle name="Comma 5 2 3 3" xfId="2524"/>
    <cellStyle name="Comma 5 2 3 3 2" xfId="6337"/>
    <cellStyle name="Comma 5 2 3 3 2 2" xfId="13948"/>
    <cellStyle name="Comma 5 2 3 3 2 3" xfId="21559"/>
    <cellStyle name="Comma 5 2 3 3 3" xfId="10135"/>
    <cellStyle name="Comma 5 2 3 3 4" xfId="17746"/>
    <cellStyle name="Comma 5 2 3 4" xfId="4484"/>
    <cellStyle name="Comma 5 2 3 4 2" xfId="12095"/>
    <cellStyle name="Comma 5 2 3 4 3" xfId="19706"/>
    <cellStyle name="Comma 5 2 3 5" xfId="8282"/>
    <cellStyle name="Comma 5 2 3 6" xfId="15893"/>
    <cellStyle name="Comma 5 2 4" xfId="1142"/>
    <cellStyle name="Comma 5 2 4 2" xfId="2995"/>
    <cellStyle name="Comma 5 2 4 2 2" xfId="6808"/>
    <cellStyle name="Comma 5 2 4 2 2 2" xfId="14419"/>
    <cellStyle name="Comma 5 2 4 2 2 3" xfId="22030"/>
    <cellStyle name="Comma 5 2 4 2 3" xfId="10606"/>
    <cellStyle name="Comma 5 2 4 2 4" xfId="18217"/>
    <cellStyle name="Comma 5 2 4 3" xfId="4955"/>
    <cellStyle name="Comma 5 2 4 3 2" xfId="12566"/>
    <cellStyle name="Comma 5 2 4 3 3" xfId="20177"/>
    <cellStyle name="Comma 5 2 4 4" xfId="8753"/>
    <cellStyle name="Comma 5 2 4 5" xfId="16364"/>
    <cellStyle name="Comma 5 2 5" xfId="2076"/>
    <cellStyle name="Comma 5 2 5 2" xfId="5889"/>
    <cellStyle name="Comma 5 2 5 2 2" xfId="13500"/>
    <cellStyle name="Comma 5 2 5 2 3" xfId="21111"/>
    <cellStyle name="Comma 5 2 5 3" xfId="9687"/>
    <cellStyle name="Comma 5 2 5 4" xfId="17298"/>
    <cellStyle name="Comma 5 2 6" xfId="3995"/>
    <cellStyle name="Comma 5 2 6 2" xfId="11606"/>
    <cellStyle name="Comma 5 2 6 3" xfId="19217"/>
    <cellStyle name="Comma 5 2 7" xfId="7836"/>
    <cellStyle name="Comma 5 2 8" xfId="15447"/>
    <cellStyle name="Comma 5 3" xfId="374"/>
    <cellStyle name="Comma 5 3 2" xfId="822"/>
    <cellStyle name="Comma 5 3 2 2" xfId="1740"/>
    <cellStyle name="Comma 5 3 2 2 2" xfId="3593"/>
    <cellStyle name="Comma 5 3 2 2 2 2" xfId="7406"/>
    <cellStyle name="Comma 5 3 2 2 2 2 2" xfId="15017"/>
    <cellStyle name="Comma 5 3 2 2 2 2 3" xfId="22628"/>
    <cellStyle name="Comma 5 3 2 2 2 3" xfId="11204"/>
    <cellStyle name="Comma 5 3 2 2 2 4" xfId="18815"/>
    <cellStyle name="Comma 5 3 2 2 3" xfId="5553"/>
    <cellStyle name="Comma 5 3 2 2 3 2" xfId="13164"/>
    <cellStyle name="Comma 5 3 2 2 3 3" xfId="20775"/>
    <cellStyle name="Comma 5 3 2 2 4" xfId="9351"/>
    <cellStyle name="Comma 5 3 2 2 5" xfId="16962"/>
    <cellStyle name="Comma 5 3 2 3" xfId="2675"/>
    <cellStyle name="Comma 5 3 2 3 2" xfId="6488"/>
    <cellStyle name="Comma 5 3 2 3 2 2" xfId="14099"/>
    <cellStyle name="Comma 5 3 2 3 2 3" xfId="21710"/>
    <cellStyle name="Comma 5 3 2 3 3" xfId="10286"/>
    <cellStyle name="Comma 5 3 2 3 4" xfId="17897"/>
    <cellStyle name="Comma 5 3 2 4" xfId="4635"/>
    <cellStyle name="Comma 5 3 2 4 2" xfId="12246"/>
    <cellStyle name="Comma 5 3 2 4 3" xfId="19857"/>
    <cellStyle name="Comma 5 3 2 5" xfId="8433"/>
    <cellStyle name="Comma 5 3 2 6" xfId="16044"/>
    <cellStyle name="Comma 5 3 3" xfId="1293"/>
    <cellStyle name="Comma 5 3 3 2" xfId="3146"/>
    <cellStyle name="Comma 5 3 3 2 2" xfId="6959"/>
    <cellStyle name="Comma 5 3 3 2 2 2" xfId="14570"/>
    <cellStyle name="Comma 5 3 3 2 2 3" xfId="22181"/>
    <cellStyle name="Comma 5 3 3 2 3" xfId="10757"/>
    <cellStyle name="Comma 5 3 3 2 4" xfId="18368"/>
    <cellStyle name="Comma 5 3 3 3" xfId="5106"/>
    <cellStyle name="Comma 5 3 3 3 2" xfId="12717"/>
    <cellStyle name="Comma 5 3 3 3 3" xfId="20328"/>
    <cellStyle name="Comma 5 3 3 4" xfId="8904"/>
    <cellStyle name="Comma 5 3 3 5" xfId="16515"/>
    <cellStyle name="Comma 5 3 4" xfId="2228"/>
    <cellStyle name="Comma 5 3 4 2" xfId="6041"/>
    <cellStyle name="Comma 5 3 4 2 2" xfId="13652"/>
    <cellStyle name="Comma 5 3 4 2 3" xfId="21263"/>
    <cellStyle name="Comma 5 3 4 3" xfId="9839"/>
    <cellStyle name="Comma 5 3 4 4" xfId="17450"/>
    <cellStyle name="Comma 5 3 5" xfId="4188"/>
    <cellStyle name="Comma 5 3 5 2" xfId="11799"/>
    <cellStyle name="Comma 5 3 5 3" xfId="19410"/>
    <cellStyle name="Comma 5 3 6" xfId="7986"/>
    <cellStyle name="Comma 5 3 7" xfId="15597"/>
    <cellStyle name="Comma 5 4" xfId="597"/>
    <cellStyle name="Comma 5 4 2" xfId="1515"/>
    <cellStyle name="Comma 5 4 2 2" xfId="3368"/>
    <cellStyle name="Comma 5 4 2 2 2" xfId="7181"/>
    <cellStyle name="Comma 5 4 2 2 2 2" xfId="14792"/>
    <cellStyle name="Comma 5 4 2 2 2 3" xfId="22403"/>
    <cellStyle name="Comma 5 4 2 2 3" xfId="10979"/>
    <cellStyle name="Comma 5 4 2 2 4" xfId="18590"/>
    <cellStyle name="Comma 5 4 2 3" xfId="5328"/>
    <cellStyle name="Comma 5 4 2 3 2" xfId="12939"/>
    <cellStyle name="Comma 5 4 2 3 3" xfId="20550"/>
    <cellStyle name="Comma 5 4 2 4" xfId="9126"/>
    <cellStyle name="Comma 5 4 2 5" xfId="16737"/>
    <cellStyle name="Comma 5 4 3" xfId="2450"/>
    <cellStyle name="Comma 5 4 3 2" xfId="6263"/>
    <cellStyle name="Comma 5 4 3 2 2" xfId="13874"/>
    <cellStyle name="Comma 5 4 3 2 3" xfId="21485"/>
    <cellStyle name="Comma 5 4 3 3" xfId="10061"/>
    <cellStyle name="Comma 5 4 3 4" xfId="17672"/>
    <cellStyle name="Comma 5 4 4" xfId="4410"/>
    <cellStyle name="Comma 5 4 4 2" xfId="12021"/>
    <cellStyle name="Comma 5 4 4 3" xfId="19632"/>
    <cellStyle name="Comma 5 4 5" xfId="8208"/>
    <cellStyle name="Comma 5 4 6" xfId="15819"/>
    <cellStyle name="Comma 5 5" xfId="1069"/>
    <cellStyle name="Comma 5 5 2" xfId="2922"/>
    <cellStyle name="Comma 5 5 2 2" xfId="6735"/>
    <cellStyle name="Comma 5 5 2 2 2" xfId="14346"/>
    <cellStyle name="Comma 5 5 2 2 3" xfId="21957"/>
    <cellStyle name="Comma 5 5 2 3" xfId="10533"/>
    <cellStyle name="Comma 5 5 2 4" xfId="18144"/>
    <cellStyle name="Comma 5 5 3" xfId="4882"/>
    <cellStyle name="Comma 5 5 3 2" xfId="12493"/>
    <cellStyle name="Comma 5 5 3 3" xfId="20104"/>
    <cellStyle name="Comma 5 5 4" xfId="8680"/>
    <cellStyle name="Comma 5 5 5" xfId="16291"/>
    <cellStyle name="Comma 5 6" xfId="2001"/>
    <cellStyle name="Comma 5 6 2" xfId="5814"/>
    <cellStyle name="Comma 5 6 2 2" xfId="13425"/>
    <cellStyle name="Comma 5 6 2 3" xfId="21036"/>
    <cellStyle name="Comma 5 6 3" xfId="9612"/>
    <cellStyle name="Comma 5 6 4" xfId="17223"/>
    <cellStyle name="Comma 5 7" xfId="3956"/>
    <cellStyle name="Comma 5 7 2" xfId="11567"/>
    <cellStyle name="Comma 5 7 3" xfId="19178"/>
    <cellStyle name="Comma 5 8" xfId="7763"/>
    <cellStyle name="Comma 5 9" xfId="15374"/>
    <cellStyle name="Comma 50" xfId="108"/>
    <cellStyle name="Comma 50 2" xfId="431"/>
    <cellStyle name="Comma 50 2 2" xfId="878"/>
    <cellStyle name="Comma 50 2 2 2" xfId="1796"/>
    <cellStyle name="Comma 50 2 2 2 2" xfId="3649"/>
    <cellStyle name="Comma 50 2 2 2 2 2" xfId="7462"/>
    <cellStyle name="Comma 50 2 2 2 2 2 2" xfId="15073"/>
    <cellStyle name="Comma 50 2 2 2 2 2 3" xfId="22684"/>
    <cellStyle name="Comma 50 2 2 2 2 3" xfId="11260"/>
    <cellStyle name="Comma 50 2 2 2 2 4" xfId="18871"/>
    <cellStyle name="Comma 50 2 2 2 3" xfId="5609"/>
    <cellStyle name="Comma 50 2 2 2 3 2" xfId="13220"/>
    <cellStyle name="Comma 50 2 2 2 3 3" xfId="20831"/>
    <cellStyle name="Comma 50 2 2 2 4" xfId="9407"/>
    <cellStyle name="Comma 50 2 2 2 5" xfId="17018"/>
    <cellStyle name="Comma 50 2 2 3" xfId="2731"/>
    <cellStyle name="Comma 50 2 2 3 2" xfId="6544"/>
    <cellStyle name="Comma 50 2 2 3 2 2" xfId="14155"/>
    <cellStyle name="Comma 50 2 2 3 2 3" xfId="21766"/>
    <cellStyle name="Comma 50 2 2 3 3" xfId="10342"/>
    <cellStyle name="Comma 50 2 2 3 4" xfId="17953"/>
    <cellStyle name="Comma 50 2 2 4" xfId="4691"/>
    <cellStyle name="Comma 50 2 2 4 2" xfId="12302"/>
    <cellStyle name="Comma 50 2 2 4 3" xfId="19913"/>
    <cellStyle name="Comma 50 2 2 5" xfId="8489"/>
    <cellStyle name="Comma 50 2 2 6" xfId="16100"/>
    <cellStyle name="Comma 50 2 3" xfId="1349"/>
    <cellStyle name="Comma 50 2 3 2" xfId="3202"/>
    <cellStyle name="Comma 50 2 3 2 2" xfId="7015"/>
    <cellStyle name="Comma 50 2 3 2 2 2" xfId="14626"/>
    <cellStyle name="Comma 50 2 3 2 2 3" xfId="22237"/>
    <cellStyle name="Comma 50 2 3 2 3" xfId="10813"/>
    <cellStyle name="Comma 50 2 3 2 4" xfId="18424"/>
    <cellStyle name="Comma 50 2 3 3" xfId="5162"/>
    <cellStyle name="Comma 50 2 3 3 2" xfId="12773"/>
    <cellStyle name="Comma 50 2 3 3 3" xfId="20384"/>
    <cellStyle name="Comma 50 2 3 4" xfId="8960"/>
    <cellStyle name="Comma 50 2 3 5" xfId="16571"/>
    <cellStyle name="Comma 50 2 4" xfId="2284"/>
    <cellStyle name="Comma 50 2 4 2" xfId="6097"/>
    <cellStyle name="Comma 50 2 4 2 2" xfId="13708"/>
    <cellStyle name="Comma 50 2 4 2 3" xfId="21319"/>
    <cellStyle name="Comma 50 2 4 3" xfId="9895"/>
    <cellStyle name="Comma 50 2 4 4" xfId="17506"/>
    <cellStyle name="Comma 50 2 5" xfId="4244"/>
    <cellStyle name="Comma 50 2 5 2" xfId="11855"/>
    <cellStyle name="Comma 50 2 5 3" xfId="19466"/>
    <cellStyle name="Comma 50 2 6" xfId="8042"/>
    <cellStyle name="Comma 50 2 7" xfId="15653"/>
    <cellStyle name="Comma 50 3" xfId="639"/>
    <cellStyle name="Comma 50 3 2" xfId="1557"/>
    <cellStyle name="Comma 50 3 2 2" xfId="3410"/>
    <cellStyle name="Comma 50 3 2 2 2" xfId="7223"/>
    <cellStyle name="Comma 50 3 2 2 2 2" xfId="14834"/>
    <cellStyle name="Comma 50 3 2 2 2 3" xfId="22445"/>
    <cellStyle name="Comma 50 3 2 2 3" xfId="11021"/>
    <cellStyle name="Comma 50 3 2 2 4" xfId="18632"/>
    <cellStyle name="Comma 50 3 2 3" xfId="5370"/>
    <cellStyle name="Comma 50 3 2 3 2" xfId="12981"/>
    <cellStyle name="Comma 50 3 2 3 3" xfId="20592"/>
    <cellStyle name="Comma 50 3 2 4" xfId="9168"/>
    <cellStyle name="Comma 50 3 2 5" xfId="16779"/>
    <cellStyle name="Comma 50 3 3" xfId="2492"/>
    <cellStyle name="Comma 50 3 3 2" xfId="6305"/>
    <cellStyle name="Comma 50 3 3 2 2" xfId="13916"/>
    <cellStyle name="Comma 50 3 3 2 3" xfId="21527"/>
    <cellStyle name="Comma 50 3 3 3" xfId="10103"/>
    <cellStyle name="Comma 50 3 3 4" xfId="17714"/>
    <cellStyle name="Comma 50 3 4" xfId="4452"/>
    <cellStyle name="Comma 50 3 4 2" xfId="12063"/>
    <cellStyle name="Comma 50 3 4 3" xfId="19674"/>
    <cellStyle name="Comma 50 3 5" xfId="8250"/>
    <cellStyle name="Comma 50 3 6" xfId="15861"/>
    <cellStyle name="Comma 50 4" xfId="1111"/>
    <cellStyle name="Comma 50 4 2" xfId="2964"/>
    <cellStyle name="Comma 50 4 2 2" xfId="6777"/>
    <cellStyle name="Comma 50 4 2 2 2" xfId="14388"/>
    <cellStyle name="Comma 50 4 2 2 3" xfId="21999"/>
    <cellStyle name="Comma 50 4 2 3" xfId="10575"/>
    <cellStyle name="Comma 50 4 2 4" xfId="18186"/>
    <cellStyle name="Comma 50 4 3" xfId="4924"/>
    <cellStyle name="Comma 50 4 3 2" xfId="12535"/>
    <cellStyle name="Comma 50 4 3 3" xfId="20146"/>
    <cellStyle name="Comma 50 4 4" xfId="8722"/>
    <cellStyle name="Comma 50 4 5" xfId="16333"/>
    <cellStyle name="Comma 50 5" xfId="2043"/>
    <cellStyle name="Comma 50 5 2" xfId="5856"/>
    <cellStyle name="Comma 50 5 2 2" xfId="13467"/>
    <cellStyle name="Comma 50 5 2 3" xfId="21078"/>
    <cellStyle name="Comma 50 5 3" xfId="9654"/>
    <cellStyle name="Comma 50 5 4" xfId="17265"/>
    <cellStyle name="Comma 50 6" xfId="4014"/>
    <cellStyle name="Comma 50 6 2" xfId="11625"/>
    <cellStyle name="Comma 50 6 3" xfId="19236"/>
    <cellStyle name="Comma 50 7" xfId="7805"/>
    <cellStyle name="Comma 50 8" xfId="15416"/>
    <cellStyle name="Comma 51" xfId="110"/>
    <cellStyle name="Comma 51 2" xfId="433"/>
    <cellStyle name="Comma 51 2 2" xfId="880"/>
    <cellStyle name="Comma 51 2 2 2" xfId="1798"/>
    <cellStyle name="Comma 51 2 2 2 2" xfId="3651"/>
    <cellStyle name="Comma 51 2 2 2 2 2" xfId="7464"/>
    <cellStyle name="Comma 51 2 2 2 2 2 2" xfId="15075"/>
    <cellStyle name="Comma 51 2 2 2 2 2 3" xfId="22686"/>
    <cellStyle name="Comma 51 2 2 2 2 3" xfId="11262"/>
    <cellStyle name="Comma 51 2 2 2 2 4" xfId="18873"/>
    <cellStyle name="Comma 51 2 2 2 3" xfId="5611"/>
    <cellStyle name="Comma 51 2 2 2 3 2" xfId="13222"/>
    <cellStyle name="Comma 51 2 2 2 3 3" xfId="20833"/>
    <cellStyle name="Comma 51 2 2 2 4" xfId="9409"/>
    <cellStyle name="Comma 51 2 2 2 5" xfId="17020"/>
    <cellStyle name="Comma 51 2 2 3" xfId="2733"/>
    <cellStyle name="Comma 51 2 2 3 2" xfId="6546"/>
    <cellStyle name="Comma 51 2 2 3 2 2" xfId="14157"/>
    <cellStyle name="Comma 51 2 2 3 2 3" xfId="21768"/>
    <cellStyle name="Comma 51 2 2 3 3" xfId="10344"/>
    <cellStyle name="Comma 51 2 2 3 4" xfId="17955"/>
    <cellStyle name="Comma 51 2 2 4" xfId="4693"/>
    <cellStyle name="Comma 51 2 2 4 2" xfId="12304"/>
    <cellStyle name="Comma 51 2 2 4 3" xfId="19915"/>
    <cellStyle name="Comma 51 2 2 5" xfId="8491"/>
    <cellStyle name="Comma 51 2 2 6" xfId="16102"/>
    <cellStyle name="Comma 51 2 3" xfId="1351"/>
    <cellStyle name="Comma 51 2 3 2" xfId="3204"/>
    <cellStyle name="Comma 51 2 3 2 2" xfId="7017"/>
    <cellStyle name="Comma 51 2 3 2 2 2" xfId="14628"/>
    <cellStyle name="Comma 51 2 3 2 2 3" xfId="22239"/>
    <cellStyle name="Comma 51 2 3 2 3" xfId="10815"/>
    <cellStyle name="Comma 51 2 3 2 4" xfId="18426"/>
    <cellStyle name="Comma 51 2 3 3" xfId="5164"/>
    <cellStyle name="Comma 51 2 3 3 2" xfId="12775"/>
    <cellStyle name="Comma 51 2 3 3 3" xfId="20386"/>
    <cellStyle name="Comma 51 2 3 4" xfId="8962"/>
    <cellStyle name="Comma 51 2 3 5" xfId="16573"/>
    <cellStyle name="Comma 51 2 4" xfId="2286"/>
    <cellStyle name="Comma 51 2 4 2" xfId="6099"/>
    <cellStyle name="Comma 51 2 4 2 2" xfId="13710"/>
    <cellStyle name="Comma 51 2 4 2 3" xfId="21321"/>
    <cellStyle name="Comma 51 2 4 3" xfId="9897"/>
    <cellStyle name="Comma 51 2 4 4" xfId="17508"/>
    <cellStyle name="Comma 51 2 5" xfId="4246"/>
    <cellStyle name="Comma 51 2 5 2" xfId="11857"/>
    <cellStyle name="Comma 51 2 5 3" xfId="19468"/>
    <cellStyle name="Comma 51 2 6" xfId="8044"/>
    <cellStyle name="Comma 51 2 7" xfId="15655"/>
    <cellStyle name="Comma 51 3" xfId="641"/>
    <cellStyle name="Comma 51 3 2" xfId="1559"/>
    <cellStyle name="Comma 51 3 2 2" xfId="3412"/>
    <cellStyle name="Comma 51 3 2 2 2" xfId="7225"/>
    <cellStyle name="Comma 51 3 2 2 2 2" xfId="14836"/>
    <cellStyle name="Comma 51 3 2 2 2 3" xfId="22447"/>
    <cellStyle name="Comma 51 3 2 2 3" xfId="11023"/>
    <cellStyle name="Comma 51 3 2 2 4" xfId="18634"/>
    <cellStyle name="Comma 51 3 2 3" xfId="5372"/>
    <cellStyle name="Comma 51 3 2 3 2" xfId="12983"/>
    <cellStyle name="Comma 51 3 2 3 3" xfId="20594"/>
    <cellStyle name="Comma 51 3 2 4" xfId="9170"/>
    <cellStyle name="Comma 51 3 2 5" xfId="16781"/>
    <cellStyle name="Comma 51 3 3" xfId="2494"/>
    <cellStyle name="Comma 51 3 3 2" xfId="6307"/>
    <cellStyle name="Comma 51 3 3 2 2" xfId="13918"/>
    <cellStyle name="Comma 51 3 3 2 3" xfId="21529"/>
    <cellStyle name="Comma 51 3 3 3" xfId="10105"/>
    <cellStyle name="Comma 51 3 3 4" xfId="17716"/>
    <cellStyle name="Comma 51 3 4" xfId="4454"/>
    <cellStyle name="Comma 51 3 4 2" xfId="12065"/>
    <cellStyle name="Comma 51 3 4 3" xfId="19676"/>
    <cellStyle name="Comma 51 3 5" xfId="8252"/>
    <cellStyle name="Comma 51 3 6" xfId="15863"/>
    <cellStyle name="Comma 51 4" xfId="1113"/>
    <cellStyle name="Comma 51 4 2" xfId="2966"/>
    <cellStyle name="Comma 51 4 2 2" xfId="6779"/>
    <cellStyle name="Comma 51 4 2 2 2" xfId="14390"/>
    <cellStyle name="Comma 51 4 2 2 3" xfId="22001"/>
    <cellStyle name="Comma 51 4 2 3" xfId="10577"/>
    <cellStyle name="Comma 51 4 2 4" xfId="18188"/>
    <cellStyle name="Comma 51 4 3" xfId="4926"/>
    <cellStyle name="Comma 51 4 3 2" xfId="12537"/>
    <cellStyle name="Comma 51 4 3 3" xfId="20148"/>
    <cellStyle name="Comma 51 4 4" xfId="8724"/>
    <cellStyle name="Comma 51 4 5" xfId="16335"/>
    <cellStyle name="Comma 51 5" xfId="2045"/>
    <cellStyle name="Comma 51 5 2" xfId="5858"/>
    <cellStyle name="Comma 51 5 2 2" xfId="13469"/>
    <cellStyle name="Comma 51 5 2 3" xfId="21080"/>
    <cellStyle name="Comma 51 5 3" xfId="9656"/>
    <cellStyle name="Comma 51 5 4" xfId="17267"/>
    <cellStyle name="Comma 51 6" xfId="4015"/>
    <cellStyle name="Comma 51 6 2" xfId="11626"/>
    <cellStyle name="Comma 51 6 3" xfId="19237"/>
    <cellStyle name="Comma 51 7" xfId="7807"/>
    <cellStyle name="Comma 51 8" xfId="15418"/>
    <cellStyle name="Comma 52" xfId="109"/>
    <cellStyle name="Comma 52 2" xfId="432"/>
    <cellStyle name="Comma 52 2 2" xfId="879"/>
    <cellStyle name="Comma 52 2 2 2" xfId="1797"/>
    <cellStyle name="Comma 52 2 2 2 2" xfId="3650"/>
    <cellStyle name="Comma 52 2 2 2 2 2" xfId="7463"/>
    <cellStyle name="Comma 52 2 2 2 2 2 2" xfId="15074"/>
    <cellStyle name="Comma 52 2 2 2 2 2 3" xfId="22685"/>
    <cellStyle name="Comma 52 2 2 2 2 3" xfId="11261"/>
    <cellStyle name="Comma 52 2 2 2 2 4" xfId="18872"/>
    <cellStyle name="Comma 52 2 2 2 3" xfId="5610"/>
    <cellStyle name="Comma 52 2 2 2 3 2" xfId="13221"/>
    <cellStyle name="Comma 52 2 2 2 3 3" xfId="20832"/>
    <cellStyle name="Comma 52 2 2 2 4" xfId="9408"/>
    <cellStyle name="Comma 52 2 2 2 5" xfId="17019"/>
    <cellStyle name="Comma 52 2 2 3" xfId="2732"/>
    <cellStyle name="Comma 52 2 2 3 2" xfId="6545"/>
    <cellStyle name="Comma 52 2 2 3 2 2" xfId="14156"/>
    <cellStyle name="Comma 52 2 2 3 2 3" xfId="21767"/>
    <cellStyle name="Comma 52 2 2 3 3" xfId="10343"/>
    <cellStyle name="Comma 52 2 2 3 4" xfId="17954"/>
    <cellStyle name="Comma 52 2 2 4" xfId="4692"/>
    <cellStyle name="Comma 52 2 2 4 2" xfId="12303"/>
    <cellStyle name="Comma 52 2 2 4 3" xfId="19914"/>
    <cellStyle name="Comma 52 2 2 5" xfId="8490"/>
    <cellStyle name="Comma 52 2 2 6" xfId="16101"/>
    <cellStyle name="Comma 52 2 3" xfId="1350"/>
    <cellStyle name="Comma 52 2 3 2" xfId="3203"/>
    <cellStyle name="Comma 52 2 3 2 2" xfId="7016"/>
    <cellStyle name="Comma 52 2 3 2 2 2" xfId="14627"/>
    <cellStyle name="Comma 52 2 3 2 2 3" xfId="22238"/>
    <cellStyle name="Comma 52 2 3 2 3" xfId="10814"/>
    <cellStyle name="Comma 52 2 3 2 4" xfId="18425"/>
    <cellStyle name="Comma 52 2 3 3" xfId="5163"/>
    <cellStyle name="Comma 52 2 3 3 2" xfId="12774"/>
    <cellStyle name="Comma 52 2 3 3 3" xfId="20385"/>
    <cellStyle name="Comma 52 2 3 4" xfId="8961"/>
    <cellStyle name="Comma 52 2 3 5" xfId="16572"/>
    <cellStyle name="Comma 52 2 4" xfId="2285"/>
    <cellStyle name="Comma 52 2 4 2" xfId="6098"/>
    <cellStyle name="Comma 52 2 4 2 2" xfId="13709"/>
    <cellStyle name="Comma 52 2 4 2 3" xfId="21320"/>
    <cellStyle name="Comma 52 2 4 3" xfId="9896"/>
    <cellStyle name="Comma 52 2 4 4" xfId="17507"/>
    <cellStyle name="Comma 52 2 5" xfId="4245"/>
    <cellStyle name="Comma 52 2 5 2" xfId="11856"/>
    <cellStyle name="Comma 52 2 5 3" xfId="19467"/>
    <cellStyle name="Comma 52 2 6" xfId="8043"/>
    <cellStyle name="Comma 52 2 7" xfId="15654"/>
    <cellStyle name="Comma 52 3" xfId="640"/>
    <cellStyle name="Comma 52 3 2" xfId="1558"/>
    <cellStyle name="Comma 52 3 2 2" xfId="3411"/>
    <cellStyle name="Comma 52 3 2 2 2" xfId="7224"/>
    <cellStyle name="Comma 52 3 2 2 2 2" xfId="14835"/>
    <cellStyle name="Comma 52 3 2 2 2 3" xfId="22446"/>
    <cellStyle name="Comma 52 3 2 2 3" xfId="11022"/>
    <cellStyle name="Comma 52 3 2 2 4" xfId="18633"/>
    <cellStyle name="Comma 52 3 2 3" xfId="5371"/>
    <cellStyle name="Comma 52 3 2 3 2" xfId="12982"/>
    <cellStyle name="Comma 52 3 2 3 3" xfId="20593"/>
    <cellStyle name="Comma 52 3 2 4" xfId="9169"/>
    <cellStyle name="Comma 52 3 2 5" xfId="16780"/>
    <cellStyle name="Comma 52 3 3" xfId="2493"/>
    <cellStyle name="Comma 52 3 3 2" xfId="6306"/>
    <cellStyle name="Comma 52 3 3 2 2" xfId="13917"/>
    <cellStyle name="Comma 52 3 3 2 3" xfId="21528"/>
    <cellStyle name="Comma 52 3 3 3" xfId="10104"/>
    <cellStyle name="Comma 52 3 3 4" xfId="17715"/>
    <cellStyle name="Comma 52 3 4" xfId="4453"/>
    <cellStyle name="Comma 52 3 4 2" xfId="12064"/>
    <cellStyle name="Comma 52 3 4 3" xfId="19675"/>
    <cellStyle name="Comma 52 3 5" xfId="8251"/>
    <cellStyle name="Comma 52 3 6" xfId="15862"/>
    <cellStyle name="Comma 52 4" xfId="1112"/>
    <cellStyle name="Comma 52 4 2" xfId="2965"/>
    <cellStyle name="Comma 52 4 2 2" xfId="6778"/>
    <cellStyle name="Comma 52 4 2 2 2" xfId="14389"/>
    <cellStyle name="Comma 52 4 2 2 3" xfId="22000"/>
    <cellStyle name="Comma 52 4 2 3" xfId="10576"/>
    <cellStyle name="Comma 52 4 2 4" xfId="18187"/>
    <cellStyle name="Comma 52 4 3" xfId="4925"/>
    <cellStyle name="Comma 52 4 3 2" xfId="12536"/>
    <cellStyle name="Comma 52 4 3 3" xfId="20147"/>
    <cellStyle name="Comma 52 4 4" xfId="8723"/>
    <cellStyle name="Comma 52 4 5" xfId="16334"/>
    <cellStyle name="Comma 52 5" xfId="2044"/>
    <cellStyle name="Comma 52 5 2" xfId="5857"/>
    <cellStyle name="Comma 52 5 2 2" xfId="13468"/>
    <cellStyle name="Comma 52 5 2 3" xfId="21079"/>
    <cellStyle name="Comma 52 5 3" xfId="9655"/>
    <cellStyle name="Comma 52 5 4" xfId="17266"/>
    <cellStyle name="Comma 52 6" xfId="4016"/>
    <cellStyle name="Comma 52 6 2" xfId="11627"/>
    <cellStyle name="Comma 52 6 3" xfId="19238"/>
    <cellStyle name="Comma 52 7" xfId="7806"/>
    <cellStyle name="Comma 52 8" xfId="15417"/>
    <cellStyle name="Comma 53" xfId="111"/>
    <cellStyle name="Comma 53 2" xfId="434"/>
    <cellStyle name="Comma 53 2 2" xfId="881"/>
    <cellStyle name="Comma 53 2 2 2" xfId="1799"/>
    <cellStyle name="Comma 53 2 2 2 2" xfId="3652"/>
    <cellStyle name="Comma 53 2 2 2 2 2" xfId="7465"/>
    <cellStyle name="Comma 53 2 2 2 2 2 2" xfId="15076"/>
    <cellStyle name="Comma 53 2 2 2 2 2 3" xfId="22687"/>
    <cellStyle name="Comma 53 2 2 2 2 3" xfId="11263"/>
    <cellStyle name="Comma 53 2 2 2 2 4" xfId="18874"/>
    <cellStyle name="Comma 53 2 2 2 3" xfId="5612"/>
    <cellStyle name="Comma 53 2 2 2 3 2" xfId="13223"/>
    <cellStyle name="Comma 53 2 2 2 3 3" xfId="20834"/>
    <cellStyle name="Comma 53 2 2 2 4" xfId="9410"/>
    <cellStyle name="Comma 53 2 2 2 5" xfId="17021"/>
    <cellStyle name="Comma 53 2 2 3" xfId="2734"/>
    <cellStyle name="Comma 53 2 2 3 2" xfId="6547"/>
    <cellStyle name="Comma 53 2 2 3 2 2" xfId="14158"/>
    <cellStyle name="Comma 53 2 2 3 2 3" xfId="21769"/>
    <cellStyle name="Comma 53 2 2 3 3" xfId="10345"/>
    <cellStyle name="Comma 53 2 2 3 4" xfId="17956"/>
    <cellStyle name="Comma 53 2 2 4" xfId="4694"/>
    <cellStyle name="Comma 53 2 2 4 2" xfId="12305"/>
    <cellStyle name="Comma 53 2 2 4 3" xfId="19916"/>
    <cellStyle name="Comma 53 2 2 5" xfId="8492"/>
    <cellStyle name="Comma 53 2 2 6" xfId="16103"/>
    <cellStyle name="Comma 53 2 3" xfId="1352"/>
    <cellStyle name="Comma 53 2 3 2" xfId="3205"/>
    <cellStyle name="Comma 53 2 3 2 2" xfId="7018"/>
    <cellStyle name="Comma 53 2 3 2 2 2" xfId="14629"/>
    <cellStyle name="Comma 53 2 3 2 2 3" xfId="22240"/>
    <cellStyle name="Comma 53 2 3 2 3" xfId="10816"/>
    <cellStyle name="Comma 53 2 3 2 4" xfId="18427"/>
    <cellStyle name="Comma 53 2 3 3" xfId="5165"/>
    <cellStyle name="Comma 53 2 3 3 2" xfId="12776"/>
    <cellStyle name="Comma 53 2 3 3 3" xfId="20387"/>
    <cellStyle name="Comma 53 2 3 4" xfId="8963"/>
    <cellStyle name="Comma 53 2 3 5" xfId="16574"/>
    <cellStyle name="Comma 53 2 4" xfId="2287"/>
    <cellStyle name="Comma 53 2 4 2" xfId="6100"/>
    <cellStyle name="Comma 53 2 4 2 2" xfId="13711"/>
    <cellStyle name="Comma 53 2 4 2 3" xfId="21322"/>
    <cellStyle name="Comma 53 2 4 3" xfId="9898"/>
    <cellStyle name="Comma 53 2 4 4" xfId="17509"/>
    <cellStyle name="Comma 53 2 5" xfId="4247"/>
    <cellStyle name="Comma 53 2 5 2" xfId="11858"/>
    <cellStyle name="Comma 53 2 5 3" xfId="19469"/>
    <cellStyle name="Comma 53 2 6" xfId="8045"/>
    <cellStyle name="Comma 53 2 7" xfId="15656"/>
    <cellStyle name="Comma 53 3" xfId="642"/>
    <cellStyle name="Comma 53 3 2" xfId="1560"/>
    <cellStyle name="Comma 53 3 2 2" xfId="3413"/>
    <cellStyle name="Comma 53 3 2 2 2" xfId="7226"/>
    <cellStyle name="Comma 53 3 2 2 2 2" xfId="14837"/>
    <cellStyle name="Comma 53 3 2 2 2 3" xfId="22448"/>
    <cellStyle name="Comma 53 3 2 2 3" xfId="11024"/>
    <cellStyle name="Comma 53 3 2 2 4" xfId="18635"/>
    <cellStyle name="Comma 53 3 2 3" xfId="5373"/>
    <cellStyle name="Comma 53 3 2 3 2" xfId="12984"/>
    <cellStyle name="Comma 53 3 2 3 3" xfId="20595"/>
    <cellStyle name="Comma 53 3 2 4" xfId="9171"/>
    <cellStyle name="Comma 53 3 2 5" xfId="16782"/>
    <cellStyle name="Comma 53 3 3" xfId="2495"/>
    <cellStyle name="Comma 53 3 3 2" xfId="6308"/>
    <cellStyle name="Comma 53 3 3 2 2" xfId="13919"/>
    <cellStyle name="Comma 53 3 3 2 3" xfId="21530"/>
    <cellStyle name="Comma 53 3 3 3" xfId="10106"/>
    <cellStyle name="Comma 53 3 3 4" xfId="17717"/>
    <cellStyle name="Comma 53 3 4" xfId="4455"/>
    <cellStyle name="Comma 53 3 4 2" xfId="12066"/>
    <cellStyle name="Comma 53 3 4 3" xfId="19677"/>
    <cellStyle name="Comma 53 3 5" xfId="8253"/>
    <cellStyle name="Comma 53 3 6" xfId="15864"/>
    <cellStyle name="Comma 53 4" xfId="1114"/>
    <cellStyle name="Comma 53 4 2" xfId="2967"/>
    <cellStyle name="Comma 53 4 2 2" xfId="6780"/>
    <cellStyle name="Comma 53 4 2 2 2" xfId="14391"/>
    <cellStyle name="Comma 53 4 2 2 3" xfId="22002"/>
    <cellStyle name="Comma 53 4 2 3" xfId="10578"/>
    <cellStyle name="Comma 53 4 2 4" xfId="18189"/>
    <cellStyle name="Comma 53 4 3" xfId="4927"/>
    <cellStyle name="Comma 53 4 3 2" xfId="12538"/>
    <cellStyle name="Comma 53 4 3 3" xfId="20149"/>
    <cellStyle name="Comma 53 4 4" xfId="8725"/>
    <cellStyle name="Comma 53 4 5" xfId="16336"/>
    <cellStyle name="Comma 53 5" xfId="2046"/>
    <cellStyle name="Comma 53 5 2" xfId="5859"/>
    <cellStyle name="Comma 53 5 2 2" xfId="13470"/>
    <cellStyle name="Comma 53 5 2 3" xfId="21081"/>
    <cellStyle name="Comma 53 5 3" xfId="9657"/>
    <cellStyle name="Comma 53 5 4" xfId="17268"/>
    <cellStyle name="Comma 53 6" xfId="4017"/>
    <cellStyle name="Comma 53 6 2" xfId="11628"/>
    <cellStyle name="Comma 53 6 3" xfId="19239"/>
    <cellStyle name="Comma 53 7" xfId="7808"/>
    <cellStyle name="Comma 53 8" xfId="15419"/>
    <cellStyle name="Comma 54" xfId="112"/>
    <cellStyle name="Comma 54 2" xfId="435"/>
    <cellStyle name="Comma 54 2 2" xfId="882"/>
    <cellStyle name="Comma 54 2 2 2" xfId="1800"/>
    <cellStyle name="Comma 54 2 2 2 2" xfId="3653"/>
    <cellStyle name="Comma 54 2 2 2 2 2" xfId="7466"/>
    <cellStyle name="Comma 54 2 2 2 2 2 2" xfId="15077"/>
    <cellStyle name="Comma 54 2 2 2 2 2 3" xfId="22688"/>
    <cellStyle name="Comma 54 2 2 2 2 3" xfId="11264"/>
    <cellStyle name="Comma 54 2 2 2 2 4" xfId="18875"/>
    <cellStyle name="Comma 54 2 2 2 3" xfId="5613"/>
    <cellStyle name="Comma 54 2 2 2 3 2" xfId="13224"/>
    <cellStyle name="Comma 54 2 2 2 3 3" xfId="20835"/>
    <cellStyle name="Comma 54 2 2 2 4" xfId="9411"/>
    <cellStyle name="Comma 54 2 2 2 5" xfId="17022"/>
    <cellStyle name="Comma 54 2 2 3" xfId="2735"/>
    <cellStyle name="Comma 54 2 2 3 2" xfId="6548"/>
    <cellStyle name="Comma 54 2 2 3 2 2" xfId="14159"/>
    <cellStyle name="Comma 54 2 2 3 2 3" xfId="21770"/>
    <cellStyle name="Comma 54 2 2 3 3" xfId="10346"/>
    <cellStyle name="Comma 54 2 2 3 4" xfId="17957"/>
    <cellStyle name="Comma 54 2 2 4" xfId="4695"/>
    <cellStyle name="Comma 54 2 2 4 2" xfId="12306"/>
    <cellStyle name="Comma 54 2 2 4 3" xfId="19917"/>
    <cellStyle name="Comma 54 2 2 5" xfId="8493"/>
    <cellStyle name="Comma 54 2 2 6" xfId="16104"/>
    <cellStyle name="Comma 54 2 3" xfId="1353"/>
    <cellStyle name="Comma 54 2 3 2" xfId="3206"/>
    <cellStyle name="Comma 54 2 3 2 2" xfId="7019"/>
    <cellStyle name="Comma 54 2 3 2 2 2" xfId="14630"/>
    <cellStyle name="Comma 54 2 3 2 2 3" xfId="22241"/>
    <cellStyle name="Comma 54 2 3 2 3" xfId="10817"/>
    <cellStyle name="Comma 54 2 3 2 4" xfId="18428"/>
    <cellStyle name="Comma 54 2 3 3" xfId="5166"/>
    <cellStyle name="Comma 54 2 3 3 2" xfId="12777"/>
    <cellStyle name="Comma 54 2 3 3 3" xfId="20388"/>
    <cellStyle name="Comma 54 2 3 4" xfId="8964"/>
    <cellStyle name="Comma 54 2 3 5" xfId="16575"/>
    <cellStyle name="Comma 54 2 4" xfId="2288"/>
    <cellStyle name="Comma 54 2 4 2" xfId="6101"/>
    <cellStyle name="Comma 54 2 4 2 2" xfId="13712"/>
    <cellStyle name="Comma 54 2 4 2 3" xfId="21323"/>
    <cellStyle name="Comma 54 2 4 3" xfId="9899"/>
    <cellStyle name="Comma 54 2 4 4" xfId="17510"/>
    <cellStyle name="Comma 54 2 5" xfId="4248"/>
    <cellStyle name="Comma 54 2 5 2" xfId="11859"/>
    <cellStyle name="Comma 54 2 5 3" xfId="19470"/>
    <cellStyle name="Comma 54 2 6" xfId="8046"/>
    <cellStyle name="Comma 54 2 7" xfId="15657"/>
    <cellStyle name="Comma 54 3" xfId="643"/>
    <cellStyle name="Comma 54 3 2" xfId="1561"/>
    <cellStyle name="Comma 54 3 2 2" xfId="3414"/>
    <cellStyle name="Comma 54 3 2 2 2" xfId="7227"/>
    <cellStyle name="Comma 54 3 2 2 2 2" xfId="14838"/>
    <cellStyle name="Comma 54 3 2 2 2 3" xfId="22449"/>
    <cellStyle name="Comma 54 3 2 2 3" xfId="11025"/>
    <cellStyle name="Comma 54 3 2 2 4" xfId="18636"/>
    <cellStyle name="Comma 54 3 2 3" xfId="5374"/>
    <cellStyle name="Comma 54 3 2 3 2" xfId="12985"/>
    <cellStyle name="Comma 54 3 2 3 3" xfId="20596"/>
    <cellStyle name="Comma 54 3 2 4" xfId="9172"/>
    <cellStyle name="Comma 54 3 2 5" xfId="16783"/>
    <cellStyle name="Comma 54 3 3" xfId="2496"/>
    <cellStyle name="Comma 54 3 3 2" xfId="6309"/>
    <cellStyle name="Comma 54 3 3 2 2" xfId="13920"/>
    <cellStyle name="Comma 54 3 3 2 3" xfId="21531"/>
    <cellStyle name="Comma 54 3 3 3" xfId="10107"/>
    <cellStyle name="Comma 54 3 3 4" xfId="17718"/>
    <cellStyle name="Comma 54 3 4" xfId="4456"/>
    <cellStyle name="Comma 54 3 4 2" xfId="12067"/>
    <cellStyle name="Comma 54 3 4 3" xfId="19678"/>
    <cellStyle name="Comma 54 3 5" xfId="8254"/>
    <cellStyle name="Comma 54 3 6" xfId="15865"/>
    <cellStyle name="Comma 54 4" xfId="1115"/>
    <cellStyle name="Comma 54 4 2" xfId="2968"/>
    <cellStyle name="Comma 54 4 2 2" xfId="6781"/>
    <cellStyle name="Comma 54 4 2 2 2" xfId="14392"/>
    <cellStyle name="Comma 54 4 2 2 3" xfId="22003"/>
    <cellStyle name="Comma 54 4 2 3" xfId="10579"/>
    <cellStyle name="Comma 54 4 2 4" xfId="18190"/>
    <cellStyle name="Comma 54 4 3" xfId="4928"/>
    <cellStyle name="Comma 54 4 3 2" xfId="12539"/>
    <cellStyle name="Comma 54 4 3 3" xfId="20150"/>
    <cellStyle name="Comma 54 4 4" xfId="8726"/>
    <cellStyle name="Comma 54 4 5" xfId="16337"/>
    <cellStyle name="Comma 54 5" xfId="2047"/>
    <cellStyle name="Comma 54 5 2" xfId="5860"/>
    <cellStyle name="Comma 54 5 2 2" xfId="13471"/>
    <cellStyle name="Comma 54 5 2 3" xfId="21082"/>
    <cellStyle name="Comma 54 5 3" xfId="9658"/>
    <cellStyle name="Comma 54 5 4" xfId="17269"/>
    <cellStyle name="Comma 54 6" xfId="4018"/>
    <cellStyle name="Comma 54 6 2" xfId="11629"/>
    <cellStyle name="Comma 54 6 3" xfId="19240"/>
    <cellStyle name="Comma 54 7" xfId="7809"/>
    <cellStyle name="Comma 54 8" xfId="15420"/>
    <cellStyle name="Comma 55" xfId="113"/>
    <cellStyle name="Comma 55 2" xfId="436"/>
    <cellStyle name="Comma 55 2 2" xfId="883"/>
    <cellStyle name="Comma 55 2 2 2" xfId="1801"/>
    <cellStyle name="Comma 55 2 2 2 2" xfId="3654"/>
    <cellStyle name="Comma 55 2 2 2 2 2" xfId="7467"/>
    <cellStyle name="Comma 55 2 2 2 2 2 2" xfId="15078"/>
    <cellStyle name="Comma 55 2 2 2 2 2 3" xfId="22689"/>
    <cellStyle name="Comma 55 2 2 2 2 3" xfId="11265"/>
    <cellStyle name="Comma 55 2 2 2 2 4" xfId="18876"/>
    <cellStyle name="Comma 55 2 2 2 3" xfId="5614"/>
    <cellStyle name="Comma 55 2 2 2 3 2" xfId="13225"/>
    <cellStyle name="Comma 55 2 2 2 3 3" xfId="20836"/>
    <cellStyle name="Comma 55 2 2 2 4" xfId="9412"/>
    <cellStyle name="Comma 55 2 2 2 5" xfId="17023"/>
    <cellStyle name="Comma 55 2 2 3" xfId="2736"/>
    <cellStyle name="Comma 55 2 2 3 2" xfId="6549"/>
    <cellStyle name="Comma 55 2 2 3 2 2" xfId="14160"/>
    <cellStyle name="Comma 55 2 2 3 2 3" xfId="21771"/>
    <cellStyle name="Comma 55 2 2 3 3" xfId="10347"/>
    <cellStyle name="Comma 55 2 2 3 4" xfId="17958"/>
    <cellStyle name="Comma 55 2 2 4" xfId="4696"/>
    <cellStyle name="Comma 55 2 2 4 2" xfId="12307"/>
    <cellStyle name="Comma 55 2 2 4 3" xfId="19918"/>
    <cellStyle name="Comma 55 2 2 5" xfId="8494"/>
    <cellStyle name="Comma 55 2 2 6" xfId="16105"/>
    <cellStyle name="Comma 55 2 3" xfId="1354"/>
    <cellStyle name="Comma 55 2 3 2" xfId="3207"/>
    <cellStyle name="Comma 55 2 3 2 2" xfId="7020"/>
    <cellStyle name="Comma 55 2 3 2 2 2" xfId="14631"/>
    <cellStyle name="Comma 55 2 3 2 2 3" xfId="22242"/>
    <cellStyle name="Comma 55 2 3 2 3" xfId="10818"/>
    <cellStyle name="Comma 55 2 3 2 4" xfId="18429"/>
    <cellStyle name="Comma 55 2 3 3" xfId="5167"/>
    <cellStyle name="Comma 55 2 3 3 2" xfId="12778"/>
    <cellStyle name="Comma 55 2 3 3 3" xfId="20389"/>
    <cellStyle name="Comma 55 2 3 4" xfId="8965"/>
    <cellStyle name="Comma 55 2 3 5" xfId="16576"/>
    <cellStyle name="Comma 55 2 4" xfId="2289"/>
    <cellStyle name="Comma 55 2 4 2" xfId="6102"/>
    <cellStyle name="Comma 55 2 4 2 2" xfId="13713"/>
    <cellStyle name="Comma 55 2 4 2 3" xfId="21324"/>
    <cellStyle name="Comma 55 2 4 3" xfId="9900"/>
    <cellStyle name="Comma 55 2 4 4" xfId="17511"/>
    <cellStyle name="Comma 55 2 5" xfId="4249"/>
    <cellStyle name="Comma 55 2 5 2" xfId="11860"/>
    <cellStyle name="Comma 55 2 5 3" xfId="19471"/>
    <cellStyle name="Comma 55 2 6" xfId="8047"/>
    <cellStyle name="Comma 55 2 7" xfId="15658"/>
    <cellStyle name="Comma 55 3" xfId="644"/>
    <cellStyle name="Comma 55 3 2" xfId="1562"/>
    <cellStyle name="Comma 55 3 2 2" xfId="3415"/>
    <cellStyle name="Comma 55 3 2 2 2" xfId="7228"/>
    <cellStyle name="Comma 55 3 2 2 2 2" xfId="14839"/>
    <cellStyle name="Comma 55 3 2 2 2 3" xfId="22450"/>
    <cellStyle name="Comma 55 3 2 2 3" xfId="11026"/>
    <cellStyle name="Comma 55 3 2 2 4" xfId="18637"/>
    <cellStyle name="Comma 55 3 2 3" xfId="5375"/>
    <cellStyle name="Comma 55 3 2 3 2" xfId="12986"/>
    <cellStyle name="Comma 55 3 2 3 3" xfId="20597"/>
    <cellStyle name="Comma 55 3 2 4" xfId="9173"/>
    <cellStyle name="Comma 55 3 2 5" xfId="16784"/>
    <cellStyle name="Comma 55 3 3" xfId="2497"/>
    <cellStyle name="Comma 55 3 3 2" xfId="6310"/>
    <cellStyle name="Comma 55 3 3 2 2" xfId="13921"/>
    <cellStyle name="Comma 55 3 3 2 3" xfId="21532"/>
    <cellStyle name="Comma 55 3 3 3" xfId="10108"/>
    <cellStyle name="Comma 55 3 3 4" xfId="17719"/>
    <cellStyle name="Comma 55 3 4" xfId="4457"/>
    <cellStyle name="Comma 55 3 4 2" xfId="12068"/>
    <cellStyle name="Comma 55 3 4 3" xfId="19679"/>
    <cellStyle name="Comma 55 3 5" xfId="8255"/>
    <cellStyle name="Comma 55 3 6" xfId="15866"/>
    <cellStyle name="Comma 55 4" xfId="1116"/>
    <cellStyle name="Comma 55 4 2" xfId="2969"/>
    <cellStyle name="Comma 55 4 2 2" xfId="6782"/>
    <cellStyle name="Comma 55 4 2 2 2" xfId="14393"/>
    <cellStyle name="Comma 55 4 2 2 3" xfId="22004"/>
    <cellStyle name="Comma 55 4 2 3" xfId="10580"/>
    <cellStyle name="Comma 55 4 2 4" xfId="18191"/>
    <cellStyle name="Comma 55 4 3" xfId="4929"/>
    <cellStyle name="Comma 55 4 3 2" xfId="12540"/>
    <cellStyle name="Comma 55 4 3 3" xfId="20151"/>
    <cellStyle name="Comma 55 4 4" xfId="8727"/>
    <cellStyle name="Comma 55 4 5" xfId="16338"/>
    <cellStyle name="Comma 55 5" xfId="2048"/>
    <cellStyle name="Comma 55 5 2" xfId="5861"/>
    <cellStyle name="Comma 55 5 2 2" xfId="13472"/>
    <cellStyle name="Comma 55 5 2 3" xfId="21083"/>
    <cellStyle name="Comma 55 5 3" xfId="9659"/>
    <cellStyle name="Comma 55 5 4" xfId="17270"/>
    <cellStyle name="Comma 55 6" xfId="4019"/>
    <cellStyle name="Comma 55 6 2" xfId="11630"/>
    <cellStyle name="Comma 55 6 3" xfId="19241"/>
    <cellStyle name="Comma 55 7" xfId="7810"/>
    <cellStyle name="Comma 55 8" xfId="15421"/>
    <cellStyle name="Comma 56" xfId="114"/>
    <cellStyle name="Comma 56 2" xfId="437"/>
    <cellStyle name="Comma 56 2 2" xfId="884"/>
    <cellStyle name="Comma 56 2 2 2" xfId="1802"/>
    <cellStyle name="Comma 56 2 2 2 2" xfId="3655"/>
    <cellStyle name="Comma 56 2 2 2 2 2" xfId="7468"/>
    <cellStyle name="Comma 56 2 2 2 2 2 2" xfId="15079"/>
    <cellStyle name="Comma 56 2 2 2 2 2 3" xfId="22690"/>
    <cellStyle name="Comma 56 2 2 2 2 3" xfId="11266"/>
    <cellStyle name="Comma 56 2 2 2 2 4" xfId="18877"/>
    <cellStyle name="Comma 56 2 2 2 3" xfId="5615"/>
    <cellStyle name="Comma 56 2 2 2 3 2" xfId="13226"/>
    <cellStyle name="Comma 56 2 2 2 3 3" xfId="20837"/>
    <cellStyle name="Comma 56 2 2 2 4" xfId="9413"/>
    <cellStyle name="Comma 56 2 2 2 5" xfId="17024"/>
    <cellStyle name="Comma 56 2 2 3" xfId="2737"/>
    <cellStyle name="Comma 56 2 2 3 2" xfId="6550"/>
    <cellStyle name="Comma 56 2 2 3 2 2" xfId="14161"/>
    <cellStyle name="Comma 56 2 2 3 2 3" xfId="21772"/>
    <cellStyle name="Comma 56 2 2 3 3" xfId="10348"/>
    <cellStyle name="Comma 56 2 2 3 4" xfId="17959"/>
    <cellStyle name="Comma 56 2 2 4" xfId="4697"/>
    <cellStyle name="Comma 56 2 2 4 2" xfId="12308"/>
    <cellStyle name="Comma 56 2 2 4 3" xfId="19919"/>
    <cellStyle name="Comma 56 2 2 5" xfId="8495"/>
    <cellStyle name="Comma 56 2 2 6" xfId="16106"/>
    <cellStyle name="Comma 56 2 3" xfId="1355"/>
    <cellStyle name="Comma 56 2 3 2" xfId="3208"/>
    <cellStyle name="Comma 56 2 3 2 2" xfId="7021"/>
    <cellStyle name="Comma 56 2 3 2 2 2" xfId="14632"/>
    <cellStyle name="Comma 56 2 3 2 2 3" xfId="22243"/>
    <cellStyle name="Comma 56 2 3 2 3" xfId="10819"/>
    <cellStyle name="Comma 56 2 3 2 4" xfId="18430"/>
    <cellStyle name="Comma 56 2 3 3" xfId="5168"/>
    <cellStyle name="Comma 56 2 3 3 2" xfId="12779"/>
    <cellStyle name="Comma 56 2 3 3 3" xfId="20390"/>
    <cellStyle name="Comma 56 2 3 4" xfId="8966"/>
    <cellStyle name="Comma 56 2 3 5" xfId="16577"/>
    <cellStyle name="Comma 56 2 4" xfId="2290"/>
    <cellStyle name="Comma 56 2 4 2" xfId="6103"/>
    <cellStyle name="Comma 56 2 4 2 2" xfId="13714"/>
    <cellStyle name="Comma 56 2 4 2 3" xfId="21325"/>
    <cellStyle name="Comma 56 2 4 3" xfId="9901"/>
    <cellStyle name="Comma 56 2 4 4" xfId="17512"/>
    <cellStyle name="Comma 56 2 5" xfId="4250"/>
    <cellStyle name="Comma 56 2 5 2" xfId="11861"/>
    <cellStyle name="Comma 56 2 5 3" xfId="19472"/>
    <cellStyle name="Comma 56 2 6" xfId="8048"/>
    <cellStyle name="Comma 56 2 7" xfId="15659"/>
    <cellStyle name="Comma 56 3" xfId="645"/>
    <cellStyle name="Comma 56 3 2" xfId="1563"/>
    <cellStyle name="Comma 56 3 2 2" xfId="3416"/>
    <cellStyle name="Comma 56 3 2 2 2" xfId="7229"/>
    <cellStyle name="Comma 56 3 2 2 2 2" xfId="14840"/>
    <cellStyle name="Comma 56 3 2 2 2 3" xfId="22451"/>
    <cellStyle name="Comma 56 3 2 2 3" xfId="11027"/>
    <cellStyle name="Comma 56 3 2 2 4" xfId="18638"/>
    <cellStyle name="Comma 56 3 2 3" xfId="5376"/>
    <cellStyle name="Comma 56 3 2 3 2" xfId="12987"/>
    <cellStyle name="Comma 56 3 2 3 3" xfId="20598"/>
    <cellStyle name="Comma 56 3 2 4" xfId="9174"/>
    <cellStyle name="Comma 56 3 2 5" xfId="16785"/>
    <cellStyle name="Comma 56 3 3" xfId="2498"/>
    <cellStyle name="Comma 56 3 3 2" xfId="6311"/>
    <cellStyle name="Comma 56 3 3 2 2" xfId="13922"/>
    <cellStyle name="Comma 56 3 3 2 3" xfId="21533"/>
    <cellStyle name="Comma 56 3 3 3" xfId="10109"/>
    <cellStyle name="Comma 56 3 3 4" xfId="17720"/>
    <cellStyle name="Comma 56 3 4" xfId="4458"/>
    <cellStyle name="Comma 56 3 4 2" xfId="12069"/>
    <cellStyle name="Comma 56 3 4 3" xfId="19680"/>
    <cellStyle name="Comma 56 3 5" xfId="8256"/>
    <cellStyle name="Comma 56 3 6" xfId="15867"/>
    <cellStyle name="Comma 56 4" xfId="1117"/>
    <cellStyle name="Comma 56 4 2" xfId="2970"/>
    <cellStyle name="Comma 56 4 2 2" xfId="6783"/>
    <cellStyle name="Comma 56 4 2 2 2" xfId="14394"/>
    <cellStyle name="Comma 56 4 2 2 3" xfId="22005"/>
    <cellStyle name="Comma 56 4 2 3" xfId="10581"/>
    <cellStyle name="Comma 56 4 2 4" xfId="18192"/>
    <cellStyle name="Comma 56 4 3" xfId="4930"/>
    <cellStyle name="Comma 56 4 3 2" xfId="12541"/>
    <cellStyle name="Comma 56 4 3 3" xfId="20152"/>
    <cellStyle name="Comma 56 4 4" xfId="8728"/>
    <cellStyle name="Comma 56 4 5" xfId="16339"/>
    <cellStyle name="Comma 56 5" xfId="2049"/>
    <cellStyle name="Comma 56 5 2" xfId="5862"/>
    <cellStyle name="Comma 56 5 2 2" xfId="13473"/>
    <cellStyle name="Comma 56 5 2 3" xfId="21084"/>
    <cellStyle name="Comma 56 5 3" xfId="9660"/>
    <cellStyle name="Comma 56 5 4" xfId="17271"/>
    <cellStyle name="Comma 56 6" xfId="4020"/>
    <cellStyle name="Comma 56 6 2" xfId="11631"/>
    <cellStyle name="Comma 56 6 3" xfId="19242"/>
    <cellStyle name="Comma 56 7" xfId="7811"/>
    <cellStyle name="Comma 56 8" xfId="15422"/>
    <cellStyle name="Comma 57" xfId="115"/>
    <cellStyle name="Comma 57 2" xfId="438"/>
    <cellStyle name="Comma 57 2 2" xfId="885"/>
    <cellStyle name="Comma 57 2 2 2" xfId="1803"/>
    <cellStyle name="Comma 57 2 2 2 2" xfId="3656"/>
    <cellStyle name="Comma 57 2 2 2 2 2" xfId="7469"/>
    <cellStyle name="Comma 57 2 2 2 2 2 2" xfId="15080"/>
    <cellStyle name="Comma 57 2 2 2 2 2 3" xfId="22691"/>
    <cellStyle name="Comma 57 2 2 2 2 3" xfId="11267"/>
    <cellStyle name="Comma 57 2 2 2 2 4" xfId="18878"/>
    <cellStyle name="Comma 57 2 2 2 3" xfId="5616"/>
    <cellStyle name="Comma 57 2 2 2 3 2" xfId="13227"/>
    <cellStyle name="Comma 57 2 2 2 3 3" xfId="20838"/>
    <cellStyle name="Comma 57 2 2 2 4" xfId="9414"/>
    <cellStyle name="Comma 57 2 2 2 5" xfId="17025"/>
    <cellStyle name="Comma 57 2 2 3" xfId="2738"/>
    <cellStyle name="Comma 57 2 2 3 2" xfId="6551"/>
    <cellStyle name="Comma 57 2 2 3 2 2" xfId="14162"/>
    <cellStyle name="Comma 57 2 2 3 2 3" xfId="21773"/>
    <cellStyle name="Comma 57 2 2 3 3" xfId="10349"/>
    <cellStyle name="Comma 57 2 2 3 4" xfId="17960"/>
    <cellStyle name="Comma 57 2 2 4" xfId="4698"/>
    <cellStyle name="Comma 57 2 2 4 2" xfId="12309"/>
    <cellStyle name="Comma 57 2 2 4 3" xfId="19920"/>
    <cellStyle name="Comma 57 2 2 5" xfId="8496"/>
    <cellStyle name="Comma 57 2 2 6" xfId="16107"/>
    <cellStyle name="Comma 57 2 3" xfId="1356"/>
    <cellStyle name="Comma 57 2 3 2" xfId="3209"/>
    <cellStyle name="Comma 57 2 3 2 2" xfId="7022"/>
    <cellStyle name="Comma 57 2 3 2 2 2" xfId="14633"/>
    <cellStyle name="Comma 57 2 3 2 2 3" xfId="22244"/>
    <cellStyle name="Comma 57 2 3 2 3" xfId="10820"/>
    <cellStyle name="Comma 57 2 3 2 4" xfId="18431"/>
    <cellStyle name="Comma 57 2 3 3" xfId="5169"/>
    <cellStyle name="Comma 57 2 3 3 2" xfId="12780"/>
    <cellStyle name="Comma 57 2 3 3 3" xfId="20391"/>
    <cellStyle name="Comma 57 2 3 4" xfId="8967"/>
    <cellStyle name="Comma 57 2 3 5" xfId="16578"/>
    <cellStyle name="Comma 57 2 4" xfId="2291"/>
    <cellStyle name="Comma 57 2 4 2" xfId="6104"/>
    <cellStyle name="Comma 57 2 4 2 2" xfId="13715"/>
    <cellStyle name="Comma 57 2 4 2 3" xfId="21326"/>
    <cellStyle name="Comma 57 2 4 3" xfId="9902"/>
    <cellStyle name="Comma 57 2 4 4" xfId="17513"/>
    <cellStyle name="Comma 57 2 5" xfId="4251"/>
    <cellStyle name="Comma 57 2 5 2" xfId="11862"/>
    <cellStyle name="Comma 57 2 5 3" xfId="19473"/>
    <cellStyle name="Comma 57 2 6" xfId="8049"/>
    <cellStyle name="Comma 57 2 7" xfId="15660"/>
    <cellStyle name="Comma 57 3" xfId="646"/>
    <cellStyle name="Comma 57 3 2" xfId="1564"/>
    <cellStyle name="Comma 57 3 2 2" xfId="3417"/>
    <cellStyle name="Comma 57 3 2 2 2" xfId="7230"/>
    <cellStyle name="Comma 57 3 2 2 2 2" xfId="14841"/>
    <cellStyle name="Comma 57 3 2 2 2 3" xfId="22452"/>
    <cellStyle name="Comma 57 3 2 2 3" xfId="11028"/>
    <cellStyle name="Comma 57 3 2 2 4" xfId="18639"/>
    <cellStyle name="Comma 57 3 2 3" xfId="5377"/>
    <cellStyle name="Comma 57 3 2 3 2" xfId="12988"/>
    <cellStyle name="Comma 57 3 2 3 3" xfId="20599"/>
    <cellStyle name="Comma 57 3 2 4" xfId="9175"/>
    <cellStyle name="Comma 57 3 2 5" xfId="16786"/>
    <cellStyle name="Comma 57 3 3" xfId="2499"/>
    <cellStyle name="Comma 57 3 3 2" xfId="6312"/>
    <cellStyle name="Comma 57 3 3 2 2" xfId="13923"/>
    <cellStyle name="Comma 57 3 3 2 3" xfId="21534"/>
    <cellStyle name="Comma 57 3 3 3" xfId="10110"/>
    <cellStyle name="Comma 57 3 3 4" xfId="17721"/>
    <cellStyle name="Comma 57 3 4" xfId="4459"/>
    <cellStyle name="Comma 57 3 4 2" xfId="12070"/>
    <cellStyle name="Comma 57 3 4 3" xfId="19681"/>
    <cellStyle name="Comma 57 3 5" xfId="8257"/>
    <cellStyle name="Comma 57 3 6" xfId="15868"/>
    <cellStyle name="Comma 57 4" xfId="1118"/>
    <cellStyle name="Comma 57 4 2" xfId="2971"/>
    <cellStyle name="Comma 57 4 2 2" xfId="6784"/>
    <cellStyle name="Comma 57 4 2 2 2" xfId="14395"/>
    <cellStyle name="Comma 57 4 2 2 3" xfId="22006"/>
    <cellStyle name="Comma 57 4 2 3" xfId="10582"/>
    <cellStyle name="Comma 57 4 2 4" xfId="18193"/>
    <cellStyle name="Comma 57 4 3" xfId="4931"/>
    <cellStyle name="Comma 57 4 3 2" xfId="12542"/>
    <cellStyle name="Comma 57 4 3 3" xfId="20153"/>
    <cellStyle name="Comma 57 4 4" xfId="8729"/>
    <cellStyle name="Comma 57 4 5" xfId="16340"/>
    <cellStyle name="Comma 57 5" xfId="2050"/>
    <cellStyle name="Comma 57 5 2" xfId="5863"/>
    <cellStyle name="Comma 57 5 2 2" xfId="13474"/>
    <cellStyle name="Comma 57 5 2 3" xfId="21085"/>
    <cellStyle name="Comma 57 5 3" xfId="9661"/>
    <cellStyle name="Comma 57 5 4" xfId="17272"/>
    <cellStyle name="Comma 57 6" xfId="4021"/>
    <cellStyle name="Comma 57 6 2" xfId="11632"/>
    <cellStyle name="Comma 57 6 3" xfId="19243"/>
    <cellStyle name="Comma 57 7" xfId="7812"/>
    <cellStyle name="Comma 57 8" xfId="15423"/>
    <cellStyle name="Comma 58" xfId="171"/>
    <cellStyle name="Comma 58 2" xfId="465"/>
    <cellStyle name="Comma 58 2 2" xfId="912"/>
    <cellStyle name="Comma 58 2 2 2" xfId="1830"/>
    <cellStyle name="Comma 58 2 2 2 2" xfId="3683"/>
    <cellStyle name="Comma 58 2 2 2 2 2" xfId="7496"/>
    <cellStyle name="Comma 58 2 2 2 2 2 2" xfId="15107"/>
    <cellStyle name="Comma 58 2 2 2 2 2 3" xfId="22718"/>
    <cellStyle name="Comma 58 2 2 2 2 3" xfId="11294"/>
    <cellStyle name="Comma 58 2 2 2 2 4" xfId="18905"/>
    <cellStyle name="Comma 58 2 2 2 3" xfId="5643"/>
    <cellStyle name="Comma 58 2 2 2 3 2" xfId="13254"/>
    <cellStyle name="Comma 58 2 2 2 3 3" xfId="20865"/>
    <cellStyle name="Comma 58 2 2 2 4" xfId="9441"/>
    <cellStyle name="Comma 58 2 2 2 5" xfId="17052"/>
    <cellStyle name="Comma 58 2 2 3" xfId="2765"/>
    <cellStyle name="Comma 58 2 2 3 2" xfId="6578"/>
    <cellStyle name="Comma 58 2 2 3 2 2" xfId="14189"/>
    <cellStyle name="Comma 58 2 2 3 2 3" xfId="21800"/>
    <cellStyle name="Comma 58 2 2 3 3" xfId="10376"/>
    <cellStyle name="Comma 58 2 2 3 4" xfId="17987"/>
    <cellStyle name="Comma 58 2 2 4" xfId="4725"/>
    <cellStyle name="Comma 58 2 2 4 2" xfId="12336"/>
    <cellStyle name="Comma 58 2 2 4 3" xfId="19947"/>
    <cellStyle name="Comma 58 2 2 5" xfId="8523"/>
    <cellStyle name="Comma 58 2 2 6" xfId="16134"/>
    <cellStyle name="Comma 58 2 3" xfId="1383"/>
    <cellStyle name="Comma 58 2 3 2" xfId="3236"/>
    <cellStyle name="Comma 58 2 3 2 2" xfId="7049"/>
    <cellStyle name="Comma 58 2 3 2 2 2" xfId="14660"/>
    <cellStyle name="Comma 58 2 3 2 2 3" xfId="22271"/>
    <cellStyle name="Comma 58 2 3 2 3" xfId="10847"/>
    <cellStyle name="Comma 58 2 3 2 4" xfId="18458"/>
    <cellStyle name="Comma 58 2 3 3" xfId="5196"/>
    <cellStyle name="Comma 58 2 3 3 2" xfId="12807"/>
    <cellStyle name="Comma 58 2 3 3 3" xfId="20418"/>
    <cellStyle name="Comma 58 2 3 4" xfId="8994"/>
    <cellStyle name="Comma 58 2 3 5" xfId="16605"/>
    <cellStyle name="Comma 58 2 4" xfId="2318"/>
    <cellStyle name="Comma 58 2 4 2" xfId="6131"/>
    <cellStyle name="Comma 58 2 4 2 2" xfId="13742"/>
    <cellStyle name="Comma 58 2 4 2 3" xfId="21353"/>
    <cellStyle name="Comma 58 2 4 3" xfId="9929"/>
    <cellStyle name="Comma 58 2 4 4" xfId="17540"/>
    <cellStyle name="Comma 58 2 5" xfId="4278"/>
    <cellStyle name="Comma 58 2 5 2" xfId="11889"/>
    <cellStyle name="Comma 58 2 5 3" xfId="19500"/>
    <cellStyle name="Comma 58 2 6" xfId="8076"/>
    <cellStyle name="Comma 58 2 7" xfId="15687"/>
    <cellStyle name="Comma 58 3" xfId="677"/>
    <cellStyle name="Comma 58 3 2" xfId="1595"/>
    <cellStyle name="Comma 58 3 2 2" xfId="3448"/>
    <cellStyle name="Comma 58 3 2 2 2" xfId="7261"/>
    <cellStyle name="Comma 58 3 2 2 2 2" xfId="14872"/>
    <cellStyle name="Comma 58 3 2 2 2 3" xfId="22483"/>
    <cellStyle name="Comma 58 3 2 2 3" xfId="11059"/>
    <cellStyle name="Comma 58 3 2 2 4" xfId="18670"/>
    <cellStyle name="Comma 58 3 2 3" xfId="5408"/>
    <cellStyle name="Comma 58 3 2 3 2" xfId="13019"/>
    <cellStyle name="Comma 58 3 2 3 3" xfId="20630"/>
    <cellStyle name="Comma 58 3 2 4" xfId="9206"/>
    <cellStyle name="Comma 58 3 2 5" xfId="16817"/>
    <cellStyle name="Comma 58 3 3" xfId="2530"/>
    <cellStyle name="Comma 58 3 3 2" xfId="6343"/>
    <cellStyle name="Comma 58 3 3 2 2" xfId="13954"/>
    <cellStyle name="Comma 58 3 3 2 3" xfId="21565"/>
    <cellStyle name="Comma 58 3 3 3" xfId="10141"/>
    <cellStyle name="Comma 58 3 3 4" xfId="17752"/>
    <cellStyle name="Comma 58 3 4" xfId="4490"/>
    <cellStyle name="Comma 58 3 4 2" xfId="12101"/>
    <cellStyle name="Comma 58 3 4 3" xfId="19712"/>
    <cellStyle name="Comma 58 3 5" xfId="8288"/>
    <cellStyle name="Comma 58 3 6" xfId="15899"/>
    <cellStyle name="Comma 58 4" xfId="1148"/>
    <cellStyle name="Comma 58 4 2" xfId="3001"/>
    <cellStyle name="Comma 58 4 2 2" xfId="6814"/>
    <cellStyle name="Comma 58 4 2 2 2" xfId="14425"/>
    <cellStyle name="Comma 58 4 2 2 3" xfId="22036"/>
    <cellStyle name="Comma 58 4 2 3" xfId="10612"/>
    <cellStyle name="Comma 58 4 2 4" xfId="18223"/>
    <cellStyle name="Comma 58 4 3" xfId="4961"/>
    <cellStyle name="Comma 58 4 3 2" xfId="12572"/>
    <cellStyle name="Comma 58 4 3 3" xfId="20183"/>
    <cellStyle name="Comma 58 4 4" xfId="8759"/>
    <cellStyle name="Comma 58 4 5" xfId="16370"/>
    <cellStyle name="Comma 58 5" xfId="2083"/>
    <cellStyle name="Comma 58 5 2" xfId="5896"/>
    <cellStyle name="Comma 58 5 2 2" xfId="13507"/>
    <cellStyle name="Comma 58 5 2 3" xfId="21118"/>
    <cellStyle name="Comma 58 5 3" xfId="9694"/>
    <cellStyle name="Comma 58 5 4" xfId="17305"/>
    <cellStyle name="Comma 58 6" xfId="4022"/>
    <cellStyle name="Comma 58 6 2" xfId="11633"/>
    <cellStyle name="Comma 58 6 3" xfId="19244"/>
    <cellStyle name="Comma 58 7" xfId="7842"/>
    <cellStyle name="Comma 58 8" xfId="15453"/>
    <cellStyle name="Comma 59" xfId="172"/>
    <cellStyle name="Comma 59 2" xfId="466"/>
    <cellStyle name="Comma 59 2 2" xfId="913"/>
    <cellStyle name="Comma 59 2 2 2" xfId="1831"/>
    <cellStyle name="Comma 59 2 2 2 2" xfId="3684"/>
    <cellStyle name="Comma 59 2 2 2 2 2" xfId="7497"/>
    <cellStyle name="Comma 59 2 2 2 2 2 2" xfId="15108"/>
    <cellStyle name="Comma 59 2 2 2 2 2 3" xfId="22719"/>
    <cellStyle name="Comma 59 2 2 2 2 3" xfId="11295"/>
    <cellStyle name="Comma 59 2 2 2 2 4" xfId="18906"/>
    <cellStyle name="Comma 59 2 2 2 3" xfId="5644"/>
    <cellStyle name="Comma 59 2 2 2 3 2" xfId="13255"/>
    <cellStyle name="Comma 59 2 2 2 3 3" xfId="20866"/>
    <cellStyle name="Comma 59 2 2 2 4" xfId="9442"/>
    <cellStyle name="Comma 59 2 2 2 5" xfId="17053"/>
    <cellStyle name="Comma 59 2 2 3" xfId="2766"/>
    <cellStyle name="Comma 59 2 2 3 2" xfId="6579"/>
    <cellStyle name="Comma 59 2 2 3 2 2" xfId="14190"/>
    <cellStyle name="Comma 59 2 2 3 2 3" xfId="21801"/>
    <cellStyle name="Comma 59 2 2 3 3" xfId="10377"/>
    <cellStyle name="Comma 59 2 2 3 4" xfId="17988"/>
    <cellStyle name="Comma 59 2 2 4" xfId="4726"/>
    <cellStyle name="Comma 59 2 2 4 2" xfId="12337"/>
    <cellStyle name="Comma 59 2 2 4 3" xfId="19948"/>
    <cellStyle name="Comma 59 2 2 5" xfId="8524"/>
    <cellStyle name="Comma 59 2 2 6" xfId="16135"/>
    <cellStyle name="Comma 59 2 3" xfId="1384"/>
    <cellStyle name="Comma 59 2 3 2" xfId="3237"/>
    <cellStyle name="Comma 59 2 3 2 2" xfId="7050"/>
    <cellStyle name="Comma 59 2 3 2 2 2" xfId="14661"/>
    <cellStyle name="Comma 59 2 3 2 2 3" xfId="22272"/>
    <cellStyle name="Comma 59 2 3 2 3" xfId="10848"/>
    <cellStyle name="Comma 59 2 3 2 4" xfId="18459"/>
    <cellStyle name="Comma 59 2 3 3" xfId="5197"/>
    <cellStyle name="Comma 59 2 3 3 2" xfId="12808"/>
    <cellStyle name="Comma 59 2 3 3 3" xfId="20419"/>
    <cellStyle name="Comma 59 2 3 4" xfId="8995"/>
    <cellStyle name="Comma 59 2 3 5" xfId="16606"/>
    <cellStyle name="Comma 59 2 4" xfId="2319"/>
    <cellStyle name="Comma 59 2 4 2" xfId="6132"/>
    <cellStyle name="Comma 59 2 4 2 2" xfId="13743"/>
    <cellStyle name="Comma 59 2 4 2 3" xfId="21354"/>
    <cellStyle name="Comma 59 2 4 3" xfId="9930"/>
    <cellStyle name="Comma 59 2 4 4" xfId="17541"/>
    <cellStyle name="Comma 59 2 5" xfId="4279"/>
    <cellStyle name="Comma 59 2 5 2" xfId="11890"/>
    <cellStyle name="Comma 59 2 5 3" xfId="19501"/>
    <cellStyle name="Comma 59 2 6" xfId="8077"/>
    <cellStyle name="Comma 59 2 7" xfId="15688"/>
    <cellStyle name="Comma 59 3" xfId="678"/>
    <cellStyle name="Comma 59 3 2" xfId="1596"/>
    <cellStyle name="Comma 59 3 2 2" xfId="3449"/>
    <cellStyle name="Comma 59 3 2 2 2" xfId="7262"/>
    <cellStyle name="Comma 59 3 2 2 2 2" xfId="14873"/>
    <cellStyle name="Comma 59 3 2 2 2 3" xfId="22484"/>
    <cellStyle name="Comma 59 3 2 2 3" xfId="11060"/>
    <cellStyle name="Comma 59 3 2 2 4" xfId="18671"/>
    <cellStyle name="Comma 59 3 2 3" xfId="5409"/>
    <cellStyle name="Comma 59 3 2 3 2" xfId="13020"/>
    <cellStyle name="Comma 59 3 2 3 3" xfId="20631"/>
    <cellStyle name="Comma 59 3 2 4" xfId="9207"/>
    <cellStyle name="Comma 59 3 2 5" xfId="16818"/>
    <cellStyle name="Comma 59 3 3" xfId="2531"/>
    <cellStyle name="Comma 59 3 3 2" xfId="6344"/>
    <cellStyle name="Comma 59 3 3 2 2" xfId="13955"/>
    <cellStyle name="Comma 59 3 3 2 3" xfId="21566"/>
    <cellStyle name="Comma 59 3 3 3" xfId="10142"/>
    <cellStyle name="Comma 59 3 3 4" xfId="17753"/>
    <cellStyle name="Comma 59 3 4" xfId="4491"/>
    <cellStyle name="Comma 59 3 4 2" xfId="12102"/>
    <cellStyle name="Comma 59 3 4 3" xfId="19713"/>
    <cellStyle name="Comma 59 3 5" xfId="8289"/>
    <cellStyle name="Comma 59 3 6" xfId="15900"/>
    <cellStyle name="Comma 59 4" xfId="1149"/>
    <cellStyle name="Comma 59 4 2" xfId="3002"/>
    <cellStyle name="Comma 59 4 2 2" xfId="6815"/>
    <cellStyle name="Comma 59 4 2 2 2" xfId="14426"/>
    <cellStyle name="Comma 59 4 2 2 3" xfId="22037"/>
    <cellStyle name="Comma 59 4 2 3" xfId="10613"/>
    <cellStyle name="Comma 59 4 2 4" xfId="18224"/>
    <cellStyle name="Comma 59 4 3" xfId="4962"/>
    <cellStyle name="Comma 59 4 3 2" xfId="12573"/>
    <cellStyle name="Comma 59 4 3 3" xfId="20184"/>
    <cellStyle name="Comma 59 4 4" xfId="8760"/>
    <cellStyle name="Comma 59 4 5" xfId="16371"/>
    <cellStyle name="Comma 59 5" xfId="2084"/>
    <cellStyle name="Comma 59 5 2" xfId="5897"/>
    <cellStyle name="Comma 59 5 2 2" xfId="13508"/>
    <cellStyle name="Comma 59 5 2 3" xfId="21119"/>
    <cellStyle name="Comma 59 5 3" xfId="9695"/>
    <cellStyle name="Comma 59 5 4" xfId="17306"/>
    <cellStyle name="Comma 59 6" xfId="4023"/>
    <cellStyle name="Comma 59 6 2" xfId="11634"/>
    <cellStyle name="Comma 59 6 3" xfId="19245"/>
    <cellStyle name="Comma 59 7" xfId="7843"/>
    <cellStyle name="Comma 59 8" xfId="15454"/>
    <cellStyle name="Comma 6" xfId="67"/>
    <cellStyle name="Comma 6 10" xfId="7764"/>
    <cellStyle name="Comma 6 11" xfId="15375"/>
    <cellStyle name="Comma 6 12" xfId="22955"/>
    <cellStyle name="Comma 6 13" xfId="22960"/>
    <cellStyle name="Comma 6 14" xfId="22964"/>
    <cellStyle name="Comma 6 15" xfId="22980"/>
    <cellStyle name="Comma 6 2" xfId="154"/>
    <cellStyle name="Comma 6 2 2" xfId="459"/>
    <cellStyle name="Comma 6 2 2 2" xfId="906"/>
    <cellStyle name="Comma 6 2 2 2 2" xfId="1824"/>
    <cellStyle name="Comma 6 2 2 2 2 2" xfId="3677"/>
    <cellStyle name="Comma 6 2 2 2 2 2 2" xfId="7490"/>
    <cellStyle name="Comma 6 2 2 2 2 2 2 2" xfId="15101"/>
    <cellStyle name="Comma 6 2 2 2 2 2 2 3" xfId="22712"/>
    <cellStyle name="Comma 6 2 2 2 2 2 3" xfId="11288"/>
    <cellStyle name="Comma 6 2 2 2 2 2 4" xfId="18899"/>
    <cellStyle name="Comma 6 2 2 2 2 3" xfId="5637"/>
    <cellStyle name="Comma 6 2 2 2 2 3 2" xfId="13248"/>
    <cellStyle name="Comma 6 2 2 2 2 3 3" xfId="20859"/>
    <cellStyle name="Comma 6 2 2 2 2 4" xfId="9435"/>
    <cellStyle name="Comma 6 2 2 2 2 5" xfId="17046"/>
    <cellStyle name="Comma 6 2 2 2 3" xfId="2759"/>
    <cellStyle name="Comma 6 2 2 2 3 2" xfId="6572"/>
    <cellStyle name="Comma 6 2 2 2 3 2 2" xfId="14183"/>
    <cellStyle name="Comma 6 2 2 2 3 2 3" xfId="21794"/>
    <cellStyle name="Comma 6 2 2 2 3 3" xfId="10370"/>
    <cellStyle name="Comma 6 2 2 2 3 4" xfId="17981"/>
    <cellStyle name="Comma 6 2 2 2 4" xfId="4719"/>
    <cellStyle name="Comma 6 2 2 2 4 2" xfId="12330"/>
    <cellStyle name="Comma 6 2 2 2 4 3" xfId="19941"/>
    <cellStyle name="Comma 6 2 2 2 5" xfId="8517"/>
    <cellStyle name="Comma 6 2 2 2 6" xfId="16128"/>
    <cellStyle name="Comma 6 2 2 3" xfId="1377"/>
    <cellStyle name="Comma 6 2 2 3 2" xfId="3230"/>
    <cellStyle name="Comma 6 2 2 3 2 2" xfId="7043"/>
    <cellStyle name="Comma 6 2 2 3 2 2 2" xfId="14654"/>
    <cellStyle name="Comma 6 2 2 3 2 2 3" xfId="22265"/>
    <cellStyle name="Comma 6 2 2 3 2 3" xfId="10841"/>
    <cellStyle name="Comma 6 2 2 3 2 4" xfId="18452"/>
    <cellStyle name="Comma 6 2 2 3 3" xfId="5190"/>
    <cellStyle name="Comma 6 2 2 3 3 2" xfId="12801"/>
    <cellStyle name="Comma 6 2 2 3 3 3" xfId="20412"/>
    <cellStyle name="Comma 6 2 2 3 4" xfId="8988"/>
    <cellStyle name="Comma 6 2 2 3 5" xfId="16599"/>
    <cellStyle name="Comma 6 2 2 4" xfId="2312"/>
    <cellStyle name="Comma 6 2 2 4 2" xfId="6125"/>
    <cellStyle name="Comma 6 2 2 4 2 2" xfId="13736"/>
    <cellStyle name="Comma 6 2 2 4 2 3" xfId="21347"/>
    <cellStyle name="Comma 6 2 2 4 3" xfId="9923"/>
    <cellStyle name="Comma 6 2 2 4 4" xfId="17534"/>
    <cellStyle name="Comma 6 2 2 5" xfId="4272"/>
    <cellStyle name="Comma 6 2 2 5 2" xfId="11883"/>
    <cellStyle name="Comma 6 2 2 5 3" xfId="19494"/>
    <cellStyle name="Comma 6 2 2 6" xfId="8070"/>
    <cellStyle name="Comma 6 2 2 7" xfId="15681"/>
    <cellStyle name="Comma 6 2 3" xfId="670"/>
    <cellStyle name="Comma 6 2 3 2" xfId="1588"/>
    <cellStyle name="Comma 6 2 3 2 2" xfId="3441"/>
    <cellStyle name="Comma 6 2 3 2 2 2" xfId="7254"/>
    <cellStyle name="Comma 6 2 3 2 2 2 2" xfId="14865"/>
    <cellStyle name="Comma 6 2 3 2 2 2 3" xfId="22476"/>
    <cellStyle name="Comma 6 2 3 2 2 3" xfId="11052"/>
    <cellStyle name="Comma 6 2 3 2 2 4" xfId="18663"/>
    <cellStyle name="Comma 6 2 3 2 3" xfId="5401"/>
    <cellStyle name="Comma 6 2 3 2 3 2" xfId="13012"/>
    <cellStyle name="Comma 6 2 3 2 3 3" xfId="20623"/>
    <cellStyle name="Comma 6 2 3 2 4" xfId="9199"/>
    <cellStyle name="Comma 6 2 3 2 5" xfId="16810"/>
    <cellStyle name="Comma 6 2 3 3" xfId="2523"/>
    <cellStyle name="Comma 6 2 3 3 2" xfId="6336"/>
    <cellStyle name="Comma 6 2 3 3 2 2" xfId="13947"/>
    <cellStyle name="Comma 6 2 3 3 2 3" xfId="21558"/>
    <cellStyle name="Comma 6 2 3 3 3" xfId="10134"/>
    <cellStyle name="Comma 6 2 3 3 4" xfId="17745"/>
    <cellStyle name="Comma 6 2 3 4" xfId="4483"/>
    <cellStyle name="Comma 6 2 3 4 2" xfId="12094"/>
    <cellStyle name="Comma 6 2 3 4 3" xfId="19705"/>
    <cellStyle name="Comma 6 2 3 5" xfId="8281"/>
    <cellStyle name="Comma 6 2 3 6" xfId="15892"/>
    <cellStyle name="Comma 6 2 4" xfId="1141"/>
    <cellStyle name="Comma 6 2 4 2" xfId="2994"/>
    <cellStyle name="Comma 6 2 4 2 2" xfId="6807"/>
    <cellStyle name="Comma 6 2 4 2 2 2" xfId="14418"/>
    <cellStyle name="Comma 6 2 4 2 2 3" xfId="22029"/>
    <cellStyle name="Comma 6 2 4 2 3" xfId="10605"/>
    <cellStyle name="Comma 6 2 4 2 4" xfId="18216"/>
    <cellStyle name="Comma 6 2 4 3" xfId="4954"/>
    <cellStyle name="Comma 6 2 4 3 2" xfId="12565"/>
    <cellStyle name="Comma 6 2 4 3 3" xfId="20176"/>
    <cellStyle name="Comma 6 2 4 4" xfId="8752"/>
    <cellStyle name="Comma 6 2 4 5" xfId="16363"/>
    <cellStyle name="Comma 6 2 5" xfId="2075"/>
    <cellStyle name="Comma 6 2 5 2" xfId="5888"/>
    <cellStyle name="Comma 6 2 5 2 2" xfId="13499"/>
    <cellStyle name="Comma 6 2 5 2 3" xfId="21110"/>
    <cellStyle name="Comma 6 2 5 3" xfId="9686"/>
    <cellStyle name="Comma 6 2 5 4" xfId="17297"/>
    <cellStyle name="Comma 6 2 6" xfId="3993"/>
    <cellStyle name="Comma 6 2 6 2" xfId="11604"/>
    <cellStyle name="Comma 6 2 6 3" xfId="19215"/>
    <cellStyle name="Comma 6 2 7" xfId="7835"/>
    <cellStyle name="Comma 6 2 8" xfId="15446"/>
    <cellStyle name="Comma 6 2 9" xfId="22968"/>
    <cellStyle name="Comma 6 3" xfId="164"/>
    <cellStyle name="Comma 6 3 2" xfId="462"/>
    <cellStyle name="Comma 6 3 2 2" xfId="909"/>
    <cellStyle name="Comma 6 3 2 2 2" xfId="1827"/>
    <cellStyle name="Comma 6 3 2 2 2 2" xfId="3680"/>
    <cellStyle name="Comma 6 3 2 2 2 2 2" xfId="7493"/>
    <cellStyle name="Comma 6 3 2 2 2 2 2 2" xfId="15104"/>
    <cellStyle name="Comma 6 3 2 2 2 2 2 3" xfId="22715"/>
    <cellStyle name="Comma 6 3 2 2 2 2 3" xfId="11291"/>
    <cellStyle name="Comma 6 3 2 2 2 2 4" xfId="18902"/>
    <cellStyle name="Comma 6 3 2 2 2 3" xfId="5640"/>
    <cellStyle name="Comma 6 3 2 2 2 3 2" xfId="13251"/>
    <cellStyle name="Comma 6 3 2 2 2 3 3" xfId="20862"/>
    <cellStyle name="Comma 6 3 2 2 2 4" xfId="9438"/>
    <cellStyle name="Comma 6 3 2 2 2 5" xfId="17049"/>
    <cellStyle name="Comma 6 3 2 2 3" xfId="2762"/>
    <cellStyle name="Comma 6 3 2 2 3 2" xfId="6575"/>
    <cellStyle name="Comma 6 3 2 2 3 2 2" xfId="14186"/>
    <cellStyle name="Comma 6 3 2 2 3 2 3" xfId="21797"/>
    <cellStyle name="Comma 6 3 2 2 3 3" xfId="10373"/>
    <cellStyle name="Comma 6 3 2 2 3 4" xfId="17984"/>
    <cellStyle name="Comma 6 3 2 2 4" xfId="4722"/>
    <cellStyle name="Comma 6 3 2 2 4 2" xfId="12333"/>
    <cellStyle name="Comma 6 3 2 2 4 3" xfId="19944"/>
    <cellStyle name="Comma 6 3 2 2 5" xfId="8520"/>
    <cellStyle name="Comma 6 3 2 2 6" xfId="16131"/>
    <cellStyle name="Comma 6 3 2 3" xfId="1380"/>
    <cellStyle name="Comma 6 3 2 3 2" xfId="3233"/>
    <cellStyle name="Comma 6 3 2 3 2 2" xfId="7046"/>
    <cellStyle name="Comma 6 3 2 3 2 2 2" xfId="14657"/>
    <cellStyle name="Comma 6 3 2 3 2 2 3" xfId="22268"/>
    <cellStyle name="Comma 6 3 2 3 2 3" xfId="10844"/>
    <cellStyle name="Comma 6 3 2 3 2 4" xfId="18455"/>
    <cellStyle name="Comma 6 3 2 3 3" xfId="5193"/>
    <cellStyle name="Comma 6 3 2 3 3 2" xfId="12804"/>
    <cellStyle name="Comma 6 3 2 3 3 3" xfId="20415"/>
    <cellStyle name="Comma 6 3 2 3 4" xfId="8991"/>
    <cellStyle name="Comma 6 3 2 3 5" xfId="16602"/>
    <cellStyle name="Comma 6 3 2 4" xfId="2315"/>
    <cellStyle name="Comma 6 3 2 4 2" xfId="6128"/>
    <cellStyle name="Comma 6 3 2 4 2 2" xfId="13739"/>
    <cellStyle name="Comma 6 3 2 4 2 3" xfId="21350"/>
    <cellStyle name="Comma 6 3 2 4 3" xfId="9926"/>
    <cellStyle name="Comma 6 3 2 4 4" xfId="17537"/>
    <cellStyle name="Comma 6 3 2 5" xfId="4275"/>
    <cellStyle name="Comma 6 3 2 5 2" xfId="11886"/>
    <cellStyle name="Comma 6 3 2 5 3" xfId="19497"/>
    <cellStyle name="Comma 6 3 2 6" xfId="8073"/>
    <cellStyle name="Comma 6 3 2 7" xfId="15684"/>
    <cellStyle name="Comma 6 3 3" xfId="673"/>
    <cellStyle name="Comma 6 3 3 2" xfId="1591"/>
    <cellStyle name="Comma 6 3 3 2 2" xfId="3444"/>
    <cellStyle name="Comma 6 3 3 2 2 2" xfId="7257"/>
    <cellStyle name="Comma 6 3 3 2 2 2 2" xfId="14868"/>
    <cellStyle name="Comma 6 3 3 2 2 2 3" xfId="22479"/>
    <cellStyle name="Comma 6 3 3 2 2 3" xfId="11055"/>
    <cellStyle name="Comma 6 3 3 2 2 4" xfId="18666"/>
    <cellStyle name="Comma 6 3 3 2 3" xfId="5404"/>
    <cellStyle name="Comma 6 3 3 2 3 2" xfId="13015"/>
    <cellStyle name="Comma 6 3 3 2 3 3" xfId="20626"/>
    <cellStyle name="Comma 6 3 3 2 4" xfId="9202"/>
    <cellStyle name="Comma 6 3 3 2 5" xfId="16813"/>
    <cellStyle name="Comma 6 3 3 3" xfId="2526"/>
    <cellStyle name="Comma 6 3 3 3 2" xfId="6339"/>
    <cellStyle name="Comma 6 3 3 3 2 2" xfId="13950"/>
    <cellStyle name="Comma 6 3 3 3 2 3" xfId="21561"/>
    <cellStyle name="Comma 6 3 3 3 3" xfId="10137"/>
    <cellStyle name="Comma 6 3 3 3 4" xfId="17748"/>
    <cellStyle name="Comma 6 3 3 4" xfId="4486"/>
    <cellStyle name="Comma 6 3 3 4 2" xfId="12097"/>
    <cellStyle name="Comma 6 3 3 4 3" xfId="19708"/>
    <cellStyle name="Comma 6 3 3 5" xfId="8284"/>
    <cellStyle name="Comma 6 3 3 6" xfId="15895"/>
    <cellStyle name="Comma 6 3 4" xfId="1144"/>
    <cellStyle name="Comma 6 3 4 2" xfId="2997"/>
    <cellStyle name="Comma 6 3 4 2 2" xfId="6810"/>
    <cellStyle name="Comma 6 3 4 2 2 2" xfId="14421"/>
    <cellStyle name="Comma 6 3 4 2 2 3" xfId="22032"/>
    <cellStyle name="Comma 6 3 4 2 3" xfId="10608"/>
    <cellStyle name="Comma 6 3 4 2 4" xfId="18219"/>
    <cellStyle name="Comma 6 3 4 3" xfId="4957"/>
    <cellStyle name="Comma 6 3 4 3 2" xfId="12568"/>
    <cellStyle name="Comma 6 3 4 3 3" xfId="20179"/>
    <cellStyle name="Comma 6 3 4 4" xfId="8755"/>
    <cellStyle name="Comma 6 3 4 5" xfId="16366"/>
    <cellStyle name="Comma 6 3 5" xfId="2078"/>
    <cellStyle name="Comma 6 3 5 2" xfId="5891"/>
    <cellStyle name="Comma 6 3 5 2 2" xfId="13502"/>
    <cellStyle name="Comma 6 3 5 2 3" xfId="21113"/>
    <cellStyle name="Comma 6 3 5 3" xfId="9689"/>
    <cellStyle name="Comma 6 3 5 4" xfId="17300"/>
    <cellStyle name="Comma 6 3 6" xfId="3997"/>
    <cellStyle name="Comma 6 3 6 2" xfId="11608"/>
    <cellStyle name="Comma 6 3 6 3" xfId="19219"/>
    <cellStyle name="Comma 6 3 7" xfId="7838"/>
    <cellStyle name="Comma 6 3 8" xfId="15449"/>
    <cellStyle name="Comma 6 3 9" xfId="22973"/>
    <cellStyle name="Comma 6 4" xfId="152"/>
    <cellStyle name="Comma 6 4 2" xfId="458"/>
    <cellStyle name="Comma 6 4 2 2" xfId="905"/>
    <cellStyle name="Comma 6 4 2 2 2" xfId="1823"/>
    <cellStyle name="Comma 6 4 2 2 2 2" xfId="3676"/>
    <cellStyle name="Comma 6 4 2 2 2 2 2" xfId="7489"/>
    <cellStyle name="Comma 6 4 2 2 2 2 2 2" xfId="15100"/>
    <cellStyle name="Comma 6 4 2 2 2 2 2 3" xfId="22711"/>
    <cellStyle name="Comma 6 4 2 2 2 2 3" xfId="11287"/>
    <cellStyle name="Comma 6 4 2 2 2 2 4" xfId="18898"/>
    <cellStyle name="Comma 6 4 2 2 2 3" xfId="5636"/>
    <cellStyle name="Comma 6 4 2 2 2 3 2" xfId="13247"/>
    <cellStyle name="Comma 6 4 2 2 2 3 3" xfId="20858"/>
    <cellStyle name="Comma 6 4 2 2 2 4" xfId="9434"/>
    <cellStyle name="Comma 6 4 2 2 2 5" xfId="17045"/>
    <cellStyle name="Comma 6 4 2 2 3" xfId="2758"/>
    <cellStyle name="Comma 6 4 2 2 3 2" xfId="6571"/>
    <cellStyle name="Comma 6 4 2 2 3 2 2" xfId="14182"/>
    <cellStyle name="Comma 6 4 2 2 3 2 3" xfId="21793"/>
    <cellStyle name="Comma 6 4 2 2 3 3" xfId="10369"/>
    <cellStyle name="Comma 6 4 2 2 3 4" xfId="17980"/>
    <cellStyle name="Comma 6 4 2 2 4" xfId="4718"/>
    <cellStyle name="Comma 6 4 2 2 4 2" xfId="12329"/>
    <cellStyle name="Comma 6 4 2 2 4 3" xfId="19940"/>
    <cellStyle name="Comma 6 4 2 2 5" xfId="8516"/>
    <cellStyle name="Comma 6 4 2 2 6" xfId="16127"/>
    <cellStyle name="Comma 6 4 2 3" xfId="1376"/>
    <cellStyle name="Comma 6 4 2 3 2" xfId="3229"/>
    <cellStyle name="Comma 6 4 2 3 2 2" xfId="7042"/>
    <cellStyle name="Comma 6 4 2 3 2 2 2" xfId="14653"/>
    <cellStyle name="Comma 6 4 2 3 2 2 3" xfId="22264"/>
    <cellStyle name="Comma 6 4 2 3 2 3" xfId="10840"/>
    <cellStyle name="Comma 6 4 2 3 2 4" xfId="18451"/>
    <cellStyle name="Comma 6 4 2 3 3" xfId="5189"/>
    <cellStyle name="Comma 6 4 2 3 3 2" xfId="12800"/>
    <cellStyle name="Comma 6 4 2 3 3 3" xfId="20411"/>
    <cellStyle name="Comma 6 4 2 3 4" xfId="8987"/>
    <cellStyle name="Comma 6 4 2 3 5" xfId="16598"/>
    <cellStyle name="Comma 6 4 2 4" xfId="2311"/>
    <cellStyle name="Comma 6 4 2 4 2" xfId="6124"/>
    <cellStyle name="Comma 6 4 2 4 2 2" xfId="13735"/>
    <cellStyle name="Comma 6 4 2 4 2 3" xfId="21346"/>
    <cellStyle name="Comma 6 4 2 4 3" xfId="9922"/>
    <cellStyle name="Comma 6 4 2 4 4" xfId="17533"/>
    <cellStyle name="Comma 6 4 2 5" xfId="4271"/>
    <cellStyle name="Comma 6 4 2 5 2" xfId="11882"/>
    <cellStyle name="Comma 6 4 2 5 3" xfId="19493"/>
    <cellStyle name="Comma 6 4 2 6" xfId="8069"/>
    <cellStyle name="Comma 6 4 2 7" xfId="15680"/>
    <cellStyle name="Comma 6 4 3" xfId="669"/>
    <cellStyle name="Comma 6 4 3 2" xfId="1587"/>
    <cellStyle name="Comma 6 4 3 2 2" xfId="3440"/>
    <cellStyle name="Comma 6 4 3 2 2 2" xfId="7253"/>
    <cellStyle name="Comma 6 4 3 2 2 2 2" xfId="14864"/>
    <cellStyle name="Comma 6 4 3 2 2 2 3" xfId="22475"/>
    <cellStyle name="Comma 6 4 3 2 2 3" xfId="11051"/>
    <cellStyle name="Comma 6 4 3 2 2 4" xfId="18662"/>
    <cellStyle name="Comma 6 4 3 2 3" xfId="5400"/>
    <cellStyle name="Comma 6 4 3 2 3 2" xfId="13011"/>
    <cellStyle name="Comma 6 4 3 2 3 3" xfId="20622"/>
    <cellStyle name="Comma 6 4 3 2 4" xfId="9198"/>
    <cellStyle name="Comma 6 4 3 2 5" xfId="16809"/>
    <cellStyle name="Comma 6 4 3 3" xfId="2522"/>
    <cellStyle name="Comma 6 4 3 3 2" xfId="6335"/>
    <cellStyle name="Comma 6 4 3 3 2 2" xfId="13946"/>
    <cellStyle name="Comma 6 4 3 3 2 3" xfId="21557"/>
    <cellStyle name="Comma 6 4 3 3 3" xfId="10133"/>
    <cellStyle name="Comma 6 4 3 3 4" xfId="17744"/>
    <cellStyle name="Comma 6 4 3 4" xfId="4482"/>
    <cellStyle name="Comma 6 4 3 4 2" xfId="12093"/>
    <cellStyle name="Comma 6 4 3 4 3" xfId="19704"/>
    <cellStyle name="Comma 6 4 3 5" xfId="8280"/>
    <cellStyle name="Comma 6 4 3 6" xfId="15891"/>
    <cellStyle name="Comma 6 4 4" xfId="1140"/>
    <cellStyle name="Comma 6 4 4 2" xfId="2993"/>
    <cellStyle name="Comma 6 4 4 2 2" xfId="6806"/>
    <cellStyle name="Comma 6 4 4 2 2 2" xfId="14417"/>
    <cellStyle name="Comma 6 4 4 2 2 3" xfId="22028"/>
    <cellStyle name="Comma 6 4 4 2 3" xfId="10604"/>
    <cellStyle name="Comma 6 4 4 2 4" xfId="18215"/>
    <cellStyle name="Comma 6 4 4 3" xfId="4953"/>
    <cellStyle name="Comma 6 4 4 3 2" xfId="12564"/>
    <cellStyle name="Comma 6 4 4 3 3" xfId="20175"/>
    <cellStyle name="Comma 6 4 4 4" xfId="8751"/>
    <cellStyle name="Comma 6 4 4 5" xfId="16362"/>
    <cellStyle name="Comma 6 4 5" xfId="2074"/>
    <cellStyle name="Comma 6 4 5 2" xfId="5887"/>
    <cellStyle name="Comma 6 4 5 2 2" xfId="13498"/>
    <cellStyle name="Comma 6 4 5 2 3" xfId="21109"/>
    <cellStyle name="Comma 6 4 5 3" xfId="9685"/>
    <cellStyle name="Comma 6 4 5 4" xfId="17296"/>
    <cellStyle name="Comma 6 4 6" xfId="3992"/>
    <cellStyle name="Comma 6 4 6 2" xfId="11603"/>
    <cellStyle name="Comma 6 4 6 3" xfId="19214"/>
    <cellStyle name="Comma 6 4 7" xfId="7834"/>
    <cellStyle name="Comma 6 4 8" xfId="15445"/>
    <cellStyle name="Comma 6 5" xfId="384"/>
    <cellStyle name="Comma 6 5 2" xfId="831"/>
    <cellStyle name="Comma 6 5 2 2" xfId="1749"/>
    <cellStyle name="Comma 6 5 2 2 2" xfId="3602"/>
    <cellStyle name="Comma 6 5 2 2 2 2" xfId="7415"/>
    <cellStyle name="Comma 6 5 2 2 2 2 2" xfId="15026"/>
    <cellStyle name="Comma 6 5 2 2 2 2 3" xfId="22637"/>
    <cellStyle name="Comma 6 5 2 2 2 3" xfId="11213"/>
    <cellStyle name="Comma 6 5 2 2 2 4" xfId="18824"/>
    <cellStyle name="Comma 6 5 2 2 3" xfId="5562"/>
    <cellStyle name="Comma 6 5 2 2 3 2" xfId="13173"/>
    <cellStyle name="Comma 6 5 2 2 3 3" xfId="20784"/>
    <cellStyle name="Comma 6 5 2 2 4" xfId="9360"/>
    <cellStyle name="Comma 6 5 2 2 5" xfId="16971"/>
    <cellStyle name="Comma 6 5 2 3" xfId="2684"/>
    <cellStyle name="Comma 6 5 2 3 2" xfId="6497"/>
    <cellStyle name="Comma 6 5 2 3 2 2" xfId="14108"/>
    <cellStyle name="Comma 6 5 2 3 2 3" xfId="21719"/>
    <cellStyle name="Comma 6 5 2 3 3" xfId="10295"/>
    <cellStyle name="Comma 6 5 2 3 4" xfId="17906"/>
    <cellStyle name="Comma 6 5 2 4" xfId="4644"/>
    <cellStyle name="Comma 6 5 2 4 2" xfId="12255"/>
    <cellStyle name="Comma 6 5 2 4 3" xfId="19866"/>
    <cellStyle name="Comma 6 5 2 5" xfId="8442"/>
    <cellStyle name="Comma 6 5 2 6" xfId="16053"/>
    <cellStyle name="Comma 6 5 3" xfId="1302"/>
    <cellStyle name="Comma 6 5 3 2" xfId="3155"/>
    <cellStyle name="Comma 6 5 3 2 2" xfId="6968"/>
    <cellStyle name="Comma 6 5 3 2 2 2" xfId="14579"/>
    <cellStyle name="Comma 6 5 3 2 2 3" xfId="22190"/>
    <cellStyle name="Comma 6 5 3 2 3" xfId="10766"/>
    <cellStyle name="Comma 6 5 3 2 4" xfId="18377"/>
    <cellStyle name="Comma 6 5 3 3" xfId="5115"/>
    <cellStyle name="Comma 6 5 3 3 2" xfId="12726"/>
    <cellStyle name="Comma 6 5 3 3 3" xfId="20337"/>
    <cellStyle name="Comma 6 5 3 4" xfId="8913"/>
    <cellStyle name="Comma 6 5 3 5" xfId="16524"/>
    <cellStyle name="Comma 6 5 4" xfId="2237"/>
    <cellStyle name="Comma 6 5 4 2" xfId="6050"/>
    <cellStyle name="Comma 6 5 4 2 2" xfId="13661"/>
    <cellStyle name="Comma 6 5 4 2 3" xfId="21272"/>
    <cellStyle name="Comma 6 5 4 3" xfId="9848"/>
    <cellStyle name="Comma 6 5 4 4" xfId="17459"/>
    <cellStyle name="Comma 6 5 5" xfId="4197"/>
    <cellStyle name="Comma 6 5 5 2" xfId="11808"/>
    <cellStyle name="Comma 6 5 5 3" xfId="19419"/>
    <cellStyle name="Comma 6 5 6" xfId="7995"/>
    <cellStyle name="Comma 6 5 7" xfId="15606"/>
    <cellStyle name="Comma 6 6" xfId="598"/>
    <cellStyle name="Comma 6 6 2" xfId="1516"/>
    <cellStyle name="Comma 6 6 2 2" xfId="3369"/>
    <cellStyle name="Comma 6 6 2 2 2" xfId="7182"/>
    <cellStyle name="Comma 6 6 2 2 2 2" xfId="14793"/>
    <cellStyle name="Comma 6 6 2 2 2 3" xfId="22404"/>
    <cellStyle name="Comma 6 6 2 2 3" xfId="10980"/>
    <cellStyle name="Comma 6 6 2 2 4" xfId="18591"/>
    <cellStyle name="Comma 6 6 2 3" xfId="5329"/>
    <cellStyle name="Comma 6 6 2 3 2" xfId="12940"/>
    <cellStyle name="Comma 6 6 2 3 3" xfId="20551"/>
    <cellStyle name="Comma 6 6 2 4" xfId="9127"/>
    <cellStyle name="Comma 6 6 2 5" xfId="16738"/>
    <cellStyle name="Comma 6 6 3" xfId="2451"/>
    <cellStyle name="Comma 6 6 3 2" xfId="6264"/>
    <cellStyle name="Comma 6 6 3 2 2" xfId="13875"/>
    <cellStyle name="Comma 6 6 3 2 3" xfId="21486"/>
    <cellStyle name="Comma 6 6 3 3" xfId="10062"/>
    <cellStyle name="Comma 6 6 3 4" xfId="17673"/>
    <cellStyle name="Comma 6 6 4" xfId="4411"/>
    <cellStyle name="Comma 6 6 4 2" xfId="12022"/>
    <cellStyle name="Comma 6 6 4 3" xfId="19633"/>
    <cellStyle name="Comma 6 6 5" xfId="8209"/>
    <cellStyle name="Comma 6 6 6" xfId="15820"/>
    <cellStyle name="Comma 6 7" xfId="1070"/>
    <cellStyle name="Comma 6 7 2" xfId="2923"/>
    <cellStyle name="Comma 6 7 2 2" xfId="6736"/>
    <cellStyle name="Comma 6 7 2 2 2" xfId="14347"/>
    <cellStyle name="Comma 6 7 2 2 3" xfId="21958"/>
    <cellStyle name="Comma 6 7 2 3" xfId="10534"/>
    <cellStyle name="Comma 6 7 2 4" xfId="18145"/>
    <cellStyle name="Comma 6 7 3" xfId="4883"/>
    <cellStyle name="Comma 6 7 3 2" xfId="12494"/>
    <cellStyle name="Comma 6 7 3 3" xfId="20105"/>
    <cellStyle name="Comma 6 7 4" xfId="8681"/>
    <cellStyle name="Comma 6 7 5" xfId="16292"/>
    <cellStyle name="Comma 6 8" xfId="2002"/>
    <cellStyle name="Comma 6 8 2" xfId="5815"/>
    <cellStyle name="Comma 6 8 2 2" xfId="13426"/>
    <cellStyle name="Comma 6 8 2 3" xfId="21037"/>
    <cellStyle name="Comma 6 8 3" xfId="9613"/>
    <cellStyle name="Comma 6 8 4" xfId="17224"/>
    <cellStyle name="Comma 6 9" xfId="3952"/>
    <cellStyle name="Comma 6 9 2" xfId="11563"/>
    <cellStyle name="Comma 6 9 3" xfId="19174"/>
    <cellStyle name="Comma 60" xfId="173"/>
    <cellStyle name="Comma 60 2" xfId="467"/>
    <cellStyle name="Comma 60 2 2" xfId="914"/>
    <cellStyle name="Comma 60 2 2 2" xfId="1832"/>
    <cellStyle name="Comma 60 2 2 2 2" xfId="3685"/>
    <cellStyle name="Comma 60 2 2 2 2 2" xfId="7498"/>
    <cellStyle name="Comma 60 2 2 2 2 2 2" xfId="15109"/>
    <cellStyle name="Comma 60 2 2 2 2 2 3" xfId="22720"/>
    <cellStyle name="Comma 60 2 2 2 2 3" xfId="11296"/>
    <cellStyle name="Comma 60 2 2 2 2 4" xfId="18907"/>
    <cellStyle name="Comma 60 2 2 2 3" xfId="5645"/>
    <cellStyle name="Comma 60 2 2 2 3 2" xfId="13256"/>
    <cellStyle name="Comma 60 2 2 2 3 3" xfId="20867"/>
    <cellStyle name="Comma 60 2 2 2 4" xfId="9443"/>
    <cellStyle name="Comma 60 2 2 2 5" xfId="17054"/>
    <cellStyle name="Comma 60 2 2 3" xfId="2767"/>
    <cellStyle name="Comma 60 2 2 3 2" xfId="6580"/>
    <cellStyle name="Comma 60 2 2 3 2 2" xfId="14191"/>
    <cellStyle name="Comma 60 2 2 3 2 3" xfId="21802"/>
    <cellStyle name="Comma 60 2 2 3 3" xfId="10378"/>
    <cellStyle name="Comma 60 2 2 3 4" xfId="17989"/>
    <cellStyle name="Comma 60 2 2 4" xfId="4727"/>
    <cellStyle name="Comma 60 2 2 4 2" xfId="12338"/>
    <cellStyle name="Comma 60 2 2 4 3" xfId="19949"/>
    <cellStyle name="Comma 60 2 2 5" xfId="8525"/>
    <cellStyle name="Comma 60 2 2 6" xfId="16136"/>
    <cellStyle name="Comma 60 2 3" xfId="1385"/>
    <cellStyle name="Comma 60 2 3 2" xfId="3238"/>
    <cellStyle name="Comma 60 2 3 2 2" xfId="7051"/>
    <cellStyle name="Comma 60 2 3 2 2 2" xfId="14662"/>
    <cellStyle name="Comma 60 2 3 2 2 3" xfId="22273"/>
    <cellStyle name="Comma 60 2 3 2 3" xfId="10849"/>
    <cellStyle name="Comma 60 2 3 2 4" xfId="18460"/>
    <cellStyle name="Comma 60 2 3 3" xfId="5198"/>
    <cellStyle name="Comma 60 2 3 3 2" xfId="12809"/>
    <cellStyle name="Comma 60 2 3 3 3" xfId="20420"/>
    <cellStyle name="Comma 60 2 3 4" xfId="8996"/>
    <cellStyle name="Comma 60 2 3 5" xfId="16607"/>
    <cellStyle name="Comma 60 2 4" xfId="2320"/>
    <cellStyle name="Comma 60 2 4 2" xfId="6133"/>
    <cellStyle name="Comma 60 2 4 2 2" xfId="13744"/>
    <cellStyle name="Comma 60 2 4 2 3" xfId="21355"/>
    <cellStyle name="Comma 60 2 4 3" xfId="9931"/>
    <cellStyle name="Comma 60 2 4 4" xfId="17542"/>
    <cellStyle name="Comma 60 2 5" xfId="4280"/>
    <cellStyle name="Comma 60 2 5 2" xfId="11891"/>
    <cellStyle name="Comma 60 2 5 3" xfId="19502"/>
    <cellStyle name="Comma 60 2 6" xfId="8078"/>
    <cellStyle name="Comma 60 2 7" xfId="15689"/>
    <cellStyle name="Comma 60 3" xfId="679"/>
    <cellStyle name="Comma 60 3 2" xfId="1597"/>
    <cellStyle name="Comma 60 3 2 2" xfId="3450"/>
    <cellStyle name="Comma 60 3 2 2 2" xfId="7263"/>
    <cellStyle name="Comma 60 3 2 2 2 2" xfId="14874"/>
    <cellStyle name="Comma 60 3 2 2 2 3" xfId="22485"/>
    <cellStyle name="Comma 60 3 2 2 3" xfId="11061"/>
    <cellStyle name="Comma 60 3 2 2 4" xfId="18672"/>
    <cellStyle name="Comma 60 3 2 3" xfId="5410"/>
    <cellStyle name="Comma 60 3 2 3 2" xfId="13021"/>
    <cellStyle name="Comma 60 3 2 3 3" xfId="20632"/>
    <cellStyle name="Comma 60 3 2 4" xfId="9208"/>
    <cellStyle name="Comma 60 3 2 5" xfId="16819"/>
    <cellStyle name="Comma 60 3 3" xfId="2532"/>
    <cellStyle name="Comma 60 3 3 2" xfId="6345"/>
    <cellStyle name="Comma 60 3 3 2 2" xfId="13956"/>
    <cellStyle name="Comma 60 3 3 2 3" xfId="21567"/>
    <cellStyle name="Comma 60 3 3 3" xfId="10143"/>
    <cellStyle name="Comma 60 3 3 4" xfId="17754"/>
    <cellStyle name="Comma 60 3 4" xfId="4492"/>
    <cellStyle name="Comma 60 3 4 2" xfId="12103"/>
    <cellStyle name="Comma 60 3 4 3" xfId="19714"/>
    <cellStyle name="Comma 60 3 5" xfId="8290"/>
    <cellStyle name="Comma 60 3 6" xfId="15901"/>
    <cellStyle name="Comma 60 4" xfId="1150"/>
    <cellStyle name="Comma 60 4 2" xfId="3003"/>
    <cellStyle name="Comma 60 4 2 2" xfId="6816"/>
    <cellStyle name="Comma 60 4 2 2 2" xfId="14427"/>
    <cellStyle name="Comma 60 4 2 2 3" xfId="22038"/>
    <cellStyle name="Comma 60 4 2 3" xfId="10614"/>
    <cellStyle name="Comma 60 4 2 4" xfId="18225"/>
    <cellStyle name="Comma 60 4 3" xfId="4963"/>
    <cellStyle name="Comma 60 4 3 2" xfId="12574"/>
    <cellStyle name="Comma 60 4 3 3" xfId="20185"/>
    <cellStyle name="Comma 60 4 4" xfId="8761"/>
    <cellStyle name="Comma 60 4 5" xfId="16372"/>
    <cellStyle name="Comma 60 5" xfId="2085"/>
    <cellStyle name="Comma 60 5 2" xfId="5898"/>
    <cellStyle name="Comma 60 5 2 2" xfId="13509"/>
    <cellStyle name="Comma 60 5 2 3" xfId="21120"/>
    <cellStyle name="Comma 60 5 3" xfId="9696"/>
    <cellStyle name="Comma 60 5 4" xfId="17307"/>
    <cellStyle name="Comma 60 6" xfId="4024"/>
    <cellStyle name="Comma 60 6 2" xfId="11635"/>
    <cellStyle name="Comma 60 6 3" xfId="19246"/>
    <cellStyle name="Comma 60 7" xfId="7844"/>
    <cellStyle name="Comma 60 8" xfId="15455"/>
    <cellStyle name="Comma 61" xfId="174"/>
    <cellStyle name="Comma 61 2" xfId="468"/>
    <cellStyle name="Comma 61 2 2" xfId="915"/>
    <cellStyle name="Comma 61 2 2 2" xfId="1833"/>
    <cellStyle name="Comma 61 2 2 2 2" xfId="3686"/>
    <cellStyle name="Comma 61 2 2 2 2 2" xfId="7499"/>
    <cellStyle name="Comma 61 2 2 2 2 2 2" xfId="15110"/>
    <cellStyle name="Comma 61 2 2 2 2 2 3" xfId="22721"/>
    <cellStyle name="Comma 61 2 2 2 2 3" xfId="11297"/>
    <cellStyle name="Comma 61 2 2 2 2 4" xfId="18908"/>
    <cellStyle name="Comma 61 2 2 2 3" xfId="5646"/>
    <cellStyle name="Comma 61 2 2 2 3 2" xfId="13257"/>
    <cellStyle name="Comma 61 2 2 2 3 3" xfId="20868"/>
    <cellStyle name="Comma 61 2 2 2 4" xfId="9444"/>
    <cellStyle name="Comma 61 2 2 2 5" xfId="17055"/>
    <cellStyle name="Comma 61 2 2 3" xfId="2768"/>
    <cellStyle name="Comma 61 2 2 3 2" xfId="6581"/>
    <cellStyle name="Comma 61 2 2 3 2 2" xfId="14192"/>
    <cellStyle name="Comma 61 2 2 3 2 3" xfId="21803"/>
    <cellStyle name="Comma 61 2 2 3 3" xfId="10379"/>
    <cellStyle name="Comma 61 2 2 3 4" xfId="17990"/>
    <cellStyle name="Comma 61 2 2 4" xfId="4728"/>
    <cellStyle name="Comma 61 2 2 4 2" xfId="12339"/>
    <cellStyle name="Comma 61 2 2 4 3" xfId="19950"/>
    <cellStyle name="Comma 61 2 2 5" xfId="8526"/>
    <cellStyle name="Comma 61 2 2 6" xfId="16137"/>
    <cellStyle name="Comma 61 2 3" xfId="1386"/>
    <cellStyle name="Comma 61 2 3 2" xfId="3239"/>
    <cellStyle name="Comma 61 2 3 2 2" xfId="7052"/>
    <cellStyle name="Comma 61 2 3 2 2 2" xfId="14663"/>
    <cellStyle name="Comma 61 2 3 2 2 3" xfId="22274"/>
    <cellStyle name="Comma 61 2 3 2 3" xfId="10850"/>
    <cellStyle name="Comma 61 2 3 2 4" xfId="18461"/>
    <cellStyle name="Comma 61 2 3 3" xfId="5199"/>
    <cellStyle name="Comma 61 2 3 3 2" xfId="12810"/>
    <cellStyle name="Comma 61 2 3 3 3" xfId="20421"/>
    <cellStyle name="Comma 61 2 3 4" xfId="8997"/>
    <cellStyle name="Comma 61 2 3 5" xfId="16608"/>
    <cellStyle name="Comma 61 2 4" xfId="2321"/>
    <cellStyle name="Comma 61 2 4 2" xfId="6134"/>
    <cellStyle name="Comma 61 2 4 2 2" xfId="13745"/>
    <cellStyle name="Comma 61 2 4 2 3" xfId="21356"/>
    <cellStyle name="Comma 61 2 4 3" xfId="9932"/>
    <cellStyle name="Comma 61 2 4 4" xfId="17543"/>
    <cellStyle name="Comma 61 2 5" xfId="4281"/>
    <cellStyle name="Comma 61 2 5 2" xfId="11892"/>
    <cellStyle name="Comma 61 2 5 3" xfId="19503"/>
    <cellStyle name="Comma 61 2 6" xfId="8079"/>
    <cellStyle name="Comma 61 2 7" xfId="15690"/>
    <cellStyle name="Comma 61 3" xfId="680"/>
    <cellStyle name="Comma 61 3 2" xfId="1598"/>
    <cellStyle name="Comma 61 3 2 2" xfId="3451"/>
    <cellStyle name="Comma 61 3 2 2 2" xfId="7264"/>
    <cellStyle name="Comma 61 3 2 2 2 2" xfId="14875"/>
    <cellStyle name="Comma 61 3 2 2 2 3" xfId="22486"/>
    <cellStyle name="Comma 61 3 2 2 3" xfId="11062"/>
    <cellStyle name="Comma 61 3 2 2 4" xfId="18673"/>
    <cellStyle name="Comma 61 3 2 3" xfId="5411"/>
    <cellStyle name="Comma 61 3 2 3 2" xfId="13022"/>
    <cellStyle name="Comma 61 3 2 3 3" xfId="20633"/>
    <cellStyle name="Comma 61 3 2 4" xfId="9209"/>
    <cellStyle name="Comma 61 3 2 5" xfId="16820"/>
    <cellStyle name="Comma 61 3 3" xfId="2533"/>
    <cellStyle name="Comma 61 3 3 2" xfId="6346"/>
    <cellStyle name="Comma 61 3 3 2 2" xfId="13957"/>
    <cellStyle name="Comma 61 3 3 2 3" xfId="21568"/>
    <cellStyle name="Comma 61 3 3 3" xfId="10144"/>
    <cellStyle name="Comma 61 3 3 4" xfId="17755"/>
    <cellStyle name="Comma 61 3 4" xfId="4493"/>
    <cellStyle name="Comma 61 3 4 2" xfId="12104"/>
    <cellStyle name="Comma 61 3 4 3" xfId="19715"/>
    <cellStyle name="Comma 61 3 5" xfId="8291"/>
    <cellStyle name="Comma 61 3 6" xfId="15902"/>
    <cellStyle name="Comma 61 4" xfId="1151"/>
    <cellStyle name="Comma 61 4 2" xfId="3004"/>
    <cellStyle name="Comma 61 4 2 2" xfId="6817"/>
    <cellStyle name="Comma 61 4 2 2 2" xfId="14428"/>
    <cellStyle name="Comma 61 4 2 2 3" xfId="22039"/>
    <cellStyle name="Comma 61 4 2 3" xfId="10615"/>
    <cellStyle name="Comma 61 4 2 4" xfId="18226"/>
    <cellStyle name="Comma 61 4 3" xfId="4964"/>
    <cellStyle name="Comma 61 4 3 2" xfId="12575"/>
    <cellStyle name="Comma 61 4 3 3" xfId="20186"/>
    <cellStyle name="Comma 61 4 4" xfId="8762"/>
    <cellStyle name="Comma 61 4 5" xfId="16373"/>
    <cellStyle name="Comma 61 5" xfId="2086"/>
    <cellStyle name="Comma 61 5 2" xfId="5899"/>
    <cellStyle name="Comma 61 5 2 2" xfId="13510"/>
    <cellStyle name="Comma 61 5 2 3" xfId="21121"/>
    <cellStyle name="Comma 61 5 3" xfId="9697"/>
    <cellStyle name="Comma 61 5 4" xfId="17308"/>
    <cellStyle name="Comma 61 6" xfId="4025"/>
    <cellStyle name="Comma 61 6 2" xfId="11636"/>
    <cellStyle name="Comma 61 6 3" xfId="19247"/>
    <cellStyle name="Comma 61 7" xfId="7845"/>
    <cellStyle name="Comma 61 8" xfId="15456"/>
    <cellStyle name="Comma 62" xfId="175"/>
    <cellStyle name="Comma 62 2" xfId="469"/>
    <cellStyle name="Comma 62 2 2" xfId="916"/>
    <cellStyle name="Comma 62 2 2 2" xfId="1834"/>
    <cellStyle name="Comma 62 2 2 2 2" xfId="3687"/>
    <cellStyle name="Comma 62 2 2 2 2 2" xfId="7500"/>
    <cellStyle name="Comma 62 2 2 2 2 2 2" xfId="15111"/>
    <cellStyle name="Comma 62 2 2 2 2 2 3" xfId="22722"/>
    <cellStyle name="Comma 62 2 2 2 2 3" xfId="11298"/>
    <cellStyle name="Comma 62 2 2 2 2 4" xfId="18909"/>
    <cellStyle name="Comma 62 2 2 2 3" xfId="5647"/>
    <cellStyle name="Comma 62 2 2 2 3 2" xfId="13258"/>
    <cellStyle name="Comma 62 2 2 2 3 3" xfId="20869"/>
    <cellStyle name="Comma 62 2 2 2 4" xfId="9445"/>
    <cellStyle name="Comma 62 2 2 2 5" xfId="17056"/>
    <cellStyle name="Comma 62 2 2 3" xfId="2769"/>
    <cellStyle name="Comma 62 2 2 3 2" xfId="6582"/>
    <cellStyle name="Comma 62 2 2 3 2 2" xfId="14193"/>
    <cellStyle name="Comma 62 2 2 3 2 3" xfId="21804"/>
    <cellStyle name="Comma 62 2 2 3 3" xfId="10380"/>
    <cellStyle name="Comma 62 2 2 3 4" xfId="17991"/>
    <cellStyle name="Comma 62 2 2 4" xfId="4729"/>
    <cellStyle name="Comma 62 2 2 4 2" xfId="12340"/>
    <cellStyle name="Comma 62 2 2 4 3" xfId="19951"/>
    <cellStyle name="Comma 62 2 2 5" xfId="8527"/>
    <cellStyle name="Comma 62 2 2 6" xfId="16138"/>
    <cellStyle name="Comma 62 2 3" xfId="1387"/>
    <cellStyle name="Comma 62 2 3 2" xfId="3240"/>
    <cellStyle name="Comma 62 2 3 2 2" xfId="7053"/>
    <cellStyle name="Comma 62 2 3 2 2 2" xfId="14664"/>
    <cellStyle name="Comma 62 2 3 2 2 3" xfId="22275"/>
    <cellStyle name="Comma 62 2 3 2 3" xfId="10851"/>
    <cellStyle name="Comma 62 2 3 2 4" xfId="18462"/>
    <cellStyle name="Comma 62 2 3 3" xfId="5200"/>
    <cellStyle name="Comma 62 2 3 3 2" xfId="12811"/>
    <cellStyle name="Comma 62 2 3 3 3" xfId="20422"/>
    <cellStyle name="Comma 62 2 3 4" xfId="8998"/>
    <cellStyle name="Comma 62 2 3 5" xfId="16609"/>
    <cellStyle name="Comma 62 2 4" xfId="2322"/>
    <cellStyle name="Comma 62 2 4 2" xfId="6135"/>
    <cellStyle name="Comma 62 2 4 2 2" xfId="13746"/>
    <cellStyle name="Comma 62 2 4 2 3" xfId="21357"/>
    <cellStyle name="Comma 62 2 4 3" xfId="9933"/>
    <cellStyle name="Comma 62 2 4 4" xfId="17544"/>
    <cellStyle name="Comma 62 2 5" xfId="4282"/>
    <cellStyle name="Comma 62 2 5 2" xfId="11893"/>
    <cellStyle name="Comma 62 2 5 3" xfId="19504"/>
    <cellStyle name="Comma 62 2 6" xfId="8080"/>
    <cellStyle name="Comma 62 2 7" xfId="15691"/>
    <cellStyle name="Comma 62 3" xfId="681"/>
    <cellStyle name="Comma 62 3 2" xfId="1599"/>
    <cellStyle name="Comma 62 3 2 2" xfId="3452"/>
    <cellStyle name="Comma 62 3 2 2 2" xfId="7265"/>
    <cellStyle name="Comma 62 3 2 2 2 2" xfId="14876"/>
    <cellStyle name="Comma 62 3 2 2 2 3" xfId="22487"/>
    <cellStyle name="Comma 62 3 2 2 3" xfId="11063"/>
    <cellStyle name="Comma 62 3 2 2 4" xfId="18674"/>
    <cellStyle name="Comma 62 3 2 3" xfId="5412"/>
    <cellStyle name="Comma 62 3 2 3 2" xfId="13023"/>
    <cellStyle name="Comma 62 3 2 3 3" xfId="20634"/>
    <cellStyle name="Comma 62 3 2 4" xfId="9210"/>
    <cellStyle name="Comma 62 3 2 5" xfId="16821"/>
    <cellStyle name="Comma 62 3 3" xfId="2534"/>
    <cellStyle name="Comma 62 3 3 2" xfId="6347"/>
    <cellStyle name="Comma 62 3 3 2 2" xfId="13958"/>
    <cellStyle name="Comma 62 3 3 2 3" xfId="21569"/>
    <cellStyle name="Comma 62 3 3 3" xfId="10145"/>
    <cellStyle name="Comma 62 3 3 4" xfId="17756"/>
    <cellStyle name="Comma 62 3 4" xfId="4494"/>
    <cellStyle name="Comma 62 3 4 2" xfId="12105"/>
    <cellStyle name="Comma 62 3 4 3" xfId="19716"/>
    <cellStyle name="Comma 62 3 5" xfId="8292"/>
    <cellStyle name="Comma 62 3 6" xfId="15903"/>
    <cellStyle name="Comma 62 4" xfId="1152"/>
    <cellStyle name="Comma 62 4 2" xfId="3005"/>
    <cellStyle name="Comma 62 4 2 2" xfId="6818"/>
    <cellStyle name="Comma 62 4 2 2 2" xfId="14429"/>
    <cellStyle name="Comma 62 4 2 2 3" xfId="22040"/>
    <cellStyle name="Comma 62 4 2 3" xfId="10616"/>
    <cellStyle name="Comma 62 4 2 4" xfId="18227"/>
    <cellStyle name="Comma 62 4 3" xfId="4965"/>
    <cellStyle name="Comma 62 4 3 2" xfId="12576"/>
    <cellStyle name="Comma 62 4 3 3" xfId="20187"/>
    <cellStyle name="Comma 62 4 4" xfId="8763"/>
    <cellStyle name="Comma 62 4 5" xfId="16374"/>
    <cellStyle name="Comma 62 5" xfId="2087"/>
    <cellStyle name="Comma 62 5 2" xfId="5900"/>
    <cellStyle name="Comma 62 5 2 2" xfId="13511"/>
    <cellStyle name="Comma 62 5 2 3" xfId="21122"/>
    <cellStyle name="Comma 62 5 3" xfId="9698"/>
    <cellStyle name="Comma 62 5 4" xfId="17309"/>
    <cellStyle name="Comma 62 6" xfId="4026"/>
    <cellStyle name="Comma 62 6 2" xfId="11637"/>
    <cellStyle name="Comma 62 6 3" xfId="19248"/>
    <cellStyle name="Comma 62 7" xfId="7846"/>
    <cellStyle name="Comma 62 8" xfId="15457"/>
    <cellStyle name="Comma 63" xfId="176"/>
    <cellStyle name="Comma 63 2" xfId="470"/>
    <cellStyle name="Comma 63 2 2" xfId="917"/>
    <cellStyle name="Comma 63 2 2 2" xfId="1835"/>
    <cellStyle name="Comma 63 2 2 2 2" xfId="3688"/>
    <cellStyle name="Comma 63 2 2 2 2 2" xfId="7501"/>
    <cellStyle name="Comma 63 2 2 2 2 2 2" xfId="15112"/>
    <cellStyle name="Comma 63 2 2 2 2 2 3" xfId="22723"/>
    <cellStyle name="Comma 63 2 2 2 2 3" xfId="11299"/>
    <cellStyle name="Comma 63 2 2 2 2 4" xfId="18910"/>
    <cellStyle name="Comma 63 2 2 2 3" xfId="5648"/>
    <cellStyle name="Comma 63 2 2 2 3 2" xfId="13259"/>
    <cellStyle name="Comma 63 2 2 2 3 3" xfId="20870"/>
    <cellStyle name="Comma 63 2 2 2 4" xfId="9446"/>
    <cellStyle name="Comma 63 2 2 2 5" xfId="17057"/>
    <cellStyle name="Comma 63 2 2 3" xfId="2770"/>
    <cellStyle name="Comma 63 2 2 3 2" xfId="6583"/>
    <cellStyle name="Comma 63 2 2 3 2 2" xfId="14194"/>
    <cellStyle name="Comma 63 2 2 3 2 3" xfId="21805"/>
    <cellStyle name="Comma 63 2 2 3 3" xfId="10381"/>
    <cellStyle name="Comma 63 2 2 3 4" xfId="17992"/>
    <cellStyle name="Comma 63 2 2 4" xfId="4730"/>
    <cellStyle name="Comma 63 2 2 4 2" xfId="12341"/>
    <cellStyle name="Comma 63 2 2 4 3" xfId="19952"/>
    <cellStyle name="Comma 63 2 2 5" xfId="8528"/>
    <cellStyle name="Comma 63 2 2 6" xfId="16139"/>
    <cellStyle name="Comma 63 2 3" xfId="1388"/>
    <cellStyle name="Comma 63 2 3 2" xfId="3241"/>
    <cellStyle name="Comma 63 2 3 2 2" xfId="7054"/>
    <cellStyle name="Comma 63 2 3 2 2 2" xfId="14665"/>
    <cellStyle name="Comma 63 2 3 2 2 3" xfId="22276"/>
    <cellStyle name="Comma 63 2 3 2 3" xfId="10852"/>
    <cellStyle name="Comma 63 2 3 2 4" xfId="18463"/>
    <cellStyle name="Comma 63 2 3 3" xfId="5201"/>
    <cellStyle name="Comma 63 2 3 3 2" xfId="12812"/>
    <cellStyle name="Comma 63 2 3 3 3" xfId="20423"/>
    <cellStyle name="Comma 63 2 3 4" xfId="8999"/>
    <cellStyle name="Comma 63 2 3 5" xfId="16610"/>
    <cellStyle name="Comma 63 2 4" xfId="2323"/>
    <cellStyle name="Comma 63 2 4 2" xfId="6136"/>
    <cellStyle name="Comma 63 2 4 2 2" xfId="13747"/>
    <cellStyle name="Comma 63 2 4 2 3" xfId="21358"/>
    <cellStyle name="Comma 63 2 4 3" xfId="9934"/>
    <cellStyle name="Comma 63 2 4 4" xfId="17545"/>
    <cellStyle name="Comma 63 2 5" xfId="4283"/>
    <cellStyle name="Comma 63 2 5 2" xfId="11894"/>
    <cellStyle name="Comma 63 2 5 3" xfId="19505"/>
    <cellStyle name="Comma 63 2 6" xfId="8081"/>
    <cellStyle name="Comma 63 2 7" xfId="15692"/>
    <cellStyle name="Comma 63 3" xfId="682"/>
    <cellStyle name="Comma 63 3 2" xfId="1600"/>
    <cellStyle name="Comma 63 3 2 2" xfId="3453"/>
    <cellStyle name="Comma 63 3 2 2 2" xfId="7266"/>
    <cellStyle name="Comma 63 3 2 2 2 2" xfId="14877"/>
    <cellStyle name="Comma 63 3 2 2 2 3" xfId="22488"/>
    <cellStyle name="Comma 63 3 2 2 3" xfId="11064"/>
    <cellStyle name="Comma 63 3 2 2 4" xfId="18675"/>
    <cellStyle name="Comma 63 3 2 3" xfId="5413"/>
    <cellStyle name="Comma 63 3 2 3 2" xfId="13024"/>
    <cellStyle name="Comma 63 3 2 3 3" xfId="20635"/>
    <cellStyle name="Comma 63 3 2 4" xfId="9211"/>
    <cellStyle name="Comma 63 3 2 5" xfId="16822"/>
    <cellStyle name="Comma 63 3 3" xfId="2535"/>
    <cellStyle name="Comma 63 3 3 2" xfId="6348"/>
    <cellStyle name="Comma 63 3 3 2 2" xfId="13959"/>
    <cellStyle name="Comma 63 3 3 2 3" xfId="21570"/>
    <cellStyle name="Comma 63 3 3 3" xfId="10146"/>
    <cellStyle name="Comma 63 3 3 4" xfId="17757"/>
    <cellStyle name="Comma 63 3 4" xfId="4495"/>
    <cellStyle name="Comma 63 3 4 2" xfId="12106"/>
    <cellStyle name="Comma 63 3 4 3" xfId="19717"/>
    <cellStyle name="Comma 63 3 5" xfId="8293"/>
    <cellStyle name="Comma 63 3 6" xfId="15904"/>
    <cellStyle name="Comma 63 4" xfId="1153"/>
    <cellStyle name="Comma 63 4 2" xfId="3006"/>
    <cellStyle name="Comma 63 4 2 2" xfId="6819"/>
    <cellStyle name="Comma 63 4 2 2 2" xfId="14430"/>
    <cellStyle name="Comma 63 4 2 2 3" xfId="22041"/>
    <cellStyle name="Comma 63 4 2 3" xfId="10617"/>
    <cellStyle name="Comma 63 4 2 4" xfId="18228"/>
    <cellStyle name="Comma 63 4 3" xfId="4966"/>
    <cellStyle name="Comma 63 4 3 2" xfId="12577"/>
    <cellStyle name="Comma 63 4 3 3" xfId="20188"/>
    <cellStyle name="Comma 63 4 4" xfId="8764"/>
    <cellStyle name="Comma 63 4 5" xfId="16375"/>
    <cellStyle name="Comma 63 5" xfId="2088"/>
    <cellStyle name="Comma 63 5 2" xfId="5901"/>
    <cellStyle name="Comma 63 5 2 2" xfId="13512"/>
    <cellStyle name="Comma 63 5 2 3" xfId="21123"/>
    <cellStyle name="Comma 63 5 3" xfId="9699"/>
    <cellStyle name="Comma 63 5 4" xfId="17310"/>
    <cellStyle name="Comma 63 6" xfId="4027"/>
    <cellStyle name="Comma 63 6 2" xfId="11638"/>
    <cellStyle name="Comma 63 6 3" xfId="19249"/>
    <cellStyle name="Comma 63 7" xfId="7847"/>
    <cellStyle name="Comma 63 8" xfId="15458"/>
    <cellStyle name="Comma 64" xfId="177"/>
    <cellStyle name="Comma 64 2" xfId="471"/>
    <cellStyle name="Comma 64 2 2" xfId="918"/>
    <cellStyle name="Comma 64 2 2 2" xfId="1836"/>
    <cellStyle name="Comma 64 2 2 2 2" xfId="3689"/>
    <cellStyle name="Comma 64 2 2 2 2 2" xfId="7502"/>
    <cellStyle name="Comma 64 2 2 2 2 2 2" xfId="15113"/>
    <cellStyle name="Comma 64 2 2 2 2 2 3" xfId="22724"/>
    <cellStyle name="Comma 64 2 2 2 2 3" xfId="11300"/>
    <cellStyle name="Comma 64 2 2 2 2 4" xfId="18911"/>
    <cellStyle name="Comma 64 2 2 2 3" xfId="5649"/>
    <cellStyle name="Comma 64 2 2 2 3 2" xfId="13260"/>
    <cellStyle name="Comma 64 2 2 2 3 3" xfId="20871"/>
    <cellStyle name="Comma 64 2 2 2 4" xfId="9447"/>
    <cellStyle name="Comma 64 2 2 2 5" xfId="17058"/>
    <cellStyle name="Comma 64 2 2 3" xfId="2771"/>
    <cellStyle name="Comma 64 2 2 3 2" xfId="6584"/>
    <cellStyle name="Comma 64 2 2 3 2 2" xfId="14195"/>
    <cellStyle name="Comma 64 2 2 3 2 3" xfId="21806"/>
    <cellStyle name="Comma 64 2 2 3 3" xfId="10382"/>
    <cellStyle name="Comma 64 2 2 3 4" xfId="17993"/>
    <cellStyle name="Comma 64 2 2 4" xfId="4731"/>
    <cellStyle name="Comma 64 2 2 4 2" xfId="12342"/>
    <cellStyle name="Comma 64 2 2 4 3" xfId="19953"/>
    <cellStyle name="Comma 64 2 2 5" xfId="8529"/>
    <cellStyle name="Comma 64 2 2 6" xfId="16140"/>
    <cellStyle name="Comma 64 2 3" xfId="1389"/>
    <cellStyle name="Comma 64 2 3 2" xfId="3242"/>
    <cellStyle name="Comma 64 2 3 2 2" xfId="7055"/>
    <cellStyle name="Comma 64 2 3 2 2 2" xfId="14666"/>
    <cellStyle name="Comma 64 2 3 2 2 3" xfId="22277"/>
    <cellStyle name="Comma 64 2 3 2 3" xfId="10853"/>
    <cellStyle name="Comma 64 2 3 2 4" xfId="18464"/>
    <cellStyle name="Comma 64 2 3 3" xfId="5202"/>
    <cellStyle name="Comma 64 2 3 3 2" xfId="12813"/>
    <cellStyle name="Comma 64 2 3 3 3" xfId="20424"/>
    <cellStyle name="Comma 64 2 3 4" xfId="9000"/>
    <cellStyle name="Comma 64 2 3 5" xfId="16611"/>
    <cellStyle name="Comma 64 2 4" xfId="2324"/>
    <cellStyle name="Comma 64 2 4 2" xfId="6137"/>
    <cellStyle name="Comma 64 2 4 2 2" xfId="13748"/>
    <cellStyle name="Comma 64 2 4 2 3" xfId="21359"/>
    <cellStyle name="Comma 64 2 4 3" xfId="9935"/>
    <cellStyle name="Comma 64 2 4 4" xfId="17546"/>
    <cellStyle name="Comma 64 2 5" xfId="4284"/>
    <cellStyle name="Comma 64 2 5 2" xfId="11895"/>
    <cellStyle name="Comma 64 2 5 3" xfId="19506"/>
    <cellStyle name="Comma 64 2 6" xfId="8082"/>
    <cellStyle name="Comma 64 2 7" xfId="15693"/>
    <cellStyle name="Comma 64 3" xfId="683"/>
    <cellStyle name="Comma 64 3 2" xfId="1601"/>
    <cellStyle name="Comma 64 3 2 2" xfId="3454"/>
    <cellStyle name="Comma 64 3 2 2 2" xfId="7267"/>
    <cellStyle name="Comma 64 3 2 2 2 2" xfId="14878"/>
    <cellStyle name="Comma 64 3 2 2 2 3" xfId="22489"/>
    <cellStyle name="Comma 64 3 2 2 3" xfId="11065"/>
    <cellStyle name="Comma 64 3 2 2 4" xfId="18676"/>
    <cellStyle name="Comma 64 3 2 3" xfId="5414"/>
    <cellStyle name="Comma 64 3 2 3 2" xfId="13025"/>
    <cellStyle name="Comma 64 3 2 3 3" xfId="20636"/>
    <cellStyle name="Comma 64 3 2 4" xfId="9212"/>
    <cellStyle name="Comma 64 3 2 5" xfId="16823"/>
    <cellStyle name="Comma 64 3 3" xfId="2536"/>
    <cellStyle name="Comma 64 3 3 2" xfId="6349"/>
    <cellStyle name="Comma 64 3 3 2 2" xfId="13960"/>
    <cellStyle name="Comma 64 3 3 2 3" xfId="21571"/>
    <cellStyle name="Comma 64 3 3 3" xfId="10147"/>
    <cellStyle name="Comma 64 3 3 4" xfId="17758"/>
    <cellStyle name="Comma 64 3 4" xfId="4496"/>
    <cellStyle name="Comma 64 3 4 2" xfId="12107"/>
    <cellStyle name="Comma 64 3 4 3" xfId="19718"/>
    <cellStyle name="Comma 64 3 5" xfId="8294"/>
    <cellStyle name="Comma 64 3 6" xfId="15905"/>
    <cellStyle name="Comma 64 4" xfId="1154"/>
    <cellStyle name="Comma 64 4 2" xfId="3007"/>
    <cellStyle name="Comma 64 4 2 2" xfId="6820"/>
    <cellStyle name="Comma 64 4 2 2 2" xfId="14431"/>
    <cellStyle name="Comma 64 4 2 2 3" xfId="22042"/>
    <cellStyle name="Comma 64 4 2 3" xfId="10618"/>
    <cellStyle name="Comma 64 4 2 4" xfId="18229"/>
    <cellStyle name="Comma 64 4 3" xfId="4967"/>
    <cellStyle name="Comma 64 4 3 2" xfId="12578"/>
    <cellStyle name="Comma 64 4 3 3" xfId="20189"/>
    <cellStyle name="Comma 64 4 4" xfId="8765"/>
    <cellStyle name="Comma 64 4 5" xfId="16376"/>
    <cellStyle name="Comma 64 5" xfId="2089"/>
    <cellStyle name="Comma 64 5 2" xfId="5902"/>
    <cellStyle name="Comma 64 5 2 2" xfId="13513"/>
    <cellStyle name="Comma 64 5 2 3" xfId="21124"/>
    <cellStyle name="Comma 64 5 3" xfId="9700"/>
    <cellStyle name="Comma 64 5 4" xfId="17311"/>
    <cellStyle name="Comma 64 6" xfId="4028"/>
    <cellStyle name="Comma 64 6 2" xfId="11639"/>
    <cellStyle name="Comma 64 6 3" xfId="19250"/>
    <cellStyle name="Comma 64 7" xfId="7848"/>
    <cellStyle name="Comma 64 8" xfId="15459"/>
    <cellStyle name="Comma 65" xfId="178"/>
    <cellStyle name="Comma 65 2" xfId="472"/>
    <cellStyle name="Comma 65 2 2" xfId="919"/>
    <cellStyle name="Comma 65 2 2 2" xfId="1837"/>
    <cellStyle name="Comma 65 2 2 2 2" xfId="3690"/>
    <cellStyle name="Comma 65 2 2 2 2 2" xfId="7503"/>
    <cellStyle name="Comma 65 2 2 2 2 2 2" xfId="15114"/>
    <cellStyle name="Comma 65 2 2 2 2 2 3" xfId="22725"/>
    <cellStyle name="Comma 65 2 2 2 2 3" xfId="11301"/>
    <cellStyle name="Comma 65 2 2 2 2 4" xfId="18912"/>
    <cellStyle name="Comma 65 2 2 2 3" xfId="5650"/>
    <cellStyle name="Comma 65 2 2 2 3 2" xfId="13261"/>
    <cellStyle name="Comma 65 2 2 2 3 3" xfId="20872"/>
    <cellStyle name="Comma 65 2 2 2 4" xfId="9448"/>
    <cellStyle name="Comma 65 2 2 2 5" xfId="17059"/>
    <cellStyle name="Comma 65 2 2 3" xfId="2772"/>
    <cellStyle name="Comma 65 2 2 3 2" xfId="6585"/>
    <cellStyle name="Comma 65 2 2 3 2 2" xfId="14196"/>
    <cellStyle name="Comma 65 2 2 3 2 3" xfId="21807"/>
    <cellStyle name="Comma 65 2 2 3 3" xfId="10383"/>
    <cellStyle name="Comma 65 2 2 3 4" xfId="17994"/>
    <cellStyle name="Comma 65 2 2 4" xfId="4732"/>
    <cellStyle name="Comma 65 2 2 4 2" xfId="12343"/>
    <cellStyle name="Comma 65 2 2 4 3" xfId="19954"/>
    <cellStyle name="Comma 65 2 2 5" xfId="8530"/>
    <cellStyle name="Comma 65 2 2 6" xfId="16141"/>
    <cellStyle name="Comma 65 2 3" xfId="1390"/>
    <cellStyle name="Comma 65 2 3 2" xfId="3243"/>
    <cellStyle name="Comma 65 2 3 2 2" xfId="7056"/>
    <cellStyle name="Comma 65 2 3 2 2 2" xfId="14667"/>
    <cellStyle name="Comma 65 2 3 2 2 3" xfId="22278"/>
    <cellStyle name="Comma 65 2 3 2 3" xfId="10854"/>
    <cellStyle name="Comma 65 2 3 2 4" xfId="18465"/>
    <cellStyle name="Comma 65 2 3 3" xfId="5203"/>
    <cellStyle name="Comma 65 2 3 3 2" xfId="12814"/>
    <cellStyle name="Comma 65 2 3 3 3" xfId="20425"/>
    <cellStyle name="Comma 65 2 3 4" xfId="9001"/>
    <cellStyle name="Comma 65 2 3 5" xfId="16612"/>
    <cellStyle name="Comma 65 2 4" xfId="2325"/>
    <cellStyle name="Comma 65 2 4 2" xfId="6138"/>
    <cellStyle name="Comma 65 2 4 2 2" xfId="13749"/>
    <cellStyle name="Comma 65 2 4 2 3" xfId="21360"/>
    <cellStyle name="Comma 65 2 4 3" xfId="9936"/>
    <cellStyle name="Comma 65 2 4 4" xfId="17547"/>
    <cellStyle name="Comma 65 2 5" xfId="4285"/>
    <cellStyle name="Comma 65 2 5 2" xfId="11896"/>
    <cellStyle name="Comma 65 2 5 3" xfId="19507"/>
    <cellStyle name="Comma 65 2 6" xfId="8083"/>
    <cellStyle name="Comma 65 2 7" xfId="15694"/>
    <cellStyle name="Comma 65 3" xfId="684"/>
    <cellStyle name="Comma 65 3 2" xfId="1602"/>
    <cellStyle name="Comma 65 3 2 2" xfId="3455"/>
    <cellStyle name="Comma 65 3 2 2 2" xfId="7268"/>
    <cellStyle name="Comma 65 3 2 2 2 2" xfId="14879"/>
    <cellStyle name="Comma 65 3 2 2 2 3" xfId="22490"/>
    <cellStyle name="Comma 65 3 2 2 3" xfId="11066"/>
    <cellStyle name="Comma 65 3 2 2 4" xfId="18677"/>
    <cellStyle name="Comma 65 3 2 3" xfId="5415"/>
    <cellStyle name="Comma 65 3 2 3 2" xfId="13026"/>
    <cellStyle name="Comma 65 3 2 3 3" xfId="20637"/>
    <cellStyle name="Comma 65 3 2 4" xfId="9213"/>
    <cellStyle name="Comma 65 3 2 5" xfId="16824"/>
    <cellStyle name="Comma 65 3 3" xfId="2537"/>
    <cellStyle name="Comma 65 3 3 2" xfId="6350"/>
    <cellStyle name="Comma 65 3 3 2 2" xfId="13961"/>
    <cellStyle name="Comma 65 3 3 2 3" xfId="21572"/>
    <cellStyle name="Comma 65 3 3 3" xfId="10148"/>
    <cellStyle name="Comma 65 3 3 4" xfId="17759"/>
    <cellStyle name="Comma 65 3 4" xfId="4497"/>
    <cellStyle name="Comma 65 3 4 2" xfId="12108"/>
    <cellStyle name="Comma 65 3 4 3" xfId="19719"/>
    <cellStyle name="Comma 65 3 5" xfId="8295"/>
    <cellStyle name="Comma 65 3 6" xfId="15906"/>
    <cellStyle name="Comma 65 4" xfId="1155"/>
    <cellStyle name="Comma 65 4 2" xfId="3008"/>
    <cellStyle name="Comma 65 4 2 2" xfId="6821"/>
    <cellStyle name="Comma 65 4 2 2 2" xfId="14432"/>
    <cellStyle name="Comma 65 4 2 2 3" xfId="22043"/>
    <cellStyle name="Comma 65 4 2 3" xfId="10619"/>
    <cellStyle name="Comma 65 4 2 4" xfId="18230"/>
    <cellStyle name="Comma 65 4 3" xfId="4968"/>
    <cellStyle name="Comma 65 4 3 2" xfId="12579"/>
    <cellStyle name="Comma 65 4 3 3" xfId="20190"/>
    <cellStyle name="Comma 65 4 4" xfId="8766"/>
    <cellStyle name="Comma 65 4 5" xfId="16377"/>
    <cellStyle name="Comma 65 5" xfId="2090"/>
    <cellStyle name="Comma 65 5 2" xfId="5903"/>
    <cellStyle name="Comma 65 5 2 2" xfId="13514"/>
    <cellStyle name="Comma 65 5 2 3" xfId="21125"/>
    <cellStyle name="Comma 65 5 3" xfId="9701"/>
    <cellStyle name="Comma 65 5 4" xfId="17312"/>
    <cellStyle name="Comma 65 6" xfId="4029"/>
    <cellStyle name="Comma 65 6 2" xfId="11640"/>
    <cellStyle name="Comma 65 6 3" xfId="19251"/>
    <cellStyle name="Comma 65 7" xfId="7849"/>
    <cellStyle name="Comma 65 8" xfId="15460"/>
    <cellStyle name="Comma 66" xfId="180"/>
    <cellStyle name="Comma 66 2" xfId="474"/>
    <cellStyle name="Comma 66 2 2" xfId="921"/>
    <cellStyle name="Comma 66 2 2 2" xfId="1839"/>
    <cellStyle name="Comma 66 2 2 2 2" xfId="3692"/>
    <cellStyle name="Comma 66 2 2 2 2 2" xfId="7505"/>
    <cellStyle name="Comma 66 2 2 2 2 2 2" xfId="15116"/>
    <cellStyle name="Comma 66 2 2 2 2 2 3" xfId="22727"/>
    <cellStyle name="Comma 66 2 2 2 2 3" xfId="11303"/>
    <cellStyle name="Comma 66 2 2 2 2 4" xfId="18914"/>
    <cellStyle name="Comma 66 2 2 2 3" xfId="5652"/>
    <cellStyle name="Comma 66 2 2 2 3 2" xfId="13263"/>
    <cellStyle name="Comma 66 2 2 2 3 3" xfId="20874"/>
    <cellStyle name="Comma 66 2 2 2 4" xfId="9450"/>
    <cellStyle name="Comma 66 2 2 2 5" xfId="17061"/>
    <cellStyle name="Comma 66 2 2 3" xfId="2774"/>
    <cellStyle name="Comma 66 2 2 3 2" xfId="6587"/>
    <cellStyle name="Comma 66 2 2 3 2 2" xfId="14198"/>
    <cellStyle name="Comma 66 2 2 3 2 3" xfId="21809"/>
    <cellStyle name="Comma 66 2 2 3 3" xfId="10385"/>
    <cellStyle name="Comma 66 2 2 3 4" xfId="17996"/>
    <cellStyle name="Comma 66 2 2 4" xfId="4734"/>
    <cellStyle name="Comma 66 2 2 4 2" xfId="12345"/>
    <cellStyle name="Comma 66 2 2 4 3" xfId="19956"/>
    <cellStyle name="Comma 66 2 2 5" xfId="8532"/>
    <cellStyle name="Comma 66 2 2 6" xfId="16143"/>
    <cellStyle name="Comma 66 2 3" xfId="1392"/>
    <cellStyle name="Comma 66 2 3 2" xfId="3245"/>
    <cellStyle name="Comma 66 2 3 2 2" xfId="7058"/>
    <cellStyle name="Comma 66 2 3 2 2 2" xfId="14669"/>
    <cellStyle name="Comma 66 2 3 2 2 3" xfId="22280"/>
    <cellStyle name="Comma 66 2 3 2 3" xfId="10856"/>
    <cellStyle name="Comma 66 2 3 2 4" xfId="18467"/>
    <cellStyle name="Comma 66 2 3 3" xfId="5205"/>
    <cellStyle name="Comma 66 2 3 3 2" xfId="12816"/>
    <cellStyle name="Comma 66 2 3 3 3" xfId="20427"/>
    <cellStyle name="Comma 66 2 3 4" xfId="9003"/>
    <cellStyle name="Comma 66 2 3 5" xfId="16614"/>
    <cellStyle name="Comma 66 2 4" xfId="2327"/>
    <cellStyle name="Comma 66 2 4 2" xfId="6140"/>
    <cellStyle name="Comma 66 2 4 2 2" xfId="13751"/>
    <cellStyle name="Comma 66 2 4 2 3" xfId="21362"/>
    <cellStyle name="Comma 66 2 4 3" xfId="9938"/>
    <cellStyle name="Comma 66 2 4 4" xfId="17549"/>
    <cellStyle name="Comma 66 2 5" xfId="4287"/>
    <cellStyle name="Comma 66 2 5 2" xfId="11898"/>
    <cellStyle name="Comma 66 2 5 3" xfId="19509"/>
    <cellStyle name="Comma 66 2 6" xfId="8085"/>
    <cellStyle name="Comma 66 2 7" xfId="15696"/>
    <cellStyle name="Comma 66 3" xfId="686"/>
    <cellStyle name="Comma 66 3 2" xfId="1604"/>
    <cellStyle name="Comma 66 3 2 2" xfId="3457"/>
    <cellStyle name="Comma 66 3 2 2 2" xfId="7270"/>
    <cellStyle name="Comma 66 3 2 2 2 2" xfId="14881"/>
    <cellStyle name="Comma 66 3 2 2 2 3" xfId="22492"/>
    <cellStyle name="Comma 66 3 2 2 3" xfId="11068"/>
    <cellStyle name="Comma 66 3 2 2 4" xfId="18679"/>
    <cellStyle name="Comma 66 3 2 3" xfId="5417"/>
    <cellStyle name="Comma 66 3 2 3 2" xfId="13028"/>
    <cellStyle name="Comma 66 3 2 3 3" xfId="20639"/>
    <cellStyle name="Comma 66 3 2 4" xfId="9215"/>
    <cellStyle name="Comma 66 3 2 5" xfId="16826"/>
    <cellStyle name="Comma 66 3 3" xfId="2539"/>
    <cellStyle name="Comma 66 3 3 2" xfId="6352"/>
    <cellStyle name="Comma 66 3 3 2 2" xfId="13963"/>
    <cellStyle name="Comma 66 3 3 2 3" xfId="21574"/>
    <cellStyle name="Comma 66 3 3 3" xfId="10150"/>
    <cellStyle name="Comma 66 3 3 4" xfId="17761"/>
    <cellStyle name="Comma 66 3 4" xfId="4499"/>
    <cellStyle name="Comma 66 3 4 2" xfId="12110"/>
    <cellStyle name="Comma 66 3 4 3" xfId="19721"/>
    <cellStyle name="Comma 66 3 5" xfId="8297"/>
    <cellStyle name="Comma 66 3 6" xfId="15908"/>
    <cellStyle name="Comma 66 4" xfId="1157"/>
    <cellStyle name="Comma 66 4 2" xfId="3010"/>
    <cellStyle name="Comma 66 4 2 2" xfId="6823"/>
    <cellStyle name="Comma 66 4 2 2 2" xfId="14434"/>
    <cellStyle name="Comma 66 4 2 2 3" xfId="22045"/>
    <cellStyle name="Comma 66 4 2 3" xfId="10621"/>
    <cellStyle name="Comma 66 4 2 4" xfId="18232"/>
    <cellStyle name="Comma 66 4 3" xfId="4970"/>
    <cellStyle name="Comma 66 4 3 2" xfId="12581"/>
    <cellStyle name="Comma 66 4 3 3" xfId="20192"/>
    <cellStyle name="Comma 66 4 4" xfId="8768"/>
    <cellStyle name="Comma 66 4 5" xfId="16379"/>
    <cellStyle name="Comma 66 5" xfId="2092"/>
    <cellStyle name="Comma 66 5 2" xfId="5905"/>
    <cellStyle name="Comma 66 5 2 2" xfId="13516"/>
    <cellStyle name="Comma 66 5 2 3" xfId="21127"/>
    <cellStyle name="Comma 66 5 3" xfId="9703"/>
    <cellStyle name="Comma 66 5 4" xfId="17314"/>
    <cellStyle name="Comma 66 6" xfId="4031"/>
    <cellStyle name="Comma 66 6 2" xfId="11642"/>
    <cellStyle name="Comma 66 6 3" xfId="19253"/>
    <cellStyle name="Comma 66 7" xfId="7851"/>
    <cellStyle name="Comma 66 8" xfId="15462"/>
    <cellStyle name="Comma 67" xfId="191"/>
    <cellStyle name="Comma 67 2" xfId="476"/>
    <cellStyle name="Comma 67 2 2" xfId="923"/>
    <cellStyle name="Comma 67 2 2 2" xfId="1841"/>
    <cellStyle name="Comma 67 2 2 2 2" xfId="3694"/>
    <cellStyle name="Comma 67 2 2 2 2 2" xfId="7507"/>
    <cellStyle name="Comma 67 2 2 2 2 2 2" xfId="15118"/>
    <cellStyle name="Comma 67 2 2 2 2 2 3" xfId="22729"/>
    <cellStyle name="Comma 67 2 2 2 2 3" xfId="11305"/>
    <cellStyle name="Comma 67 2 2 2 2 4" xfId="18916"/>
    <cellStyle name="Comma 67 2 2 2 3" xfId="5654"/>
    <cellStyle name="Comma 67 2 2 2 3 2" xfId="13265"/>
    <cellStyle name="Comma 67 2 2 2 3 3" xfId="20876"/>
    <cellStyle name="Comma 67 2 2 2 4" xfId="9452"/>
    <cellStyle name="Comma 67 2 2 2 5" xfId="17063"/>
    <cellStyle name="Comma 67 2 2 3" xfId="2776"/>
    <cellStyle name="Comma 67 2 2 3 2" xfId="6589"/>
    <cellStyle name="Comma 67 2 2 3 2 2" xfId="14200"/>
    <cellStyle name="Comma 67 2 2 3 2 3" xfId="21811"/>
    <cellStyle name="Comma 67 2 2 3 3" xfId="10387"/>
    <cellStyle name="Comma 67 2 2 3 4" xfId="17998"/>
    <cellStyle name="Comma 67 2 2 4" xfId="4736"/>
    <cellStyle name="Comma 67 2 2 4 2" xfId="12347"/>
    <cellStyle name="Comma 67 2 2 4 3" xfId="19958"/>
    <cellStyle name="Comma 67 2 2 5" xfId="8534"/>
    <cellStyle name="Comma 67 2 2 6" xfId="16145"/>
    <cellStyle name="Comma 67 2 3" xfId="1394"/>
    <cellStyle name="Comma 67 2 3 2" xfId="3247"/>
    <cellStyle name="Comma 67 2 3 2 2" xfId="7060"/>
    <cellStyle name="Comma 67 2 3 2 2 2" xfId="14671"/>
    <cellStyle name="Comma 67 2 3 2 2 3" xfId="22282"/>
    <cellStyle name="Comma 67 2 3 2 3" xfId="10858"/>
    <cellStyle name="Comma 67 2 3 2 4" xfId="18469"/>
    <cellStyle name="Comma 67 2 3 3" xfId="5207"/>
    <cellStyle name="Comma 67 2 3 3 2" xfId="12818"/>
    <cellStyle name="Comma 67 2 3 3 3" xfId="20429"/>
    <cellStyle name="Comma 67 2 3 4" xfId="9005"/>
    <cellStyle name="Comma 67 2 3 5" xfId="16616"/>
    <cellStyle name="Comma 67 2 4" xfId="2329"/>
    <cellStyle name="Comma 67 2 4 2" xfId="6142"/>
    <cellStyle name="Comma 67 2 4 2 2" xfId="13753"/>
    <cellStyle name="Comma 67 2 4 2 3" xfId="21364"/>
    <cellStyle name="Comma 67 2 4 3" xfId="9940"/>
    <cellStyle name="Comma 67 2 4 4" xfId="17551"/>
    <cellStyle name="Comma 67 2 5" xfId="4289"/>
    <cellStyle name="Comma 67 2 5 2" xfId="11900"/>
    <cellStyle name="Comma 67 2 5 3" xfId="19511"/>
    <cellStyle name="Comma 67 2 6" xfId="8087"/>
    <cellStyle name="Comma 67 2 7" xfId="15698"/>
    <cellStyle name="Comma 67 3" xfId="688"/>
    <cellStyle name="Comma 67 3 2" xfId="1606"/>
    <cellStyle name="Comma 67 3 2 2" xfId="3459"/>
    <cellStyle name="Comma 67 3 2 2 2" xfId="7272"/>
    <cellStyle name="Comma 67 3 2 2 2 2" xfId="14883"/>
    <cellStyle name="Comma 67 3 2 2 2 3" xfId="22494"/>
    <cellStyle name="Comma 67 3 2 2 3" xfId="11070"/>
    <cellStyle name="Comma 67 3 2 2 4" xfId="18681"/>
    <cellStyle name="Comma 67 3 2 3" xfId="5419"/>
    <cellStyle name="Comma 67 3 2 3 2" xfId="13030"/>
    <cellStyle name="Comma 67 3 2 3 3" xfId="20641"/>
    <cellStyle name="Comma 67 3 2 4" xfId="9217"/>
    <cellStyle name="Comma 67 3 2 5" xfId="16828"/>
    <cellStyle name="Comma 67 3 3" xfId="2541"/>
    <cellStyle name="Comma 67 3 3 2" xfId="6354"/>
    <cellStyle name="Comma 67 3 3 2 2" xfId="13965"/>
    <cellStyle name="Comma 67 3 3 2 3" xfId="21576"/>
    <cellStyle name="Comma 67 3 3 3" xfId="10152"/>
    <cellStyle name="Comma 67 3 3 4" xfId="17763"/>
    <cellStyle name="Comma 67 3 4" xfId="4501"/>
    <cellStyle name="Comma 67 3 4 2" xfId="12112"/>
    <cellStyle name="Comma 67 3 4 3" xfId="19723"/>
    <cellStyle name="Comma 67 3 5" xfId="8299"/>
    <cellStyle name="Comma 67 3 6" xfId="15910"/>
    <cellStyle name="Comma 67 4" xfId="1159"/>
    <cellStyle name="Comma 67 4 2" xfId="3012"/>
    <cellStyle name="Comma 67 4 2 2" xfId="6825"/>
    <cellStyle name="Comma 67 4 2 2 2" xfId="14436"/>
    <cellStyle name="Comma 67 4 2 2 3" xfId="22047"/>
    <cellStyle name="Comma 67 4 2 3" xfId="10623"/>
    <cellStyle name="Comma 67 4 2 4" xfId="18234"/>
    <cellStyle name="Comma 67 4 3" xfId="4972"/>
    <cellStyle name="Comma 67 4 3 2" xfId="12583"/>
    <cellStyle name="Comma 67 4 3 3" xfId="20194"/>
    <cellStyle name="Comma 67 4 4" xfId="8770"/>
    <cellStyle name="Comma 67 4 5" xfId="16381"/>
    <cellStyle name="Comma 67 5" xfId="2094"/>
    <cellStyle name="Comma 67 5 2" xfId="5907"/>
    <cellStyle name="Comma 67 5 2 2" xfId="13518"/>
    <cellStyle name="Comma 67 5 2 3" xfId="21129"/>
    <cellStyle name="Comma 67 5 3" xfId="9705"/>
    <cellStyle name="Comma 67 5 4" xfId="17316"/>
    <cellStyle name="Comma 67 6" xfId="4033"/>
    <cellStyle name="Comma 67 6 2" xfId="11644"/>
    <cellStyle name="Comma 67 6 3" xfId="19255"/>
    <cellStyle name="Comma 67 7" xfId="7853"/>
    <cellStyle name="Comma 67 8" xfId="15464"/>
    <cellStyle name="Comma 68" xfId="230"/>
    <cellStyle name="Comma 68 2" xfId="502"/>
    <cellStyle name="Comma 68 2 2" xfId="949"/>
    <cellStyle name="Comma 68 2 2 2" xfId="1867"/>
    <cellStyle name="Comma 68 2 2 2 2" xfId="3720"/>
    <cellStyle name="Comma 68 2 2 2 2 2" xfId="7533"/>
    <cellStyle name="Comma 68 2 2 2 2 2 2" xfId="15144"/>
    <cellStyle name="Comma 68 2 2 2 2 2 3" xfId="22755"/>
    <cellStyle name="Comma 68 2 2 2 2 3" xfId="11331"/>
    <cellStyle name="Comma 68 2 2 2 2 4" xfId="18942"/>
    <cellStyle name="Comma 68 2 2 2 3" xfId="5680"/>
    <cellStyle name="Comma 68 2 2 2 3 2" xfId="13291"/>
    <cellStyle name="Comma 68 2 2 2 3 3" xfId="20902"/>
    <cellStyle name="Comma 68 2 2 2 4" xfId="9478"/>
    <cellStyle name="Comma 68 2 2 2 5" xfId="17089"/>
    <cellStyle name="Comma 68 2 2 3" xfId="2802"/>
    <cellStyle name="Comma 68 2 2 3 2" xfId="6615"/>
    <cellStyle name="Comma 68 2 2 3 2 2" xfId="14226"/>
    <cellStyle name="Comma 68 2 2 3 2 3" xfId="21837"/>
    <cellStyle name="Comma 68 2 2 3 3" xfId="10413"/>
    <cellStyle name="Comma 68 2 2 3 4" xfId="18024"/>
    <cellStyle name="Comma 68 2 2 4" xfId="4762"/>
    <cellStyle name="Comma 68 2 2 4 2" xfId="12373"/>
    <cellStyle name="Comma 68 2 2 4 3" xfId="19984"/>
    <cellStyle name="Comma 68 2 2 5" xfId="8560"/>
    <cellStyle name="Comma 68 2 2 6" xfId="16171"/>
    <cellStyle name="Comma 68 2 3" xfId="1420"/>
    <cellStyle name="Comma 68 2 3 2" xfId="3273"/>
    <cellStyle name="Comma 68 2 3 2 2" xfId="7086"/>
    <cellStyle name="Comma 68 2 3 2 2 2" xfId="14697"/>
    <cellStyle name="Comma 68 2 3 2 2 3" xfId="22308"/>
    <cellStyle name="Comma 68 2 3 2 3" xfId="10884"/>
    <cellStyle name="Comma 68 2 3 2 4" xfId="18495"/>
    <cellStyle name="Comma 68 2 3 3" xfId="5233"/>
    <cellStyle name="Comma 68 2 3 3 2" xfId="12844"/>
    <cellStyle name="Comma 68 2 3 3 3" xfId="20455"/>
    <cellStyle name="Comma 68 2 3 4" xfId="9031"/>
    <cellStyle name="Comma 68 2 3 5" xfId="16642"/>
    <cellStyle name="Comma 68 2 4" xfId="2355"/>
    <cellStyle name="Comma 68 2 4 2" xfId="6168"/>
    <cellStyle name="Comma 68 2 4 2 2" xfId="13779"/>
    <cellStyle name="Comma 68 2 4 2 3" xfId="21390"/>
    <cellStyle name="Comma 68 2 4 3" xfId="9966"/>
    <cellStyle name="Comma 68 2 4 4" xfId="17577"/>
    <cellStyle name="Comma 68 2 5" xfId="4315"/>
    <cellStyle name="Comma 68 2 5 2" xfId="11926"/>
    <cellStyle name="Comma 68 2 5 3" xfId="19537"/>
    <cellStyle name="Comma 68 2 6" xfId="8113"/>
    <cellStyle name="Comma 68 2 7" xfId="15724"/>
    <cellStyle name="Comma 68 3" xfId="715"/>
    <cellStyle name="Comma 68 3 2" xfId="1633"/>
    <cellStyle name="Comma 68 3 2 2" xfId="3486"/>
    <cellStyle name="Comma 68 3 2 2 2" xfId="7299"/>
    <cellStyle name="Comma 68 3 2 2 2 2" xfId="14910"/>
    <cellStyle name="Comma 68 3 2 2 2 3" xfId="22521"/>
    <cellStyle name="Comma 68 3 2 2 3" xfId="11097"/>
    <cellStyle name="Comma 68 3 2 2 4" xfId="18708"/>
    <cellStyle name="Comma 68 3 2 3" xfId="5446"/>
    <cellStyle name="Comma 68 3 2 3 2" xfId="13057"/>
    <cellStyle name="Comma 68 3 2 3 3" xfId="20668"/>
    <cellStyle name="Comma 68 3 2 4" xfId="9244"/>
    <cellStyle name="Comma 68 3 2 5" xfId="16855"/>
    <cellStyle name="Comma 68 3 3" xfId="2568"/>
    <cellStyle name="Comma 68 3 3 2" xfId="6381"/>
    <cellStyle name="Comma 68 3 3 2 2" xfId="13992"/>
    <cellStyle name="Comma 68 3 3 2 3" xfId="21603"/>
    <cellStyle name="Comma 68 3 3 3" xfId="10179"/>
    <cellStyle name="Comma 68 3 3 4" xfId="17790"/>
    <cellStyle name="Comma 68 3 4" xfId="4528"/>
    <cellStyle name="Comma 68 3 4 2" xfId="12139"/>
    <cellStyle name="Comma 68 3 4 3" xfId="19750"/>
    <cellStyle name="Comma 68 3 5" xfId="8326"/>
    <cellStyle name="Comma 68 3 6" xfId="15937"/>
    <cellStyle name="Comma 68 4" xfId="1185"/>
    <cellStyle name="Comma 68 4 2" xfId="3038"/>
    <cellStyle name="Comma 68 4 2 2" xfId="6851"/>
    <cellStyle name="Comma 68 4 2 2 2" xfId="14462"/>
    <cellStyle name="Comma 68 4 2 2 3" xfId="22073"/>
    <cellStyle name="Comma 68 4 2 3" xfId="10649"/>
    <cellStyle name="Comma 68 4 2 4" xfId="18260"/>
    <cellStyle name="Comma 68 4 3" xfId="4998"/>
    <cellStyle name="Comma 68 4 3 2" xfId="12609"/>
    <cellStyle name="Comma 68 4 3 3" xfId="20220"/>
    <cellStyle name="Comma 68 4 4" xfId="8796"/>
    <cellStyle name="Comma 68 4 5" xfId="16407"/>
    <cellStyle name="Comma 68 5" xfId="2120"/>
    <cellStyle name="Comma 68 5 2" xfId="5933"/>
    <cellStyle name="Comma 68 5 2 2" xfId="13544"/>
    <cellStyle name="Comma 68 5 2 3" xfId="21155"/>
    <cellStyle name="Comma 68 5 3" xfId="9731"/>
    <cellStyle name="Comma 68 5 4" xfId="17342"/>
    <cellStyle name="Comma 68 6" xfId="4059"/>
    <cellStyle name="Comma 68 6 2" xfId="11670"/>
    <cellStyle name="Comma 68 6 3" xfId="19281"/>
    <cellStyle name="Comma 68 7" xfId="7879"/>
    <cellStyle name="Comma 68 8" xfId="15490"/>
    <cellStyle name="Comma 69" xfId="231"/>
    <cellStyle name="Comma 69 2" xfId="503"/>
    <cellStyle name="Comma 69 2 2" xfId="950"/>
    <cellStyle name="Comma 69 2 2 2" xfId="1868"/>
    <cellStyle name="Comma 69 2 2 2 2" xfId="3721"/>
    <cellStyle name="Comma 69 2 2 2 2 2" xfId="7534"/>
    <cellStyle name="Comma 69 2 2 2 2 2 2" xfId="15145"/>
    <cellStyle name="Comma 69 2 2 2 2 2 3" xfId="22756"/>
    <cellStyle name="Comma 69 2 2 2 2 3" xfId="11332"/>
    <cellStyle name="Comma 69 2 2 2 2 4" xfId="18943"/>
    <cellStyle name="Comma 69 2 2 2 3" xfId="5681"/>
    <cellStyle name="Comma 69 2 2 2 3 2" xfId="13292"/>
    <cellStyle name="Comma 69 2 2 2 3 3" xfId="20903"/>
    <cellStyle name="Comma 69 2 2 2 4" xfId="9479"/>
    <cellStyle name="Comma 69 2 2 2 5" xfId="17090"/>
    <cellStyle name="Comma 69 2 2 3" xfId="2803"/>
    <cellStyle name="Comma 69 2 2 3 2" xfId="6616"/>
    <cellStyle name="Comma 69 2 2 3 2 2" xfId="14227"/>
    <cellStyle name="Comma 69 2 2 3 2 3" xfId="21838"/>
    <cellStyle name="Comma 69 2 2 3 3" xfId="10414"/>
    <cellStyle name="Comma 69 2 2 3 4" xfId="18025"/>
    <cellStyle name="Comma 69 2 2 4" xfId="4763"/>
    <cellStyle name="Comma 69 2 2 4 2" xfId="12374"/>
    <cellStyle name="Comma 69 2 2 4 3" xfId="19985"/>
    <cellStyle name="Comma 69 2 2 5" xfId="8561"/>
    <cellStyle name="Comma 69 2 2 6" xfId="16172"/>
    <cellStyle name="Comma 69 2 3" xfId="1421"/>
    <cellStyle name="Comma 69 2 3 2" xfId="3274"/>
    <cellStyle name="Comma 69 2 3 2 2" xfId="7087"/>
    <cellStyle name="Comma 69 2 3 2 2 2" xfId="14698"/>
    <cellStyle name="Comma 69 2 3 2 2 3" xfId="22309"/>
    <cellStyle name="Comma 69 2 3 2 3" xfId="10885"/>
    <cellStyle name="Comma 69 2 3 2 4" xfId="18496"/>
    <cellStyle name="Comma 69 2 3 3" xfId="5234"/>
    <cellStyle name="Comma 69 2 3 3 2" xfId="12845"/>
    <cellStyle name="Comma 69 2 3 3 3" xfId="20456"/>
    <cellStyle name="Comma 69 2 3 4" xfId="9032"/>
    <cellStyle name="Comma 69 2 3 5" xfId="16643"/>
    <cellStyle name="Comma 69 2 4" xfId="2356"/>
    <cellStyle name="Comma 69 2 4 2" xfId="6169"/>
    <cellStyle name="Comma 69 2 4 2 2" xfId="13780"/>
    <cellStyle name="Comma 69 2 4 2 3" xfId="21391"/>
    <cellStyle name="Comma 69 2 4 3" xfId="9967"/>
    <cellStyle name="Comma 69 2 4 4" xfId="17578"/>
    <cellStyle name="Comma 69 2 5" xfId="4316"/>
    <cellStyle name="Comma 69 2 5 2" xfId="11927"/>
    <cellStyle name="Comma 69 2 5 3" xfId="19538"/>
    <cellStyle name="Comma 69 2 6" xfId="8114"/>
    <cellStyle name="Comma 69 2 7" xfId="15725"/>
    <cellStyle name="Comma 69 3" xfId="716"/>
    <cellStyle name="Comma 69 3 2" xfId="1634"/>
    <cellStyle name="Comma 69 3 2 2" xfId="3487"/>
    <cellStyle name="Comma 69 3 2 2 2" xfId="7300"/>
    <cellStyle name="Comma 69 3 2 2 2 2" xfId="14911"/>
    <cellStyle name="Comma 69 3 2 2 2 3" xfId="22522"/>
    <cellStyle name="Comma 69 3 2 2 3" xfId="11098"/>
    <cellStyle name="Comma 69 3 2 2 4" xfId="18709"/>
    <cellStyle name="Comma 69 3 2 3" xfId="5447"/>
    <cellStyle name="Comma 69 3 2 3 2" xfId="13058"/>
    <cellStyle name="Comma 69 3 2 3 3" xfId="20669"/>
    <cellStyle name="Comma 69 3 2 4" xfId="9245"/>
    <cellStyle name="Comma 69 3 2 5" xfId="16856"/>
    <cellStyle name="Comma 69 3 3" xfId="2569"/>
    <cellStyle name="Comma 69 3 3 2" xfId="6382"/>
    <cellStyle name="Comma 69 3 3 2 2" xfId="13993"/>
    <cellStyle name="Comma 69 3 3 2 3" xfId="21604"/>
    <cellStyle name="Comma 69 3 3 3" xfId="10180"/>
    <cellStyle name="Comma 69 3 3 4" xfId="17791"/>
    <cellStyle name="Comma 69 3 4" xfId="4529"/>
    <cellStyle name="Comma 69 3 4 2" xfId="12140"/>
    <cellStyle name="Comma 69 3 4 3" xfId="19751"/>
    <cellStyle name="Comma 69 3 5" xfId="8327"/>
    <cellStyle name="Comma 69 3 6" xfId="15938"/>
    <cellStyle name="Comma 69 4" xfId="1186"/>
    <cellStyle name="Comma 69 4 2" xfId="3039"/>
    <cellStyle name="Comma 69 4 2 2" xfId="6852"/>
    <cellStyle name="Comma 69 4 2 2 2" xfId="14463"/>
    <cellStyle name="Comma 69 4 2 2 3" xfId="22074"/>
    <cellStyle name="Comma 69 4 2 3" xfId="10650"/>
    <cellStyle name="Comma 69 4 2 4" xfId="18261"/>
    <cellStyle name="Comma 69 4 3" xfId="4999"/>
    <cellStyle name="Comma 69 4 3 2" xfId="12610"/>
    <cellStyle name="Comma 69 4 3 3" xfId="20221"/>
    <cellStyle name="Comma 69 4 4" xfId="8797"/>
    <cellStyle name="Comma 69 4 5" xfId="16408"/>
    <cellStyle name="Comma 69 5" xfId="2121"/>
    <cellStyle name="Comma 69 5 2" xfId="5934"/>
    <cellStyle name="Comma 69 5 2 2" xfId="13545"/>
    <cellStyle name="Comma 69 5 2 3" xfId="21156"/>
    <cellStyle name="Comma 69 5 3" xfId="9732"/>
    <cellStyle name="Comma 69 5 4" xfId="17343"/>
    <cellStyle name="Comma 69 6" xfId="4060"/>
    <cellStyle name="Comma 69 6 2" xfId="11671"/>
    <cellStyle name="Comma 69 6 3" xfId="19282"/>
    <cellStyle name="Comma 69 7" xfId="7880"/>
    <cellStyle name="Comma 69 8" xfId="15491"/>
    <cellStyle name="Comma 7" xfId="68"/>
    <cellStyle name="Comma 7 10" xfId="7765"/>
    <cellStyle name="Comma 7 11" xfId="15376"/>
    <cellStyle name="Comma 7 12" xfId="22974"/>
    <cellStyle name="Comma 7 2" xfId="165"/>
    <cellStyle name="Comma 7 3" xfId="141"/>
    <cellStyle name="Comma 7 3 2" xfId="661"/>
    <cellStyle name="Comma 7 3 2 2" xfId="1579"/>
    <cellStyle name="Comma 7 3 2 2 2" xfId="3432"/>
    <cellStyle name="Comma 7 3 2 2 2 2" xfId="7245"/>
    <cellStyle name="Comma 7 3 2 2 2 2 2" xfId="14856"/>
    <cellStyle name="Comma 7 3 2 2 2 2 3" xfId="22467"/>
    <cellStyle name="Comma 7 3 2 2 2 3" xfId="11043"/>
    <cellStyle name="Comma 7 3 2 2 2 4" xfId="18654"/>
    <cellStyle name="Comma 7 3 2 2 3" xfId="5392"/>
    <cellStyle name="Comma 7 3 2 2 3 2" xfId="13003"/>
    <cellStyle name="Comma 7 3 2 2 3 3" xfId="20614"/>
    <cellStyle name="Comma 7 3 2 2 4" xfId="9190"/>
    <cellStyle name="Comma 7 3 2 2 5" xfId="16801"/>
    <cellStyle name="Comma 7 3 2 3" xfId="2514"/>
    <cellStyle name="Comma 7 3 2 3 2" xfId="6327"/>
    <cellStyle name="Comma 7 3 2 3 2 2" xfId="13938"/>
    <cellStyle name="Comma 7 3 2 3 2 3" xfId="21549"/>
    <cellStyle name="Comma 7 3 2 3 3" xfId="10125"/>
    <cellStyle name="Comma 7 3 2 3 4" xfId="17736"/>
    <cellStyle name="Comma 7 3 2 4" xfId="4474"/>
    <cellStyle name="Comma 7 3 2 4 2" xfId="12085"/>
    <cellStyle name="Comma 7 3 2 4 3" xfId="19696"/>
    <cellStyle name="Comma 7 3 2 5" xfId="8272"/>
    <cellStyle name="Comma 7 3 2 6" xfId="15883"/>
    <cellStyle name="Comma 7 3 3" xfId="1132"/>
    <cellStyle name="Comma 7 3 3 2" xfId="2985"/>
    <cellStyle name="Comma 7 3 3 2 2" xfId="6798"/>
    <cellStyle name="Comma 7 3 3 2 2 2" xfId="14409"/>
    <cellStyle name="Comma 7 3 3 2 2 3" xfId="22020"/>
    <cellStyle name="Comma 7 3 3 2 3" xfId="10596"/>
    <cellStyle name="Comma 7 3 3 2 4" xfId="18207"/>
    <cellStyle name="Comma 7 3 3 3" xfId="4945"/>
    <cellStyle name="Comma 7 3 3 3 2" xfId="12556"/>
    <cellStyle name="Comma 7 3 3 3 3" xfId="20167"/>
    <cellStyle name="Comma 7 3 3 4" xfId="8743"/>
    <cellStyle name="Comma 7 3 3 5" xfId="16354"/>
    <cellStyle name="Comma 7 3 4" xfId="2066"/>
    <cellStyle name="Comma 7 3 4 2" xfId="5879"/>
    <cellStyle name="Comma 7 3 4 2 2" xfId="13490"/>
    <cellStyle name="Comma 7 3 4 2 3" xfId="21101"/>
    <cellStyle name="Comma 7 3 4 3" xfId="9677"/>
    <cellStyle name="Comma 7 3 4 4" xfId="17288"/>
    <cellStyle name="Comma 7 3 5" xfId="4132"/>
    <cellStyle name="Comma 7 3 5 2" xfId="11743"/>
    <cellStyle name="Comma 7 3 5 3" xfId="19354"/>
    <cellStyle name="Comma 7 3 6" xfId="7826"/>
    <cellStyle name="Comma 7 3 7" xfId="15437"/>
    <cellStyle name="Comma 7 4" xfId="330"/>
    <cellStyle name="Comma 7 4 2" xfId="780"/>
    <cellStyle name="Comma 7 4 2 2" xfId="1698"/>
    <cellStyle name="Comma 7 4 2 2 2" xfId="3551"/>
    <cellStyle name="Comma 7 4 2 2 2 2" xfId="7364"/>
    <cellStyle name="Comma 7 4 2 2 2 2 2" xfId="14975"/>
    <cellStyle name="Comma 7 4 2 2 2 2 3" xfId="22586"/>
    <cellStyle name="Comma 7 4 2 2 2 3" xfId="11162"/>
    <cellStyle name="Comma 7 4 2 2 2 4" xfId="18773"/>
    <cellStyle name="Comma 7 4 2 2 3" xfId="5511"/>
    <cellStyle name="Comma 7 4 2 2 3 2" xfId="13122"/>
    <cellStyle name="Comma 7 4 2 2 3 3" xfId="20733"/>
    <cellStyle name="Comma 7 4 2 2 4" xfId="9309"/>
    <cellStyle name="Comma 7 4 2 2 5" xfId="16920"/>
    <cellStyle name="Comma 7 4 2 3" xfId="2633"/>
    <cellStyle name="Comma 7 4 2 3 2" xfId="6446"/>
    <cellStyle name="Comma 7 4 2 3 2 2" xfId="14057"/>
    <cellStyle name="Comma 7 4 2 3 2 3" xfId="21668"/>
    <cellStyle name="Comma 7 4 2 3 3" xfId="10244"/>
    <cellStyle name="Comma 7 4 2 3 4" xfId="17855"/>
    <cellStyle name="Comma 7 4 2 4" xfId="4593"/>
    <cellStyle name="Comma 7 4 2 4 2" xfId="12204"/>
    <cellStyle name="Comma 7 4 2 4 3" xfId="19815"/>
    <cellStyle name="Comma 7 4 2 5" xfId="8391"/>
    <cellStyle name="Comma 7 4 2 6" xfId="16002"/>
    <cellStyle name="Comma 7 4 3" xfId="1251"/>
    <cellStyle name="Comma 7 4 3 2" xfId="3104"/>
    <cellStyle name="Comma 7 4 3 2 2" xfId="6917"/>
    <cellStyle name="Comma 7 4 3 2 2 2" xfId="14528"/>
    <cellStyle name="Comma 7 4 3 2 2 3" xfId="22139"/>
    <cellStyle name="Comma 7 4 3 2 3" xfId="10715"/>
    <cellStyle name="Comma 7 4 3 2 4" xfId="18326"/>
    <cellStyle name="Comma 7 4 3 3" xfId="5064"/>
    <cellStyle name="Comma 7 4 3 3 2" xfId="12675"/>
    <cellStyle name="Comma 7 4 3 3 3" xfId="20286"/>
    <cellStyle name="Comma 7 4 3 4" xfId="8862"/>
    <cellStyle name="Comma 7 4 3 5" xfId="16473"/>
    <cellStyle name="Comma 7 4 4" xfId="2185"/>
    <cellStyle name="Comma 7 4 4 2" xfId="5998"/>
    <cellStyle name="Comma 7 4 4 2 2" xfId="13609"/>
    <cellStyle name="Comma 7 4 4 2 3" xfId="21220"/>
    <cellStyle name="Comma 7 4 4 3" xfId="9796"/>
    <cellStyle name="Comma 7 4 4 4" xfId="17407"/>
    <cellStyle name="Comma 7 4 5" xfId="4128"/>
    <cellStyle name="Comma 7 4 5 2" xfId="11739"/>
    <cellStyle name="Comma 7 4 5 3" xfId="19350"/>
    <cellStyle name="Comma 7 4 6" xfId="7944"/>
    <cellStyle name="Comma 7 4 7" xfId="15555"/>
    <cellStyle name="Comma 7 5" xfId="373"/>
    <cellStyle name="Comma 7 5 2" xfId="821"/>
    <cellStyle name="Comma 7 5 2 2" xfId="1739"/>
    <cellStyle name="Comma 7 5 2 2 2" xfId="3592"/>
    <cellStyle name="Comma 7 5 2 2 2 2" xfId="7405"/>
    <cellStyle name="Comma 7 5 2 2 2 2 2" xfId="15016"/>
    <cellStyle name="Comma 7 5 2 2 2 2 3" xfId="22627"/>
    <cellStyle name="Comma 7 5 2 2 2 3" xfId="11203"/>
    <cellStyle name="Comma 7 5 2 2 2 4" xfId="18814"/>
    <cellStyle name="Comma 7 5 2 2 3" xfId="5552"/>
    <cellStyle name="Comma 7 5 2 2 3 2" xfId="13163"/>
    <cellStyle name="Comma 7 5 2 2 3 3" xfId="20774"/>
    <cellStyle name="Comma 7 5 2 2 4" xfId="9350"/>
    <cellStyle name="Comma 7 5 2 2 5" xfId="16961"/>
    <cellStyle name="Comma 7 5 2 3" xfId="2674"/>
    <cellStyle name="Comma 7 5 2 3 2" xfId="6487"/>
    <cellStyle name="Comma 7 5 2 3 2 2" xfId="14098"/>
    <cellStyle name="Comma 7 5 2 3 2 3" xfId="21709"/>
    <cellStyle name="Comma 7 5 2 3 3" xfId="10285"/>
    <cellStyle name="Comma 7 5 2 3 4" xfId="17896"/>
    <cellStyle name="Comma 7 5 2 4" xfId="4634"/>
    <cellStyle name="Comma 7 5 2 4 2" xfId="12245"/>
    <cellStyle name="Comma 7 5 2 4 3" xfId="19856"/>
    <cellStyle name="Comma 7 5 2 5" xfId="8432"/>
    <cellStyle name="Comma 7 5 2 6" xfId="16043"/>
    <cellStyle name="Comma 7 5 3" xfId="1292"/>
    <cellStyle name="Comma 7 5 3 2" xfId="3145"/>
    <cellStyle name="Comma 7 5 3 2 2" xfId="6958"/>
    <cellStyle name="Comma 7 5 3 2 2 2" xfId="14569"/>
    <cellStyle name="Comma 7 5 3 2 2 3" xfId="22180"/>
    <cellStyle name="Comma 7 5 3 2 3" xfId="10756"/>
    <cellStyle name="Comma 7 5 3 2 4" xfId="18367"/>
    <cellStyle name="Comma 7 5 3 3" xfId="5105"/>
    <cellStyle name="Comma 7 5 3 3 2" xfId="12716"/>
    <cellStyle name="Comma 7 5 3 3 3" xfId="20327"/>
    <cellStyle name="Comma 7 5 3 4" xfId="8903"/>
    <cellStyle name="Comma 7 5 3 5" xfId="16514"/>
    <cellStyle name="Comma 7 5 4" xfId="2227"/>
    <cellStyle name="Comma 7 5 4 2" xfId="6040"/>
    <cellStyle name="Comma 7 5 4 2 2" xfId="13651"/>
    <cellStyle name="Comma 7 5 4 2 3" xfId="21262"/>
    <cellStyle name="Comma 7 5 4 3" xfId="9838"/>
    <cellStyle name="Comma 7 5 4 4" xfId="17449"/>
    <cellStyle name="Comma 7 5 5" xfId="4187"/>
    <cellStyle name="Comma 7 5 5 2" xfId="11798"/>
    <cellStyle name="Comma 7 5 5 3" xfId="19409"/>
    <cellStyle name="Comma 7 5 6" xfId="7985"/>
    <cellStyle name="Comma 7 5 7" xfId="15596"/>
    <cellStyle name="Comma 7 6" xfId="599"/>
    <cellStyle name="Comma 7 6 2" xfId="1517"/>
    <cellStyle name="Comma 7 6 2 2" xfId="3370"/>
    <cellStyle name="Comma 7 6 2 2 2" xfId="7183"/>
    <cellStyle name="Comma 7 6 2 2 2 2" xfId="14794"/>
    <cellStyle name="Comma 7 6 2 2 2 3" xfId="22405"/>
    <cellStyle name="Comma 7 6 2 2 3" xfId="10981"/>
    <cellStyle name="Comma 7 6 2 2 4" xfId="18592"/>
    <cellStyle name="Comma 7 6 2 3" xfId="5330"/>
    <cellStyle name="Comma 7 6 2 3 2" xfId="12941"/>
    <cellStyle name="Comma 7 6 2 3 3" xfId="20552"/>
    <cellStyle name="Comma 7 6 2 4" xfId="9128"/>
    <cellStyle name="Comma 7 6 2 5" xfId="16739"/>
    <cellStyle name="Comma 7 6 3" xfId="2452"/>
    <cellStyle name="Comma 7 6 3 2" xfId="6265"/>
    <cellStyle name="Comma 7 6 3 2 2" xfId="13876"/>
    <cellStyle name="Comma 7 6 3 2 3" xfId="21487"/>
    <cellStyle name="Comma 7 6 3 3" xfId="10063"/>
    <cellStyle name="Comma 7 6 3 4" xfId="17674"/>
    <cellStyle name="Comma 7 6 4" xfId="4412"/>
    <cellStyle name="Comma 7 6 4 2" xfId="12023"/>
    <cellStyle name="Comma 7 6 4 3" xfId="19634"/>
    <cellStyle name="Comma 7 6 5" xfId="8210"/>
    <cellStyle name="Comma 7 6 6" xfId="15821"/>
    <cellStyle name="Comma 7 7" xfId="1071"/>
    <cellStyle name="Comma 7 7 2" xfId="2924"/>
    <cellStyle name="Comma 7 7 2 2" xfId="6737"/>
    <cellStyle name="Comma 7 7 2 2 2" xfId="14348"/>
    <cellStyle name="Comma 7 7 2 2 3" xfId="21959"/>
    <cellStyle name="Comma 7 7 2 3" xfId="10535"/>
    <cellStyle name="Comma 7 7 2 4" xfId="18146"/>
    <cellStyle name="Comma 7 7 3" xfId="4884"/>
    <cellStyle name="Comma 7 7 3 2" xfId="12495"/>
    <cellStyle name="Comma 7 7 3 3" xfId="20106"/>
    <cellStyle name="Comma 7 7 4" xfId="8682"/>
    <cellStyle name="Comma 7 7 5" xfId="16293"/>
    <cellStyle name="Comma 7 8" xfId="2003"/>
    <cellStyle name="Comma 7 8 2" xfId="5816"/>
    <cellStyle name="Comma 7 8 2 2" xfId="13427"/>
    <cellStyle name="Comma 7 8 2 3" xfId="21038"/>
    <cellStyle name="Comma 7 8 3" xfId="9614"/>
    <cellStyle name="Comma 7 8 4" xfId="17225"/>
    <cellStyle name="Comma 7 9" xfId="3951"/>
    <cellStyle name="Comma 7 9 2" xfId="11562"/>
    <cellStyle name="Comma 7 9 3" xfId="19173"/>
    <cellStyle name="Comma 70" xfId="232"/>
    <cellStyle name="Comma 70 2" xfId="504"/>
    <cellStyle name="Comma 70 2 2" xfId="951"/>
    <cellStyle name="Comma 70 2 2 2" xfId="1869"/>
    <cellStyle name="Comma 70 2 2 2 2" xfId="3722"/>
    <cellStyle name="Comma 70 2 2 2 2 2" xfId="7535"/>
    <cellStyle name="Comma 70 2 2 2 2 2 2" xfId="15146"/>
    <cellStyle name="Comma 70 2 2 2 2 2 3" xfId="22757"/>
    <cellStyle name="Comma 70 2 2 2 2 3" xfId="11333"/>
    <cellStyle name="Comma 70 2 2 2 2 4" xfId="18944"/>
    <cellStyle name="Comma 70 2 2 2 3" xfId="5682"/>
    <cellStyle name="Comma 70 2 2 2 3 2" xfId="13293"/>
    <cellStyle name="Comma 70 2 2 2 3 3" xfId="20904"/>
    <cellStyle name="Comma 70 2 2 2 4" xfId="9480"/>
    <cellStyle name="Comma 70 2 2 2 5" xfId="17091"/>
    <cellStyle name="Comma 70 2 2 3" xfId="2804"/>
    <cellStyle name="Comma 70 2 2 3 2" xfId="6617"/>
    <cellStyle name="Comma 70 2 2 3 2 2" xfId="14228"/>
    <cellStyle name="Comma 70 2 2 3 2 3" xfId="21839"/>
    <cellStyle name="Comma 70 2 2 3 3" xfId="10415"/>
    <cellStyle name="Comma 70 2 2 3 4" xfId="18026"/>
    <cellStyle name="Comma 70 2 2 4" xfId="4764"/>
    <cellStyle name="Comma 70 2 2 4 2" xfId="12375"/>
    <cellStyle name="Comma 70 2 2 4 3" xfId="19986"/>
    <cellStyle name="Comma 70 2 2 5" xfId="8562"/>
    <cellStyle name="Comma 70 2 2 6" xfId="16173"/>
    <cellStyle name="Comma 70 2 3" xfId="1422"/>
    <cellStyle name="Comma 70 2 3 2" xfId="3275"/>
    <cellStyle name="Comma 70 2 3 2 2" xfId="7088"/>
    <cellStyle name="Comma 70 2 3 2 2 2" xfId="14699"/>
    <cellStyle name="Comma 70 2 3 2 2 3" xfId="22310"/>
    <cellStyle name="Comma 70 2 3 2 3" xfId="10886"/>
    <cellStyle name="Comma 70 2 3 2 4" xfId="18497"/>
    <cellStyle name="Comma 70 2 3 3" xfId="5235"/>
    <cellStyle name="Comma 70 2 3 3 2" xfId="12846"/>
    <cellStyle name="Comma 70 2 3 3 3" xfId="20457"/>
    <cellStyle name="Comma 70 2 3 4" xfId="9033"/>
    <cellStyle name="Comma 70 2 3 5" xfId="16644"/>
    <cellStyle name="Comma 70 2 4" xfId="2357"/>
    <cellStyle name="Comma 70 2 4 2" xfId="6170"/>
    <cellStyle name="Comma 70 2 4 2 2" xfId="13781"/>
    <cellStyle name="Comma 70 2 4 2 3" xfId="21392"/>
    <cellStyle name="Comma 70 2 4 3" xfId="9968"/>
    <cellStyle name="Comma 70 2 4 4" xfId="17579"/>
    <cellStyle name="Comma 70 2 5" xfId="4317"/>
    <cellStyle name="Comma 70 2 5 2" xfId="11928"/>
    <cellStyle name="Comma 70 2 5 3" xfId="19539"/>
    <cellStyle name="Comma 70 2 6" xfId="8115"/>
    <cellStyle name="Comma 70 2 7" xfId="15726"/>
    <cellStyle name="Comma 70 3" xfId="717"/>
    <cellStyle name="Comma 70 3 2" xfId="1635"/>
    <cellStyle name="Comma 70 3 2 2" xfId="3488"/>
    <cellStyle name="Comma 70 3 2 2 2" xfId="7301"/>
    <cellStyle name="Comma 70 3 2 2 2 2" xfId="14912"/>
    <cellStyle name="Comma 70 3 2 2 2 3" xfId="22523"/>
    <cellStyle name="Comma 70 3 2 2 3" xfId="11099"/>
    <cellStyle name="Comma 70 3 2 2 4" xfId="18710"/>
    <cellStyle name="Comma 70 3 2 3" xfId="5448"/>
    <cellStyle name="Comma 70 3 2 3 2" xfId="13059"/>
    <cellStyle name="Comma 70 3 2 3 3" xfId="20670"/>
    <cellStyle name="Comma 70 3 2 4" xfId="9246"/>
    <cellStyle name="Comma 70 3 2 5" xfId="16857"/>
    <cellStyle name="Comma 70 3 3" xfId="2570"/>
    <cellStyle name="Comma 70 3 3 2" xfId="6383"/>
    <cellStyle name="Comma 70 3 3 2 2" xfId="13994"/>
    <cellStyle name="Comma 70 3 3 2 3" xfId="21605"/>
    <cellStyle name="Comma 70 3 3 3" xfId="10181"/>
    <cellStyle name="Comma 70 3 3 4" xfId="17792"/>
    <cellStyle name="Comma 70 3 4" xfId="4530"/>
    <cellStyle name="Comma 70 3 4 2" xfId="12141"/>
    <cellStyle name="Comma 70 3 4 3" xfId="19752"/>
    <cellStyle name="Comma 70 3 5" xfId="8328"/>
    <cellStyle name="Comma 70 3 6" xfId="15939"/>
    <cellStyle name="Comma 70 4" xfId="1187"/>
    <cellStyle name="Comma 70 4 2" xfId="3040"/>
    <cellStyle name="Comma 70 4 2 2" xfId="6853"/>
    <cellStyle name="Comma 70 4 2 2 2" xfId="14464"/>
    <cellStyle name="Comma 70 4 2 2 3" xfId="22075"/>
    <cellStyle name="Comma 70 4 2 3" xfId="10651"/>
    <cellStyle name="Comma 70 4 2 4" xfId="18262"/>
    <cellStyle name="Comma 70 4 3" xfId="5000"/>
    <cellStyle name="Comma 70 4 3 2" xfId="12611"/>
    <cellStyle name="Comma 70 4 3 3" xfId="20222"/>
    <cellStyle name="Comma 70 4 4" xfId="8798"/>
    <cellStyle name="Comma 70 4 5" xfId="16409"/>
    <cellStyle name="Comma 70 5" xfId="2122"/>
    <cellStyle name="Comma 70 5 2" xfId="5935"/>
    <cellStyle name="Comma 70 5 2 2" xfId="13546"/>
    <cellStyle name="Comma 70 5 2 3" xfId="21157"/>
    <cellStyle name="Comma 70 5 3" xfId="9733"/>
    <cellStyle name="Comma 70 5 4" xfId="17344"/>
    <cellStyle name="Comma 70 6" xfId="4061"/>
    <cellStyle name="Comma 70 6 2" xfId="11672"/>
    <cellStyle name="Comma 70 6 3" xfId="19283"/>
    <cellStyle name="Comma 70 7" xfId="7881"/>
    <cellStyle name="Comma 70 8" xfId="15492"/>
    <cellStyle name="Comma 71" xfId="234"/>
    <cellStyle name="Comma 71 2" xfId="506"/>
    <cellStyle name="Comma 71 2 2" xfId="953"/>
    <cellStyle name="Comma 71 2 2 2" xfId="1871"/>
    <cellStyle name="Comma 71 2 2 2 2" xfId="3724"/>
    <cellStyle name="Comma 71 2 2 2 2 2" xfId="7537"/>
    <cellStyle name="Comma 71 2 2 2 2 2 2" xfId="15148"/>
    <cellStyle name="Comma 71 2 2 2 2 2 3" xfId="22759"/>
    <cellStyle name="Comma 71 2 2 2 2 3" xfId="11335"/>
    <cellStyle name="Comma 71 2 2 2 2 4" xfId="18946"/>
    <cellStyle name="Comma 71 2 2 2 3" xfId="5684"/>
    <cellStyle name="Comma 71 2 2 2 3 2" xfId="13295"/>
    <cellStyle name="Comma 71 2 2 2 3 3" xfId="20906"/>
    <cellStyle name="Comma 71 2 2 2 4" xfId="9482"/>
    <cellStyle name="Comma 71 2 2 2 5" xfId="17093"/>
    <cellStyle name="Comma 71 2 2 3" xfId="2806"/>
    <cellStyle name="Comma 71 2 2 3 2" xfId="6619"/>
    <cellStyle name="Comma 71 2 2 3 2 2" xfId="14230"/>
    <cellStyle name="Comma 71 2 2 3 2 3" xfId="21841"/>
    <cellStyle name="Comma 71 2 2 3 3" xfId="10417"/>
    <cellStyle name="Comma 71 2 2 3 4" xfId="18028"/>
    <cellStyle name="Comma 71 2 2 4" xfId="4766"/>
    <cellStyle name="Comma 71 2 2 4 2" xfId="12377"/>
    <cellStyle name="Comma 71 2 2 4 3" xfId="19988"/>
    <cellStyle name="Comma 71 2 2 5" xfId="8564"/>
    <cellStyle name="Comma 71 2 2 6" xfId="16175"/>
    <cellStyle name="Comma 71 2 3" xfId="1424"/>
    <cellStyle name="Comma 71 2 3 2" xfId="3277"/>
    <cellStyle name="Comma 71 2 3 2 2" xfId="7090"/>
    <cellStyle name="Comma 71 2 3 2 2 2" xfId="14701"/>
    <cellStyle name="Comma 71 2 3 2 2 3" xfId="22312"/>
    <cellStyle name="Comma 71 2 3 2 3" xfId="10888"/>
    <cellStyle name="Comma 71 2 3 2 4" xfId="18499"/>
    <cellStyle name="Comma 71 2 3 3" xfId="5237"/>
    <cellStyle name="Comma 71 2 3 3 2" xfId="12848"/>
    <cellStyle name="Comma 71 2 3 3 3" xfId="20459"/>
    <cellStyle name="Comma 71 2 3 4" xfId="9035"/>
    <cellStyle name="Comma 71 2 3 5" xfId="16646"/>
    <cellStyle name="Comma 71 2 4" xfId="2359"/>
    <cellStyle name="Comma 71 2 4 2" xfId="6172"/>
    <cellStyle name="Comma 71 2 4 2 2" xfId="13783"/>
    <cellStyle name="Comma 71 2 4 2 3" xfId="21394"/>
    <cellStyle name="Comma 71 2 4 3" xfId="9970"/>
    <cellStyle name="Comma 71 2 4 4" xfId="17581"/>
    <cellStyle name="Comma 71 2 5" xfId="4319"/>
    <cellStyle name="Comma 71 2 5 2" xfId="11930"/>
    <cellStyle name="Comma 71 2 5 3" xfId="19541"/>
    <cellStyle name="Comma 71 2 6" xfId="8117"/>
    <cellStyle name="Comma 71 2 7" xfId="15728"/>
    <cellStyle name="Comma 71 3" xfId="719"/>
    <cellStyle name="Comma 71 3 2" xfId="1637"/>
    <cellStyle name="Comma 71 3 2 2" xfId="3490"/>
    <cellStyle name="Comma 71 3 2 2 2" xfId="7303"/>
    <cellStyle name="Comma 71 3 2 2 2 2" xfId="14914"/>
    <cellStyle name="Comma 71 3 2 2 2 3" xfId="22525"/>
    <cellStyle name="Comma 71 3 2 2 3" xfId="11101"/>
    <cellStyle name="Comma 71 3 2 2 4" xfId="18712"/>
    <cellStyle name="Comma 71 3 2 3" xfId="5450"/>
    <cellStyle name="Comma 71 3 2 3 2" xfId="13061"/>
    <cellStyle name="Comma 71 3 2 3 3" xfId="20672"/>
    <cellStyle name="Comma 71 3 2 4" xfId="9248"/>
    <cellStyle name="Comma 71 3 2 5" xfId="16859"/>
    <cellStyle name="Comma 71 3 3" xfId="2572"/>
    <cellStyle name="Comma 71 3 3 2" xfId="6385"/>
    <cellStyle name="Comma 71 3 3 2 2" xfId="13996"/>
    <cellStyle name="Comma 71 3 3 2 3" xfId="21607"/>
    <cellStyle name="Comma 71 3 3 3" xfId="10183"/>
    <cellStyle name="Comma 71 3 3 4" xfId="17794"/>
    <cellStyle name="Comma 71 3 4" xfId="4532"/>
    <cellStyle name="Comma 71 3 4 2" xfId="12143"/>
    <cellStyle name="Comma 71 3 4 3" xfId="19754"/>
    <cellStyle name="Comma 71 3 5" xfId="8330"/>
    <cellStyle name="Comma 71 3 6" xfId="15941"/>
    <cellStyle name="Comma 71 4" xfId="1189"/>
    <cellStyle name="Comma 71 4 2" xfId="3042"/>
    <cellStyle name="Comma 71 4 2 2" xfId="6855"/>
    <cellStyle name="Comma 71 4 2 2 2" xfId="14466"/>
    <cellStyle name="Comma 71 4 2 2 3" xfId="22077"/>
    <cellStyle name="Comma 71 4 2 3" xfId="10653"/>
    <cellStyle name="Comma 71 4 2 4" xfId="18264"/>
    <cellStyle name="Comma 71 4 3" xfId="5002"/>
    <cellStyle name="Comma 71 4 3 2" xfId="12613"/>
    <cellStyle name="Comma 71 4 3 3" xfId="20224"/>
    <cellStyle name="Comma 71 4 4" xfId="8800"/>
    <cellStyle name="Comma 71 4 5" xfId="16411"/>
    <cellStyle name="Comma 71 5" xfId="2124"/>
    <cellStyle name="Comma 71 5 2" xfId="5937"/>
    <cellStyle name="Comma 71 5 2 2" xfId="13548"/>
    <cellStyle name="Comma 71 5 2 3" xfId="21159"/>
    <cellStyle name="Comma 71 5 3" xfId="9735"/>
    <cellStyle name="Comma 71 5 4" xfId="17346"/>
    <cellStyle name="Comma 71 6" xfId="4063"/>
    <cellStyle name="Comma 71 6 2" xfId="11674"/>
    <cellStyle name="Comma 71 6 3" xfId="19285"/>
    <cellStyle name="Comma 71 7" xfId="7883"/>
    <cellStyle name="Comma 71 8" xfId="15494"/>
    <cellStyle name="Comma 72" xfId="233"/>
    <cellStyle name="Comma 72 2" xfId="505"/>
    <cellStyle name="Comma 72 2 2" xfId="952"/>
    <cellStyle name="Comma 72 2 2 2" xfId="1870"/>
    <cellStyle name="Comma 72 2 2 2 2" xfId="3723"/>
    <cellStyle name="Comma 72 2 2 2 2 2" xfId="7536"/>
    <cellStyle name="Comma 72 2 2 2 2 2 2" xfId="15147"/>
    <cellStyle name="Comma 72 2 2 2 2 2 3" xfId="22758"/>
    <cellStyle name="Comma 72 2 2 2 2 3" xfId="11334"/>
    <cellStyle name="Comma 72 2 2 2 2 4" xfId="18945"/>
    <cellStyle name="Comma 72 2 2 2 3" xfId="5683"/>
    <cellStyle name="Comma 72 2 2 2 3 2" xfId="13294"/>
    <cellStyle name="Comma 72 2 2 2 3 3" xfId="20905"/>
    <cellStyle name="Comma 72 2 2 2 4" xfId="9481"/>
    <cellStyle name="Comma 72 2 2 2 5" xfId="17092"/>
    <cellStyle name="Comma 72 2 2 3" xfId="2805"/>
    <cellStyle name="Comma 72 2 2 3 2" xfId="6618"/>
    <cellStyle name="Comma 72 2 2 3 2 2" xfId="14229"/>
    <cellStyle name="Comma 72 2 2 3 2 3" xfId="21840"/>
    <cellStyle name="Comma 72 2 2 3 3" xfId="10416"/>
    <cellStyle name="Comma 72 2 2 3 4" xfId="18027"/>
    <cellStyle name="Comma 72 2 2 4" xfId="4765"/>
    <cellStyle name="Comma 72 2 2 4 2" xfId="12376"/>
    <cellStyle name="Comma 72 2 2 4 3" xfId="19987"/>
    <cellStyle name="Comma 72 2 2 5" xfId="8563"/>
    <cellStyle name="Comma 72 2 2 6" xfId="16174"/>
    <cellStyle name="Comma 72 2 3" xfId="1423"/>
    <cellStyle name="Comma 72 2 3 2" xfId="3276"/>
    <cellStyle name="Comma 72 2 3 2 2" xfId="7089"/>
    <cellStyle name="Comma 72 2 3 2 2 2" xfId="14700"/>
    <cellStyle name="Comma 72 2 3 2 2 3" xfId="22311"/>
    <cellStyle name="Comma 72 2 3 2 3" xfId="10887"/>
    <cellStyle name="Comma 72 2 3 2 4" xfId="18498"/>
    <cellStyle name="Comma 72 2 3 3" xfId="5236"/>
    <cellStyle name="Comma 72 2 3 3 2" xfId="12847"/>
    <cellStyle name="Comma 72 2 3 3 3" xfId="20458"/>
    <cellStyle name="Comma 72 2 3 4" xfId="9034"/>
    <cellStyle name="Comma 72 2 3 5" xfId="16645"/>
    <cellStyle name="Comma 72 2 4" xfId="2358"/>
    <cellStyle name="Comma 72 2 4 2" xfId="6171"/>
    <cellStyle name="Comma 72 2 4 2 2" xfId="13782"/>
    <cellStyle name="Comma 72 2 4 2 3" xfId="21393"/>
    <cellStyle name="Comma 72 2 4 3" xfId="9969"/>
    <cellStyle name="Comma 72 2 4 4" xfId="17580"/>
    <cellStyle name="Comma 72 2 5" xfId="4318"/>
    <cellStyle name="Comma 72 2 5 2" xfId="11929"/>
    <cellStyle name="Comma 72 2 5 3" xfId="19540"/>
    <cellStyle name="Comma 72 2 6" xfId="8116"/>
    <cellStyle name="Comma 72 2 7" xfId="15727"/>
    <cellStyle name="Comma 72 3" xfId="718"/>
    <cellStyle name="Comma 72 3 2" xfId="1636"/>
    <cellStyle name="Comma 72 3 2 2" xfId="3489"/>
    <cellStyle name="Comma 72 3 2 2 2" xfId="7302"/>
    <cellStyle name="Comma 72 3 2 2 2 2" xfId="14913"/>
    <cellStyle name="Comma 72 3 2 2 2 3" xfId="22524"/>
    <cellStyle name="Comma 72 3 2 2 3" xfId="11100"/>
    <cellStyle name="Comma 72 3 2 2 4" xfId="18711"/>
    <cellStyle name="Comma 72 3 2 3" xfId="5449"/>
    <cellStyle name="Comma 72 3 2 3 2" xfId="13060"/>
    <cellStyle name="Comma 72 3 2 3 3" xfId="20671"/>
    <cellStyle name="Comma 72 3 2 4" xfId="9247"/>
    <cellStyle name="Comma 72 3 2 5" xfId="16858"/>
    <cellStyle name="Comma 72 3 3" xfId="2571"/>
    <cellStyle name="Comma 72 3 3 2" xfId="6384"/>
    <cellStyle name="Comma 72 3 3 2 2" xfId="13995"/>
    <cellStyle name="Comma 72 3 3 2 3" xfId="21606"/>
    <cellStyle name="Comma 72 3 3 3" xfId="10182"/>
    <cellStyle name="Comma 72 3 3 4" xfId="17793"/>
    <cellStyle name="Comma 72 3 4" xfId="4531"/>
    <cellStyle name="Comma 72 3 4 2" xfId="12142"/>
    <cellStyle name="Comma 72 3 4 3" xfId="19753"/>
    <cellStyle name="Comma 72 3 5" xfId="8329"/>
    <cellStyle name="Comma 72 3 6" xfId="15940"/>
    <cellStyle name="Comma 72 4" xfId="1188"/>
    <cellStyle name="Comma 72 4 2" xfId="3041"/>
    <cellStyle name="Comma 72 4 2 2" xfId="6854"/>
    <cellStyle name="Comma 72 4 2 2 2" xfId="14465"/>
    <cellStyle name="Comma 72 4 2 2 3" xfId="22076"/>
    <cellStyle name="Comma 72 4 2 3" xfId="10652"/>
    <cellStyle name="Comma 72 4 2 4" xfId="18263"/>
    <cellStyle name="Comma 72 4 3" xfId="5001"/>
    <cellStyle name="Comma 72 4 3 2" xfId="12612"/>
    <cellStyle name="Comma 72 4 3 3" xfId="20223"/>
    <cellStyle name="Comma 72 4 4" xfId="8799"/>
    <cellStyle name="Comma 72 4 5" xfId="16410"/>
    <cellStyle name="Comma 72 5" xfId="2123"/>
    <cellStyle name="Comma 72 5 2" xfId="5936"/>
    <cellStyle name="Comma 72 5 2 2" xfId="13547"/>
    <cellStyle name="Comma 72 5 2 3" xfId="21158"/>
    <cellStyle name="Comma 72 5 3" xfId="9734"/>
    <cellStyle name="Comma 72 5 4" xfId="17345"/>
    <cellStyle name="Comma 72 6" xfId="4062"/>
    <cellStyle name="Comma 72 6 2" xfId="11673"/>
    <cellStyle name="Comma 72 6 3" xfId="19284"/>
    <cellStyle name="Comma 72 7" xfId="7882"/>
    <cellStyle name="Comma 72 8" xfId="15493"/>
    <cellStyle name="Comma 73" xfId="236"/>
    <cellStyle name="Comma 73 2" xfId="508"/>
    <cellStyle name="Comma 73 2 2" xfId="955"/>
    <cellStyle name="Comma 73 2 2 2" xfId="1873"/>
    <cellStyle name="Comma 73 2 2 2 2" xfId="3726"/>
    <cellStyle name="Comma 73 2 2 2 2 2" xfId="7539"/>
    <cellStyle name="Comma 73 2 2 2 2 2 2" xfId="15150"/>
    <cellStyle name="Comma 73 2 2 2 2 2 3" xfId="22761"/>
    <cellStyle name="Comma 73 2 2 2 2 3" xfId="11337"/>
    <cellStyle name="Comma 73 2 2 2 2 4" xfId="18948"/>
    <cellStyle name="Comma 73 2 2 2 3" xfId="5686"/>
    <cellStyle name="Comma 73 2 2 2 3 2" xfId="13297"/>
    <cellStyle name="Comma 73 2 2 2 3 3" xfId="20908"/>
    <cellStyle name="Comma 73 2 2 2 4" xfId="9484"/>
    <cellStyle name="Comma 73 2 2 2 5" xfId="17095"/>
    <cellStyle name="Comma 73 2 2 3" xfId="2808"/>
    <cellStyle name="Comma 73 2 2 3 2" xfId="6621"/>
    <cellStyle name="Comma 73 2 2 3 2 2" xfId="14232"/>
    <cellStyle name="Comma 73 2 2 3 2 3" xfId="21843"/>
    <cellStyle name="Comma 73 2 2 3 3" xfId="10419"/>
    <cellStyle name="Comma 73 2 2 3 4" xfId="18030"/>
    <cellStyle name="Comma 73 2 2 4" xfId="4768"/>
    <cellStyle name="Comma 73 2 2 4 2" xfId="12379"/>
    <cellStyle name="Comma 73 2 2 4 3" xfId="19990"/>
    <cellStyle name="Comma 73 2 2 5" xfId="8566"/>
    <cellStyle name="Comma 73 2 2 6" xfId="16177"/>
    <cellStyle name="Comma 73 2 3" xfId="1426"/>
    <cellStyle name="Comma 73 2 3 2" xfId="3279"/>
    <cellStyle name="Comma 73 2 3 2 2" xfId="7092"/>
    <cellStyle name="Comma 73 2 3 2 2 2" xfId="14703"/>
    <cellStyle name="Comma 73 2 3 2 2 3" xfId="22314"/>
    <cellStyle name="Comma 73 2 3 2 3" xfId="10890"/>
    <cellStyle name="Comma 73 2 3 2 4" xfId="18501"/>
    <cellStyle name="Comma 73 2 3 3" xfId="5239"/>
    <cellStyle name="Comma 73 2 3 3 2" xfId="12850"/>
    <cellStyle name="Comma 73 2 3 3 3" xfId="20461"/>
    <cellStyle name="Comma 73 2 3 4" xfId="9037"/>
    <cellStyle name="Comma 73 2 3 5" xfId="16648"/>
    <cellStyle name="Comma 73 2 4" xfId="2361"/>
    <cellStyle name="Comma 73 2 4 2" xfId="6174"/>
    <cellStyle name="Comma 73 2 4 2 2" xfId="13785"/>
    <cellStyle name="Comma 73 2 4 2 3" xfId="21396"/>
    <cellStyle name="Comma 73 2 4 3" xfId="9972"/>
    <cellStyle name="Comma 73 2 4 4" xfId="17583"/>
    <cellStyle name="Comma 73 2 5" xfId="4321"/>
    <cellStyle name="Comma 73 2 5 2" xfId="11932"/>
    <cellStyle name="Comma 73 2 5 3" xfId="19543"/>
    <cellStyle name="Comma 73 2 6" xfId="8119"/>
    <cellStyle name="Comma 73 2 7" xfId="15730"/>
    <cellStyle name="Comma 73 3" xfId="721"/>
    <cellStyle name="Comma 73 3 2" xfId="1639"/>
    <cellStyle name="Comma 73 3 2 2" xfId="3492"/>
    <cellStyle name="Comma 73 3 2 2 2" xfId="7305"/>
    <cellStyle name="Comma 73 3 2 2 2 2" xfId="14916"/>
    <cellStyle name="Comma 73 3 2 2 2 3" xfId="22527"/>
    <cellStyle name="Comma 73 3 2 2 3" xfId="11103"/>
    <cellStyle name="Comma 73 3 2 2 4" xfId="18714"/>
    <cellStyle name="Comma 73 3 2 3" xfId="5452"/>
    <cellStyle name="Comma 73 3 2 3 2" xfId="13063"/>
    <cellStyle name="Comma 73 3 2 3 3" xfId="20674"/>
    <cellStyle name="Comma 73 3 2 4" xfId="9250"/>
    <cellStyle name="Comma 73 3 2 5" xfId="16861"/>
    <cellStyle name="Comma 73 3 3" xfId="2574"/>
    <cellStyle name="Comma 73 3 3 2" xfId="6387"/>
    <cellStyle name="Comma 73 3 3 2 2" xfId="13998"/>
    <cellStyle name="Comma 73 3 3 2 3" xfId="21609"/>
    <cellStyle name="Comma 73 3 3 3" xfId="10185"/>
    <cellStyle name="Comma 73 3 3 4" xfId="17796"/>
    <cellStyle name="Comma 73 3 4" xfId="4534"/>
    <cellStyle name="Comma 73 3 4 2" xfId="12145"/>
    <cellStyle name="Comma 73 3 4 3" xfId="19756"/>
    <cellStyle name="Comma 73 3 5" xfId="8332"/>
    <cellStyle name="Comma 73 3 6" xfId="15943"/>
    <cellStyle name="Comma 73 4" xfId="1191"/>
    <cellStyle name="Comma 73 4 2" xfId="3044"/>
    <cellStyle name="Comma 73 4 2 2" xfId="6857"/>
    <cellStyle name="Comma 73 4 2 2 2" xfId="14468"/>
    <cellStyle name="Comma 73 4 2 2 3" xfId="22079"/>
    <cellStyle name="Comma 73 4 2 3" xfId="10655"/>
    <cellStyle name="Comma 73 4 2 4" xfId="18266"/>
    <cellStyle name="Comma 73 4 3" xfId="5004"/>
    <cellStyle name="Comma 73 4 3 2" xfId="12615"/>
    <cellStyle name="Comma 73 4 3 3" xfId="20226"/>
    <cellStyle name="Comma 73 4 4" xfId="8802"/>
    <cellStyle name="Comma 73 4 5" xfId="16413"/>
    <cellStyle name="Comma 73 5" xfId="2126"/>
    <cellStyle name="Comma 73 5 2" xfId="5939"/>
    <cellStyle name="Comma 73 5 2 2" xfId="13550"/>
    <cellStyle name="Comma 73 5 2 3" xfId="21161"/>
    <cellStyle name="Comma 73 5 3" xfId="9737"/>
    <cellStyle name="Comma 73 5 4" xfId="17348"/>
    <cellStyle name="Comma 73 6" xfId="4065"/>
    <cellStyle name="Comma 73 6 2" xfId="11676"/>
    <cellStyle name="Comma 73 6 3" xfId="19287"/>
    <cellStyle name="Comma 73 7" xfId="7885"/>
    <cellStyle name="Comma 73 8" xfId="15496"/>
    <cellStyle name="Comma 74" xfId="235"/>
    <cellStyle name="Comma 74 2" xfId="507"/>
    <cellStyle name="Comma 74 2 2" xfId="954"/>
    <cellStyle name="Comma 74 2 2 2" xfId="1872"/>
    <cellStyle name="Comma 74 2 2 2 2" xfId="3725"/>
    <cellStyle name="Comma 74 2 2 2 2 2" xfId="7538"/>
    <cellStyle name="Comma 74 2 2 2 2 2 2" xfId="15149"/>
    <cellStyle name="Comma 74 2 2 2 2 2 3" xfId="22760"/>
    <cellStyle name="Comma 74 2 2 2 2 3" xfId="11336"/>
    <cellStyle name="Comma 74 2 2 2 2 4" xfId="18947"/>
    <cellStyle name="Comma 74 2 2 2 3" xfId="5685"/>
    <cellStyle name="Comma 74 2 2 2 3 2" xfId="13296"/>
    <cellStyle name="Comma 74 2 2 2 3 3" xfId="20907"/>
    <cellStyle name="Comma 74 2 2 2 4" xfId="9483"/>
    <cellStyle name="Comma 74 2 2 2 5" xfId="17094"/>
    <cellStyle name="Comma 74 2 2 3" xfId="2807"/>
    <cellStyle name="Comma 74 2 2 3 2" xfId="6620"/>
    <cellStyle name="Comma 74 2 2 3 2 2" xfId="14231"/>
    <cellStyle name="Comma 74 2 2 3 2 3" xfId="21842"/>
    <cellStyle name="Comma 74 2 2 3 3" xfId="10418"/>
    <cellStyle name="Comma 74 2 2 3 4" xfId="18029"/>
    <cellStyle name="Comma 74 2 2 4" xfId="4767"/>
    <cellStyle name="Comma 74 2 2 4 2" xfId="12378"/>
    <cellStyle name="Comma 74 2 2 4 3" xfId="19989"/>
    <cellStyle name="Comma 74 2 2 5" xfId="8565"/>
    <cellStyle name="Comma 74 2 2 6" xfId="16176"/>
    <cellStyle name="Comma 74 2 3" xfId="1425"/>
    <cellStyle name="Comma 74 2 3 2" xfId="3278"/>
    <cellStyle name="Comma 74 2 3 2 2" xfId="7091"/>
    <cellStyle name="Comma 74 2 3 2 2 2" xfId="14702"/>
    <cellStyle name="Comma 74 2 3 2 2 3" xfId="22313"/>
    <cellStyle name="Comma 74 2 3 2 3" xfId="10889"/>
    <cellStyle name="Comma 74 2 3 2 4" xfId="18500"/>
    <cellStyle name="Comma 74 2 3 3" xfId="5238"/>
    <cellStyle name="Comma 74 2 3 3 2" xfId="12849"/>
    <cellStyle name="Comma 74 2 3 3 3" xfId="20460"/>
    <cellStyle name="Comma 74 2 3 4" xfId="9036"/>
    <cellStyle name="Comma 74 2 3 5" xfId="16647"/>
    <cellStyle name="Comma 74 2 4" xfId="2360"/>
    <cellStyle name="Comma 74 2 4 2" xfId="6173"/>
    <cellStyle name="Comma 74 2 4 2 2" xfId="13784"/>
    <cellStyle name="Comma 74 2 4 2 3" xfId="21395"/>
    <cellStyle name="Comma 74 2 4 3" xfId="9971"/>
    <cellStyle name="Comma 74 2 4 4" xfId="17582"/>
    <cellStyle name="Comma 74 2 5" xfId="4320"/>
    <cellStyle name="Comma 74 2 5 2" xfId="11931"/>
    <cellStyle name="Comma 74 2 5 3" xfId="19542"/>
    <cellStyle name="Comma 74 2 6" xfId="8118"/>
    <cellStyle name="Comma 74 2 7" xfId="15729"/>
    <cellStyle name="Comma 74 3" xfId="720"/>
    <cellStyle name="Comma 74 3 2" xfId="1638"/>
    <cellStyle name="Comma 74 3 2 2" xfId="3491"/>
    <cellStyle name="Comma 74 3 2 2 2" xfId="7304"/>
    <cellStyle name="Comma 74 3 2 2 2 2" xfId="14915"/>
    <cellStyle name="Comma 74 3 2 2 2 3" xfId="22526"/>
    <cellStyle name="Comma 74 3 2 2 3" xfId="11102"/>
    <cellStyle name="Comma 74 3 2 2 4" xfId="18713"/>
    <cellStyle name="Comma 74 3 2 3" xfId="5451"/>
    <cellStyle name="Comma 74 3 2 3 2" xfId="13062"/>
    <cellStyle name="Comma 74 3 2 3 3" xfId="20673"/>
    <cellStyle name="Comma 74 3 2 4" xfId="9249"/>
    <cellStyle name="Comma 74 3 2 5" xfId="16860"/>
    <cellStyle name="Comma 74 3 3" xfId="2573"/>
    <cellStyle name="Comma 74 3 3 2" xfId="6386"/>
    <cellStyle name="Comma 74 3 3 2 2" xfId="13997"/>
    <cellStyle name="Comma 74 3 3 2 3" xfId="21608"/>
    <cellStyle name="Comma 74 3 3 3" xfId="10184"/>
    <cellStyle name="Comma 74 3 3 4" xfId="17795"/>
    <cellStyle name="Comma 74 3 4" xfId="4533"/>
    <cellStyle name="Comma 74 3 4 2" xfId="12144"/>
    <cellStyle name="Comma 74 3 4 3" xfId="19755"/>
    <cellStyle name="Comma 74 3 5" xfId="8331"/>
    <cellStyle name="Comma 74 3 6" xfId="15942"/>
    <cellStyle name="Comma 74 4" xfId="1190"/>
    <cellStyle name="Comma 74 4 2" xfId="3043"/>
    <cellStyle name="Comma 74 4 2 2" xfId="6856"/>
    <cellStyle name="Comma 74 4 2 2 2" xfId="14467"/>
    <cellStyle name="Comma 74 4 2 2 3" xfId="22078"/>
    <cellStyle name="Comma 74 4 2 3" xfId="10654"/>
    <cellStyle name="Comma 74 4 2 4" xfId="18265"/>
    <cellStyle name="Comma 74 4 3" xfId="5003"/>
    <cellStyle name="Comma 74 4 3 2" xfId="12614"/>
    <cellStyle name="Comma 74 4 3 3" xfId="20225"/>
    <cellStyle name="Comma 74 4 4" xfId="8801"/>
    <cellStyle name="Comma 74 4 5" xfId="16412"/>
    <cellStyle name="Comma 74 5" xfId="2125"/>
    <cellStyle name="Comma 74 5 2" xfId="5938"/>
    <cellStyle name="Comma 74 5 2 2" xfId="13549"/>
    <cellStyle name="Comma 74 5 2 3" xfId="21160"/>
    <cellStyle name="Comma 74 5 3" xfId="9736"/>
    <cellStyle name="Comma 74 5 4" xfId="17347"/>
    <cellStyle name="Comma 74 6" xfId="4064"/>
    <cellStyle name="Comma 74 6 2" xfId="11675"/>
    <cellStyle name="Comma 74 6 3" xfId="19286"/>
    <cellStyle name="Comma 74 7" xfId="7884"/>
    <cellStyle name="Comma 74 8" xfId="15495"/>
    <cellStyle name="Comma 75" xfId="237"/>
    <cellStyle name="Comma 75 2" xfId="509"/>
    <cellStyle name="Comma 75 2 2" xfId="956"/>
    <cellStyle name="Comma 75 2 2 2" xfId="1874"/>
    <cellStyle name="Comma 75 2 2 2 2" xfId="3727"/>
    <cellStyle name="Comma 75 2 2 2 2 2" xfId="7540"/>
    <cellStyle name="Comma 75 2 2 2 2 2 2" xfId="15151"/>
    <cellStyle name="Comma 75 2 2 2 2 2 3" xfId="22762"/>
    <cellStyle name="Comma 75 2 2 2 2 3" xfId="11338"/>
    <cellStyle name="Comma 75 2 2 2 2 4" xfId="18949"/>
    <cellStyle name="Comma 75 2 2 2 3" xfId="5687"/>
    <cellStyle name="Comma 75 2 2 2 3 2" xfId="13298"/>
    <cellStyle name="Comma 75 2 2 2 3 3" xfId="20909"/>
    <cellStyle name="Comma 75 2 2 2 4" xfId="9485"/>
    <cellStyle name="Comma 75 2 2 2 5" xfId="17096"/>
    <cellStyle name="Comma 75 2 2 3" xfId="2809"/>
    <cellStyle name="Comma 75 2 2 3 2" xfId="6622"/>
    <cellStyle name="Comma 75 2 2 3 2 2" xfId="14233"/>
    <cellStyle name="Comma 75 2 2 3 2 3" xfId="21844"/>
    <cellStyle name="Comma 75 2 2 3 3" xfId="10420"/>
    <cellStyle name="Comma 75 2 2 3 4" xfId="18031"/>
    <cellStyle name="Comma 75 2 2 4" xfId="4769"/>
    <cellStyle name="Comma 75 2 2 4 2" xfId="12380"/>
    <cellStyle name="Comma 75 2 2 4 3" xfId="19991"/>
    <cellStyle name="Comma 75 2 2 5" xfId="8567"/>
    <cellStyle name="Comma 75 2 2 6" xfId="16178"/>
    <cellStyle name="Comma 75 2 3" xfId="1427"/>
    <cellStyle name="Comma 75 2 3 2" xfId="3280"/>
    <cellStyle name="Comma 75 2 3 2 2" xfId="7093"/>
    <cellStyle name="Comma 75 2 3 2 2 2" xfId="14704"/>
    <cellStyle name="Comma 75 2 3 2 2 3" xfId="22315"/>
    <cellStyle name="Comma 75 2 3 2 3" xfId="10891"/>
    <cellStyle name="Comma 75 2 3 2 4" xfId="18502"/>
    <cellStyle name="Comma 75 2 3 3" xfId="5240"/>
    <cellStyle name="Comma 75 2 3 3 2" xfId="12851"/>
    <cellStyle name="Comma 75 2 3 3 3" xfId="20462"/>
    <cellStyle name="Comma 75 2 3 4" xfId="9038"/>
    <cellStyle name="Comma 75 2 3 5" xfId="16649"/>
    <cellStyle name="Comma 75 2 4" xfId="2362"/>
    <cellStyle name="Comma 75 2 4 2" xfId="6175"/>
    <cellStyle name="Comma 75 2 4 2 2" xfId="13786"/>
    <cellStyle name="Comma 75 2 4 2 3" xfId="21397"/>
    <cellStyle name="Comma 75 2 4 3" xfId="9973"/>
    <cellStyle name="Comma 75 2 4 4" xfId="17584"/>
    <cellStyle name="Comma 75 2 5" xfId="4322"/>
    <cellStyle name="Comma 75 2 5 2" xfId="11933"/>
    <cellStyle name="Comma 75 2 5 3" xfId="19544"/>
    <cellStyle name="Comma 75 2 6" xfId="8120"/>
    <cellStyle name="Comma 75 2 7" xfId="15731"/>
    <cellStyle name="Comma 75 3" xfId="722"/>
    <cellStyle name="Comma 75 3 2" xfId="1640"/>
    <cellStyle name="Comma 75 3 2 2" xfId="3493"/>
    <cellStyle name="Comma 75 3 2 2 2" xfId="7306"/>
    <cellStyle name="Comma 75 3 2 2 2 2" xfId="14917"/>
    <cellStyle name="Comma 75 3 2 2 2 3" xfId="22528"/>
    <cellStyle name="Comma 75 3 2 2 3" xfId="11104"/>
    <cellStyle name="Comma 75 3 2 2 4" xfId="18715"/>
    <cellStyle name="Comma 75 3 2 3" xfId="5453"/>
    <cellStyle name="Comma 75 3 2 3 2" xfId="13064"/>
    <cellStyle name="Comma 75 3 2 3 3" xfId="20675"/>
    <cellStyle name="Comma 75 3 2 4" xfId="9251"/>
    <cellStyle name="Comma 75 3 2 5" xfId="16862"/>
    <cellStyle name="Comma 75 3 3" xfId="2575"/>
    <cellStyle name="Comma 75 3 3 2" xfId="6388"/>
    <cellStyle name="Comma 75 3 3 2 2" xfId="13999"/>
    <cellStyle name="Comma 75 3 3 2 3" xfId="21610"/>
    <cellStyle name="Comma 75 3 3 3" xfId="10186"/>
    <cellStyle name="Comma 75 3 3 4" xfId="17797"/>
    <cellStyle name="Comma 75 3 4" xfId="4535"/>
    <cellStyle name="Comma 75 3 4 2" xfId="12146"/>
    <cellStyle name="Comma 75 3 4 3" xfId="19757"/>
    <cellStyle name="Comma 75 3 5" xfId="8333"/>
    <cellStyle name="Comma 75 3 6" xfId="15944"/>
    <cellStyle name="Comma 75 4" xfId="1192"/>
    <cellStyle name="Comma 75 4 2" xfId="3045"/>
    <cellStyle name="Comma 75 4 2 2" xfId="6858"/>
    <cellStyle name="Comma 75 4 2 2 2" xfId="14469"/>
    <cellStyle name="Comma 75 4 2 2 3" xfId="22080"/>
    <cellStyle name="Comma 75 4 2 3" xfId="10656"/>
    <cellStyle name="Comma 75 4 2 4" xfId="18267"/>
    <cellStyle name="Comma 75 4 3" xfId="5005"/>
    <cellStyle name="Comma 75 4 3 2" xfId="12616"/>
    <cellStyle name="Comma 75 4 3 3" xfId="20227"/>
    <cellStyle name="Comma 75 4 4" xfId="8803"/>
    <cellStyle name="Comma 75 4 5" xfId="16414"/>
    <cellStyle name="Comma 75 5" xfId="2127"/>
    <cellStyle name="Comma 75 5 2" xfId="5940"/>
    <cellStyle name="Comma 75 5 2 2" xfId="13551"/>
    <cellStyle name="Comma 75 5 2 3" xfId="21162"/>
    <cellStyle name="Comma 75 5 3" xfId="9738"/>
    <cellStyle name="Comma 75 5 4" xfId="17349"/>
    <cellStyle name="Comma 75 6" xfId="4066"/>
    <cellStyle name="Comma 75 6 2" xfId="11677"/>
    <cellStyle name="Comma 75 6 3" xfId="19288"/>
    <cellStyle name="Comma 75 7" xfId="7886"/>
    <cellStyle name="Comma 75 8" xfId="15497"/>
    <cellStyle name="Comma 76" xfId="238"/>
    <cellStyle name="Comma 76 2" xfId="510"/>
    <cellStyle name="Comma 76 2 2" xfId="957"/>
    <cellStyle name="Comma 76 2 2 2" xfId="1875"/>
    <cellStyle name="Comma 76 2 2 2 2" xfId="3728"/>
    <cellStyle name="Comma 76 2 2 2 2 2" xfId="7541"/>
    <cellStyle name="Comma 76 2 2 2 2 2 2" xfId="15152"/>
    <cellStyle name="Comma 76 2 2 2 2 2 3" xfId="22763"/>
    <cellStyle name="Comma 76 2 2 2 2 3" xfId="11339"/>
    <cellStyle name="Comma 76 2 2 2 2 4" xfId="18950"/>
    <cellStyle name="Comma 76 2 2 2 3" xfId="5688"/>
    <cellStyle name="Comma 76 2 2 2 3 2" xfId="13299"/>
    <cellStyle name="Comma 76 2 2 2 3 3" xfId="20910"/>
    <cellStyle name="Comma 76 2 2 2 4" xfId="9486"/>
    <cellStyle name="Comma 76 2 2 2 5" xfId="17097"/>
    <cellStyle name="Comma 76 2 2 3" xfId="2810"/>
    <cellStyle name="Comma 76 2 2 3 2" xfId="6623"/>
    <cellStyle name="Comma 76 2 2 3 2 2" xfId="14234"/>
    <cellStyle name="Comma 76 2 2 3 2 3" xfId="21845"/>
    <cellStyle name="Comma 76 2 2 3 3" xfId="10421"/>
    <cellStyle name="Comma 76 2 2 3 4" xfId="18032"/>
    <cellStyle name="Comma 76 2 2 4" xfId="4770"/>
    <cellStyle name="Comma 76 2 2 4 2" xfId="12381"/>
    <cellStyle name="Comma 76 2 2 4 3" xfId="19992"/>
    <cellStyle name="Comma 76 2 2 5" xfId="8568"/>
    <cellStyle name="Comma 76 2 2 6" xfId="16179"/>
    <cellStyle name="Comma 76 2 3" xfId="1428"/>
    <cellStyle name="Comma 76 2 3 2" xfId="3281"/>
    <cellStyle name="Comma 76 2 3 2 2" xfId="7094"/>
    <cellStyle name="Comma 76 2 3 2 2 2" xfId="14705"/>
    <cellStyle name="Comma 76 2 3 2 2 3" xfId="22316"/>
    <cellStyle name="Comma 76 2 3 2 3" xfId="10892"/>
    <cellStyle name="Comma 76 2 3 2 4" xfId="18503"/>
    <cellStyle name="Comma 76 2 3 3" xfId="5241"/>
    <cellStyle name="Comma 76 2 3 3 2" xfId="12852"/>
    <cellStyle name="Comma 76 2 3 3 3" xfId="20463"/>
    <cellStyle name="Comma 76 2 3 4" xfId="9039"/>
    <cellStyle name="Comma 76 2 3 5" xfId="16650"/>
    <cellStyle name="Comma 76 2 4" xfId="2363"/>
    <cellStyle name="Comma 76 2 4 2" xfId="6176"/>
    <cellStyle name="Comma 76 2 4 2 2" xfId="13787"/>
    <cellStyle name="Comma 76 2 4 2 3" xfId="21398"/>
    <cellStyle name="Comma 76 2 4 3" xfId="9974"/>
    <cellStyle name="Comma 76 2 4 4" xfId="17585"/>
    <cellStyle name="Comma 76 2 5" xfId="4323"/>
    <cellStyle name="Comma 76 2 5 2" xfId="11934"/>
    <cellStyle name="Comma 76 2 5 3" xfId="19545"/>
    <cellStyle name="Comma 76 2 6" xfId="8121"/>
    <cellStyle name="Comma 76 2 7" xfId="15732"/>
    <cellStyle name="Comma 76 3" xfId="723"/>
    <cellStyle name="Comma 76 3 2" xfId="1641"/>
    <cellStyle name="Comma 76 3 2 2" xfId="3494"/>
    <cellStyle name="Comma 76 3 2 2 2" xfId="7307"/>
    <cellStyle name="Comma 76 3 2 2 2 2" xfId="14918"/>
    <cellStyle name="Comma 76 3 2 2 2 3" xfId="22529"/>
    <cellStyle name="Comma 76 3 2 2 3" xfId="11105"/>
    <cellStyle name="Comma 76 3 2 2 4" xfId="18716"/>
    <cellStyle name="Comma 76 3 2 3" xfId="5454"/>
    <cellStyle name="Comma 76 3 2 3 2" xfId="13065"/>
    <cellStyle name="Comma 76 3 2 3 3" xfId="20676"/>
    <cellStyle name="Comma 76 3 2 4" xfId="9252"/>
    <cellStyle name="Comma 76 3 2 5" xfId="16863"/>
    <cellStyle name="Comma 76 3 3" xfId="2576"/>
    <cellStyle name="Comma 76 3 3 2" xfId="6389"/>
    <cellStyle name="Comma 76 3 3 2 2" xfId="14000"/>
    <cellStyle name="Comma 76 3 3 2 3" xfId="21611"/>
    <cellStyle name="Comma 76 3 3 3" xfId="10187"/>
    <cellStyle name="Comma 76 3 3 4" xfId="17798"/>
    <cellStyle name="Comma 76 3 4" xfId="4536"/>
    <cellStyle name="Comma 76 3 4 2" xfId="12147"/>
    <cellStyle name="Comma 76 3 4 3" xfId="19758"/>
    <cellStyle name="Comma 76 3 5" xfId="8334"/>
    <cellStyle name="Comma 76 3 6" xfId="15945"/>
    <cellStyle name="Comma 76 4" xfId="1193"/>
    <cellStyle name="Comma 76 4 2" xfId="3046"/>
    <cellStyle name="Comma 76 4 2 2" xfId="6859"/>
    <cellStyle name="Comma 76 4 2 2 2" xfId="14470"/>
    <cellStyle name="Comma 76 4 2 2 3" xfId="22081"/>
    <cellStyle name="Comma 76 4 2 3" xfId="10657"/>
    <cellStyle name="Comma 76 4 2 4" xfId="18268"/>
    <cellStyle name="Comma 76 4 3" xfId="5006"/>
    <cellStyle name="Comma 76 4 3 2" xfId="12617"/>
    <cellStyle name="Comma 76 4 3 3" xfId="20228"/>
    <cellStyle name="Comma 76 4 4" xfId="8804"/>
    <cellStyle name="Comma 76 4 5" xfId="16415"/>
    <cellStyle name="Comma 76 5" xfId="2128"/>
    <cellStyle name="Comma 76 5 2" xfId="5941"/>
    <cellStyle name="Comma 76 5 2 2" xfId="13552"/>
    <cellStyle name="Comma 76 5 2 3" xfId="21163"/>
    <cellStyle name="Comma 76 5 3" xfId="9739"/>
    <cellStyle name="Comma 76 5 4" xfId="17350"/>
    <cellStyle name="Comma 76 6" xfId="4067"/>
    <cellStyle name="Comma 76 6 2" xfId="11678"/>
    <cellStyle name="Comma 76 6 3" xfId="19289"/>
    <cellStyle name="Comma 76 7" xfId="7887"/>
    <cellStyle name="Comma 76 8" xfId="15498"/>
    <cellStyle name="Comma 77" xfId="241"/>
    <cellStyle name="Comma 77 2" xfId="513"/>
    <cellStyle name="Comma 77 2 2" xfId="960"/>
    <cellStyle name="Comma 77 2 2 2" xfId="1878"/>
    <cellStyle name="Comma 77 2 2 2 2" xfId="3731"/>
    <cellStyle name="Comma 77 2 2 2 2 2" xfId="7544"/>
    <cellStyle name="Comma 77 2 2 2 2 2 2" xfId="15155"/>
    <cellStyle name="Comma 77 2 2 2 2 2 3" xfId="22766"/>
    <cellStyle name="Comma 77 2 2 2 2 3" xfId="11342"/>
    <cellStyle name="Comma 77 2 2 2 2 4" xfId="18953"/>
    <cellStyle name="Comma 77 2 2 2 3" xfId="5691"/>
    <cellStyle name="Comma 77 2 2 2 3 2" xfId="13302"/>
    <cellStyle name="Comma 77 2 2 2 3 3" xfId="20913"/>
    <cellStyle name="Comma 77 2 2 2 4" xfId="9489"/>
    <cellStyle name="Comma 77 2 2 2 5" xfId="17100"/>
    <cellStyle name="Comma 77 2 2 3" xfId="2813"/>
    <cellStyle name="Comma 77 2 2 3 2" xfId="6626"/>
    <cellStyle name="Comma 77 2 2 3 2 2" xfId="14237"/>
    <cellStyle name="Comma 77 2 2 3 2 3" xfId="21848"/>
    <cellStyle name="Comma 77 2 2 3 3" xfId="10424"/>
    <cellStyle name="Comma 77 2 2 3 4" xfId="18035"/>
    <cellStyle name="Comma 77 2 2 4" xfId="4773"/>
    <cellStyle name="Comma 77 2 2 4 2" xfId="12384"/>
    <cellStyle name="Comma 77 2 2 4 3" xfId="19995"/>
    <cellStyle name="Comma 77 2 2 5" xfId="8571"/>
    <cellStyle name="Comma 77 2 2 6" xfId="16182"/>
    <cellStyle name="Comma 77 2 3" xfId="1431"/>
    <cellStyle name="Comma 77 2 3 2" xfId="3284"/>
    <cellStyle name="Comma 77 2 3 2 2" xfId="7097"/>
    <cellStyle name="Comma 77 2 3 2 2 2" xfId="14708"/>
    <cellStyle name="Comma 77 2 3 2 2 3" xfId="22319"/>
    <cellStyle name="Comma 77 2 3 2 3" xfId="10895"/>
    <cellStyle name="Comma 77 2 3 2 4" xfId="18506"/>
    <cellStyle name="Comma 77 2 3 3" xfId="5244"/>
    <cellStyle name="Comma 77 2 3 3 2" xfId="12855"/>
    <cellStyle name="Comma 77 2 3 3 3" xfId="20466"/>
    <cellStyle name="Comma 77 2 3 4" xfId="9042"/>
    <cellStyle name="Comma 77 2 3 5" xfId="16653"/>
    <cellStyle name="Comma 77 2 4" xfId="2366"/>
    <cellStyle name="Comma 77 2 4 2" xfId="6179"/>
    <cellStyle name="Comma 77 2 4 2 2" xfId="13790"/>
    <cellStyle name="Comma 77 2 4 2 3" xfId="21401"/>
    <cellStyle name="Comma 77 2 4 3" xfId="9977"/>
    <cellStyle name="Comma 77 2 4 4" xfId="17588"/>
    <cellStyle name="Comma 77 2 5" xfId="4326"/>
    <cellStyle name="Comma 77 2 5 2" xfId="11937"/>
    <cellStyle name="Comma 77 2 5 3" xfId="19548"/>
    <cellStyle name="Comma 77 2 6" xfId="8124"/>
    <cellStyle name="Comma 77 2 7" xfId="15735"/>
    <cellStyle name="Comma 77 3" xfId="726"/>
    <cellStyle name="Comma 77 3 2" xfId="1644"/>
    <cellStyle name="Comma 77 3 2 2" xfId="3497"/>
    <cellStyle name="Comma 77 3 2 2 2" xfId="7310"/>
    <cellStyle name="Comma 77 3 2 2 2 2" xfId="14921"/>
    <cellStyle name="Comma 77 3 2 2 2 3" xfId="22532"/>
    <cellStyle name="Comma 77 3 2 2 3" xfId="11108"/>
    <cellStyle name="Comma 77 3 2 2 4" xfId="18719"/>
    <cellStyle name="Comma 77 3 2 3" xfId="5457"/>
    <cellStyle name="Comma 77 3 2 3 2" xfId="13068"/>
    <cellStyle name="Comma 77 3 2 3 3" xfId="20679"/>
    <cellStyle name="Comma 77 3 2 4" xfId="9255"/>
    <cellStyle name="Comma 77 3 2 5" xfId="16866"/>
    <cellStyle name="Comma 77 3 3" xfId="2579"/>
    <cellStyle name="Comma 77 3 3 2" xfId="6392"/>
    <cellStyle name="Comma 77 3 3 2 2" xfId="14003"/>
    <cellStyle name="Comma 77 3 3 2 3" xfId="21614"/>
    <cellStyle name="Comma 77 3 3 3" xfId="10190"/>
    <cellStyle name="Comma 77 3 3 4" xfId="17801"/>
    <cellStyle name="Comma 77 3 4" xfId="4539"/>
    <cellStyle name="Comma 77 3 4 2" xfId="12150"/>
    <cellStyle name="Comma 77 3 4 3" xfId="19761"/>
    <cellStyle name="Comma 77 3 5" xfId="8337"/>
    <cellStyle name="Comma 77 3 6" xfId="15948"/>
    <cellStyle name="Comma 77 4" xfId="1196"/>
    <cellStyle name="Comma 77 4 2" xfId="3049"/>
    <cellStyle name="Comma 77 4 2 2" xfId="6862"/>
    <cellStyle name="Comma 77 4 2 2 2" xfId="14473"/>
    <cellStyle name="Comma 77 4 2 2 3" xfId="22084"/>
    <cellStyle name="Comma 77 4 2 3" xfId="10660"/>
    <cellStyle name="Comma 77 4 2 4" xfId="18271"/>
    <cellStyle name="Comma 77 4 3" xfId="5009"/>
    <cellStyle name="Comma 77 4 3 2" xfId="12620"/>
    <cellStyle name="Comma 77 4 3 3" xfId="20231"/>
    <cellStyle name="Comma 77 4 4" xfId="8807"/>
    <cellStyle name="Comma 77 4 5" xfId="16418"/>
    <cellStyle name="Comma 77 5" xfId="2131"/>
    <cellStyle name="Comma 77 5 2" xfId="5944"/>
    <cellStyle name="Comma 77 5 2 2" xfId="13555"/>
    <cellStyle name="Comma 77 5 2 3" xfId="21166"/>
    <cellStyle name="Comma 77 5 3" xfId="9742"/>
    <cellStyle name="Comma 77 5 4" xfId="17353"/>
    <cellStyle name="Comma 77 6" xfId="4070"/>
    <cellStyle name="Comma 77 6 2" xfId="11681"/>
    <cellStyle name="Comma 77 6 3" xfId="19292"/>
    <cellStyle name="Comma 77 7" xfId="7890"/>
    <cellStyle name="Comma 77 8" xfId="15501"/>
    <cellStyle name="Comma 78" xfId="239"/>
    <cellStyle name="Comma 78 2" xfId="511"/>
    <cellStyle name="Comma 78 2 2" xfId="958"/>
    <cellStyle name="Comma 78 2 2 2" xfId="1876"/>
    <cellStyle name="Comma 78 2 2 2 2" xfId="3729"/>
    <cellStyle name="Comma 78 2 2 2 2 2" xfId="7542"/>
    <cellStyle name="Comma 78 2 2 2 2 2 2" xfId="15153"/>
    <cellStyle name="Comma 78 2 2 2 2 2 3" xfId="22764"/>
    <cellStyle name="Comma 78 2 2 2 2 3" xfId="11340"/>
    <cellStyle name="Comma 78 2 2 2 2 4" xfId="18951"/>
    <cellStyle name="Comma 78 2 2 2 3" xfId="5689"/>
    <cellStyle name="Comma 78 2 2 2 3 2" xfId="13300"/>
    <cellStyle name="Comma 78 2 2 2 3 3" xfId="20911"/>
    <cellStyle name="Comma 78 2 2 2 4" xfId="9487"/>
    <cellStyle name="Comma 78 2 2 2 5" xfId="17098"/>
    <cellStyle name="Comma 78 2 2 3" xfId="2811"/>
    <cellStyle name="Comma 78 2 2 3 2" xfId="6624"/>
    <cellStyle name="Comma 78 2 2 3 2 2" xfId="14235"/>
    <cellStyle name="Comma 78 2 2 3 2 3" xfId="21846"/>
    <cellStyle name="Comma 78 2 2 3 3" xfId="10422"/>
    <cellStyle name="Comma 78 2 2 3 4" xfId="18033"/>
    <cellStyle name="Comma 78 2 2 4" xfId="4771"/>
    <cellStyle name="Comma 78 2 2 4 2" xfId="12382"/>
    <cellStyle name="Comma 78 2 2 4 3" xfId="19993"/>
    <cellStyle name="Comma 78 2 2 5" xfId="8569"/>
    <cellStyle name="Comma 78 2 2 6" xfId="16180"/>
    <cellStyle name="Comma 78 2 3" xfId="1429"/>
    <cellStyle name="Comma 78 2 3 2" xfId="3282"/>
    <cellStyle name="Comma 78 2 3 2 2" xfId="7095"/>
    <cellStyle name="Comma 78 2 3 2 2 2" xfId="14706"/>
    <cellStyle name="Comma 78 2 3 2 2 3" xfId="22317"/>
    <cellStyle name="Comma 78 2 3 2 3" xfId="10893"/>
    <cellStyle name="Comma 78 2 3 2 4" xfId="18504"/>
    <cellStyle name="Comma 78 2 3 3" xfId="5242"/>
    <cellStyle name="Comma 78 2 3 3 2" xfId="12853"/>
    <cellStyle name="Comma 78 2 3 3 3" xfId="20464"/>
    <cellStyle name="Comma 78 2 3 4" xfId="9040"/>
    <cellStyle name="Comma 78 2 3 5" xfId="16651"/>
    <cellStyle name="Comma 78 2 4" xfId="2364"/>
    <cellStyle name="Comma 78 2 4 2" xfId="6177"/>
    <cellStyle name="Comma 78 2 4 2 2" xfId="13788"/>
    <cellStyle name="Comma 78 2 4 2 3" xfId="21399"/>
    <cellStyle name="Comma 78 2 4 3" xfId="9975"/>
    <cellStyle name="Comma 78 2 4 4" xfId="17586"/>
    <cellStyle name="Comma 78 2 5" xfId="4324"/>
    <cellStyle name="Comma 78 2 5 2" xfId="11935"/>
    <cellStyle name="Comma 78 2 5 3" xfId="19546"/>
    <cellStyle name="Comma 78 2 6" xfId="8122"/>
    <cellStyle name="Comma 78 2 7" xfId="15733"/>
    <cellStyle name="Comma 78 3" xfId="724"/>
    <cellStyle name="Comma 78 3 2" xfId="1642"/>
    <cellStyle name="Comma 78 3 2 2" xfId="3495"/>
    <cellStyle name="Comma 78 3 2 2 2" xfId="7308"/>
    <cellStyle name="Comma 78 3 2 2 2 2" xfId="14919"/>
    <cellStyle name="Comma 78 3 2 2 2 3" xfId="22530"/>
    <cellStyle name="Comma 78 3 2 2 3" xfId="11106"/>
    <cellStyle name="Comma 78 3 2 2 4" xfId="18717"/>
    <cellStyle name="Comma 78 3 2 3" xfId="5455"/>
    <cellStyle name="Comma 78 3 2 3 2" xfId="13066"/>
    <cellStyle name="Comma 78 3 2 3 3" xfId="20677"/>
    <cellStyle name="Comma 78 3 2 4" xfId="9253"/>
    <cellStyle name="Comma 78 3 2 5" xfId="16864"/>
    <cellStyle name="Comma 78 3 3" xfId="2577"/>
    <cellStyle name="Comma 78 3 3 2" xfId="6390"/>
    <cellStyle name="Comma 78 3 3 2 2" xfId="14001"/>
    <cellStyle name="Comma 78 3 3 2 3" xfId="21612"/>
    <cellStyle name="Comma 78 3 3 3" xfId="10188"/>
    <cellStyle name="Comma 78 3 3 4" xfId="17799"/>
    <cellStyle name="Comma 78 3 4" xfId="4537"/>
    <cellStyle name="Comma 78 3 4 2" xfId="12148"/>
    <cellStyle name="Comma 78 3 4 3" xfId="19759"/>
    <cellStyle name="Comma 78 3 5" xfId="8335"/>
    <cellStyle name="Comma 78 3 6" xfId="15946"/>
    <cellStyle name="Comma 78 4" xfId="1194"/>
    <cellStyle name="Comma 78 4 2" xfId="3047"/>
    <cellStyle name="Comma 78 4 2 2" xfId="6860"/>
    <cellStyle name="Comma 78 4 2 2 2" xfId="14471"/>
    <cellStyle name="Comma 78 4 2 2 3" xfId="22082"/>
    <cellStyle name="Comma 78 4 2 3" xfId="10658"/>
    <cellStyle name="Comma 78 4 2 4" xfId="18269"/>
    <cellStyle name="Comma 78 4 3" xfId="5007"/>
    <cellStyle name="Comma 78 4 3 2" xfId="12618"/>
    <cellStyle name="Comma 78 4 3 3" xfId="20229"/>
    <cellStyle name="Comma 78 4 4" xfId="8805"/>
    <cellStyle name="Comma 78 4 5" xfId="16416"/>
    <cellStyle name="Comma 78 5" xfId="2129"/>
    <cellStyle name="Comma 78 5 2" xfId="5942"/>
    <cellStyle name="Comma 78 5 2 2" xfId="13553"/>
    <cellStyle name="Comma 78 5 2 3" xfId="21164"/>
    <cellStyle name="Comma 78 5 3" xfId="9740"/>
    <cellStyle name="Comma 78 5 4" xfId="17351"/>
    <cellStyle name="Comma 78 6" xfId="4068"/>
    <cellStyle name="Comma 78 6 2" xfId="11679"/>
    <cellStyle name="Comma 78 6 3" xfId="19290"/>
    <cellStyle name="Comma 78 7" xfId="7888"/>
    <cellStyle name="Comma 78 8" xfId="15499"/>
    <cellStyle name="Comma 79" xfId="240"/>
    <cellStyle name="Comma 79 2" xfId="512"/>
    <cellStyle name="Comma 79 2 2" xfId="959"/>
    <cellStyle name="Comma 79 2 2 2" xfId="1877"/>
    <cellStyle name="Comma 79 2 2 2 2" xfId="3730"/>
    <cellStyle name="Comma 79 2 2 2 2 2" xfId="7543"/>
    <cellStyle name="Comma 79 2 2 2 2 2 2" xfId="15154"/>
    <cellStyle name="Comma 79 2 2 2 2 2 3" xfId="22765"/>
    <cellStyle name="Comma 79 2 2 2 2 3" xfId="11341"/>
    <cellStyle name="Comma 79 2 2 2 2 4" xfId="18952"/>
    <cellStyle name="Comma 79 2 2 2 3" xfId="5690"/>
    <cellStyle name="Comma 79 2 2 2 3 2" xfId="13301"/>
    <cellStyle name="Comma 79 2 2 2 3 3" xfId="20912"/>
    <cellStyle name="Comma 79 2 2 2 4" xfId="9488"/>
    <cellStyle name="Comma 79 2 2 2 5" xfId="17099"/>
    <cellStyle name="Comma 79 2 2 3" xfId="2812"/>
    <cellStyle name="Comma 79 2 2 3 2" xfId="6625"/>
    <cellStyle name="Comma 79 2 2 3 2 2" xfId="14236"/>
    <cellStyle name="Comma 79 2 2 3 2 3" xfId="21847"/>
    <cellStyle name="Comma 79 2 2 3 3" xfId="10423"/>
    <cellStyle name="Comma 79 2 2 3 4" xfId="18034"/>
    <cellStyle name="Comma 79 2 2 4" xfId="4772"/>
    <cellStyle name="Comma 79 2 2 4 2" xfId="12383"/>
    <cellStyle name="Comma 79 2 2 4 3" xfId="19994"/>
    <cellStyle name="Comma 79 2 2 5" xfId="8570"/>
    <cellStyle name="Comma 79 2 2 6" xfId="16181"/>
    <cellStyle name="Comma 79 2 3" xfId="1430"/>
    <cellStyle name="Comma 79 2 3 2" xfId="3283"/>
    <cellStyle name="Comma 79 2 3 2 2" xfId="7096"/>
    <cellStyle name="Comma 79 2 3 2 2 2" xfId="14707"/>
    <cellStyle name="Comma 79 2 3 2 2 3" xfId="22318"/>
    <cellStyle name="Comma 79 2 3 2 3" xfId="10894"/>
    <cellStyle name="Comma 79 2 3 2 4" xfId="18505"/>
    <cellStyle name="Comma 79 2 3 3" xfId="5243"/>
    <cellStyle name="Comma 79 2 3 3 2" xfId="12854"/>
    <cellStyle name="Comma 79 2 3 3 3" xfId="20465"/>
    <cellStyle name="Comma 79 2 3 4" xfId="9041"/>
    <cellStyle name="Comma 79 2 3 5" xfId="16652"/>
    <cellStyle name="Comma 79 2 4" xfId="2365"/>
    <cellStyle name="Comma 79 2 4 2" xfId="6178"/>
    <cellStyle name="Comma 79 2 4 2 2" xfId="13789"/>
    <cellStyle name="Comma 79 2 4 2 3" xfId="21400"/>
    <cellStyle name="Comma 79 2 4 3" xfId="9976"/>
    <cellStyle name="Comma 79 2 4 4" xfId="17587"/>
    <cellStyle name="Comma 79 2 5" xfId="4325"/>
    <cellStyle name="Comma 79 2 5 2" xfId="11936"/>
    <cellStyle name="Comma 79 2 5 3" xfId="19547"/>
    <cellStyle name="Comma 79 2 6" xfId="8123"/>
    <cellStyle name="Comma 79 2 7" xfId="15734"/>
    <cellStyle name="Comma 79 3" xfId="725"/>
    <cellStyle name="Comma 79 3 2" xfId="1643"/>
    <cellStyle name="Comma 79 3 2 2" xfId="3496"/>
    <cellStyle name="Comma 79 3 2 2 2" xfId="7309"/>
    <cellStyle name="Comma 79 3 2 2 2 2" xfId="14920"/>
    <cellStyle name="Comma 79 3 2 2 2 3" xfId="22531"/>
    <cellStyle name="Comma 79 3 2 2 3" xfId="11107"/>
    <cellStyle name="Comma 79 3 2 2 4" xfId="18718"/>
    <cellStyle name="Comma 79 3 2 3" xfId="5456"/>
    <cellStyle name="Comma 79 3 2 3 2" xfId="13067"/>
    <cellStyle name="Comma 79 3 2 3 3" xfId="20678"/>
    <cellStyle name="Comma 79 3 2 4" xfId="9254"/>
    <cellStyle name="Comma 79 3 2 5" xfId="16865"/>
    <cellStyle name="Comma 79 3 3" xfId="2578"/>
    <cellStyle name="Comma 79 3 3 2" xfId="6391"/>
    <cellStyle name="Comma 79 3 3 2 2" xfId="14002"/>
    <cellStyle name="Comma 79 3 3 2 3" xfId="21613"/>
    <cellStyle name="Comma 79 3 3 3" xfId="10189"/>
    <cellStyle name="Comma 79 3 3 4" xfId="17800"/>
    <cellStyle name="Comma 79 3 4" xfId="4538"/>
    <cellStyle name="Comma 79 3 4 2" xfId="12149"/>
    <cellStyle name="Comma 79 3 4 3" xfId="19760"/>
    <cellStyle name="Comma 79 3 5" xfId="8336"/>
    <cellStyle name="Comma 79 3 6" xfId="15947"/>
    <cellStyle name="Comma 79 4" xfId="1195"/>
    <cellStyle name="Comma 79 4 2" xfId="3048"/>
    <cellStyle name="Comma 79 4 2 2" xfId="6861"/>
    <cellStyle name="Comma 79 4 2 2 2" xfId="14472"/>
    <cellStyle name="Comma 79 4 2 2 3" xfId="22083"/>
    <cellStyle name="Comma 79 4 2 3" xfId="10659"/>
    <cellStyle name="Comma 79 4 2 4" xfId="18270"/>
    <cellStyle name="Comma 79 4 3" xfId="5008"/>
    <cellStyle name="Comma 79 4 3 2" xfId="12619"/>
    <cellStyle name="Comma 79 4 3 3" xfId="20230"/>
    <cellStyle name="Comma 79 4 4" xfId="8806"/>
    <cellStyle name="Comma 79 4 5" xfId="16417"/>
    <cellStyle name="Comma 79 5" xfId="2130"/>
    <cellStyle name="Comma 79 5 2" xfId="5943"/>
    <cellStyle name="Comma 79 5 2 2" xfId="13554"/>
    <cellStyle name="Comma 79 5 2 3" xfId="21165"/>
    <cellStyle name="Comma 79 5 3" xfId="9741"/>
    <cellStyle name="Comma 79 5 4" xfId="17352"/>
    <cellStyle name="Comma 79 6" xfId="4069"/>
    <cellStyle name="Comma 79 6 2" xfId="11680"/>
    <cellStyle name="Comma 79 6 3" xfId="19291"/>
    <cellStyle name="Comma 79 7" xfId="7889"/>
    <cellStyle name="Comma 79 8" xfId="15500"/>
    <cellStyle name="Comma 8" xfId="70"/>
    <cellStyle name="Comma 8 2" xfId="360"/>
    <cellStyle name="Comma 8 2 2" xfId="810"/>
    <cellStyle name="Comma 8 2 2 2" xfId="1728"/>
    <cellStyle name="Comma 8 2 2 2 2" xfId="3581"/>
    <cellStyle name="Comma 8 2 2 2 2 2" xfId="7394"/>
    <cellStyle name="Comma 8 2 2 2 2 2 2" xfId="15005"/>
    <cellStyle name="Comma 8 2 2 2 2 2 3" xfId="22616"/>
    <cellStyle name="Comma 8 2 2 2 2 3" xfId="11192"/>
    <cellStyle name="Comma 8 2 2 2 2 4" xfId="18803"/>
    <cellStyle name="Comma 8 2 2 2 3" xfId="5541"/>
    <cellStyle name="Comma 8 2 2 2 3 2" xfId="13152"/>
    <cellStyle name="Comma 8 2 2 2 3 3" xfId="20763"/>
    <cellStyle name="Comma 8 2 2 2 4" xfId="9339"/>
    <cellStyle name="Comma 8 2 2 2 5" xfId="16950"/>
    <cellStyle name="Comma 8 2 2 3" xfId="2663"/>
    <cellStyle name="Comma 8 2 2 3 2" xfId="6476"/>
    <cellStyle name="Comma 8 2 2 3 2 2" xfId="14087"/>
    <cellStyle name="Comma 8 2 2 3 2 3" xfId="21698"/>
    <cellStyle name="Comma 8 2 2 3 3" xfId="10274"/>
    <cellStyle name="Comma 8 2 2 3 4" xfId="17885"/>
    <cellStyle name="Comma 8 2 2 4" xfId="4623"/>
    <cellStyle name="Comma 8 2 2 4 2" xfId="12234"/>
    <cellStyle name="Comma 8 2 2 4 3" xfId="19845"/>
    <cellStyle name="Comma 8 2 2 5" xfId="8421"/>
    <cellStyle name="Comma 8 2 2 6" xfId="16032"/>
    <cellStyle name="Comma 8 2 3" xfId="1281"/>
    <cellStyle name="Comma 8 2 3 2" xfId="3134"/>
    <cellStyle name="Comma 8 2 3 2 2" xfId="6947"/>
    <cellStyle name="Comma 8 2 3 2 2 2" xfId="14558"/>
    <cellStyle name="Comma 8 2 3 2 2 3" xfId="22169"/>
    <cellStyle name="Comma 8 2 3 2 3" xfId="10745"/>
    <cellStyle name="Comma 8 2 3 2 4" xfId="18356"/>
    <cellStyle name="Comma 8 2 3 3" xfId="5094"/>
    <cellStyle name="Comma 8 2 3 3 2" xfId="12705"/>
    <cellStyle name="Comma 8 2 3 3 3" xfId="20316"/>
    <cellStyle name="Comma 8 2 3 4" xfId="8892"/>
    <cellStyle name="Comma 8 2 3 5" xfId="16503"/>
    <cellStyle name="Comma 8 2 4" xfId="2215"/>
    <cellStyle name="Comma 8 2 4 2" xfId="6028"/>
    <cellStyle name="Comma 8 2 4 2 2" xfId="13639"/>
    <cellStyle name="Comma 8 2 4 2 3" xfId="21250"/>
    <cellStyle name="Comma 8 2 4 3" xfId="9826"/>
    <cellStyle name="Comma 8 2 4 4" xfId="17437"/>
    <cellStyle name="Comma 8 2 5" xfId="4176"/>
    <cellStyle name="Comma 8 2 5 2" xfId="11787"/>
    <cellStyle name="Comma 8 2 5 3" xfId="19398"/>
    <cellStyle name="Comma 8 2 6" xfId="7974"/>
    <cellStyle name="Comma 8 2 7" xfId="15585"/>
    <cellStyle name="Comma 8 3" xfId="601"/>
    <cellStyle name="Comma 8 3 2" xfId="1519"/>
    <cellStyle name="Comma 8 3 2 2" xfId="3372"/>
    <cellStyle name="Comma 8 3 2 2 2" xfId="7185"/>
    <cellStyle name="Comma 8 3 2 2 2 2" xfId="14796"/>
    <cellStyle name="Comma 8 3 2 2 2 3" xfId="22407"/>
    <cellStyle name="Comma 8 3 2 2 3" xfId="10983"/>
    <cellStyle name="Comma 8 3 2 2 4" xfId="18594"/>
    <cellStyle name="Comma 8 3 2 3" xfId="5332"/>
    <cellStyle name="Comma 8 3 2 3 2" xfId="12943"/>
    <cellStyle name="Comma 8 3 2 3 3" xfId="20554"/>
    <cellStyle name="Comma 8 3 2 4" xfId="9130"/>
    <cellStyle name="Comma 8 3 2 5" xfId="16741"/>
    <cellStyle name="Comma 8 3 3" xfId="2454"/>
    <cellStyle name="Comma 8 3 3 2" xfId="6267"/>
    <cellStyle name="Comma 8 3 3 2 2" xfId="13878"/>
    <cellStyle name="Comma 8 3 3 2 3" xfId="21489"/>
    <cellStyle name="Comma 8 3 3 3" xfId="10065"/>
    <cellStyle name="Comma 8 3 3 4" xfId="17676"/>
    <cellStyle name="Comma 8 3 4" xfId="4414"/>
    <cellStyle name="Comma 8 3 4 2" xfId="12025"/>
    <cellStyle name="Comma 8 3 4 3" xfId="19636"/>
    <cellStyle name="Comma 8 3 5" xfId="8212"/>
    <cellStyle name="Comma 8 3 6" xfId="15823"/>
    <cellStyle name="Comma 8 4" xfId="1073"/>
    <cellStyle name="Comma 8 4 2" xfId="2926"/>
    <cellStyle name="Comma 8 4 2 2" xfId="6739"/>
    <cellStyle name="Comma 8 4 2 2 2" xfId="14350"/>
    <cellStyle name="Comma 8 4 2 2 3" xfId="21961"/>
    <cellStyle name="Comma 8 4 2 3" xfId="10537"/>
    <cellStyle name="Comma 8 4 2 4" xfId="18148"/>
    <cellStyle name="Comma 8 4 3" xfId="4886"/>
    <cellStyle name="Comma 8 4 3 2" xfId="12497"/>
    <cellStyle name="Comma 8 4 3 3" xfId="20108"/>
    <cellStyle name="Comma 8 4 4" xfId="8684"/>
    <cellStyle name="Comma 8 4 5" xfId="16295"/>
    <cellStyle name="Comma 8 5" xfId="2005"/>
    <cellStyle name="Comma 8 5 2" xfId="5818"/>
    <cellStyle name="Comma 8 5 2 2" xfId="13429"/>
    <cellStyle name="Comma 8 5 2 3" xfId="21040"/>
    <cellStyle name="Comma 8 5 3" xfId="9616"/>
    <cellStyle name="Comma 8 5 4" xfId="17227"/>
    <cellStyle name="Comma 8 6" xfId="3958"/>
    <cellStyle name="Comma 8 6 2" xfId="11569"/>
    <cellStyle name="Comma 8 6 3" xfId="19180"/>
    <cellStyle name="Comma 8 7" xfId="7767"/>
    <cellStyle name="Comma 8 8" xfId="15378"/>
    <cellStyle name="Comma 80" xfId="242"/>
    <cellStyle name="Comma 80 2" xfId="514"/>
    <cellStyle name="Comma 80 2 2" xfId="961"/>
    <cellStyle name="Comma 80 2 2 2" xfId="1879"/>
    <cellStyle name="Comma 80 2 2 2 2" xfId="3732"/>
    <cellStyle name="Comma 80 2 2 2 2 2" xfId="7545"/>
    <cellStyle name="Comma 80 2 2 2 2 2 2" xfId="15156"/>
    <cellStyle name="Comma 80 2 2 2 2 2 3" xfId="22767"/>
    <cellStyle name="Comma 80 2 2 2 2 3" xfId="11343"/>
    <cellStyle name="Comma 80 2 2 2 2 4" xfId="18954"/>
    <cellStyle name="Comma 80 2 2 2 3" xfId="5692"/>
    <cellStyle name="Comma 80 2 2 2 3 2" xfId="13303"/>
    <cellStyle name="Comma 80 2 2 2 3 3" xfId="20914"/>
    <cellStyle name="Comma 80 2 2 2 4" xfId="9490"/>
    <cellStyle name="Comma 80 2 2 2 5" xfId="17101"/>
    <cellStyle name="Comma 80 2 2 3" xfId="2814"/>
    <cellStyle name="Comma 80 2 2 3 2" xfId="6627"/>
    <cellStyle name="Comma 80 2 2 3 2 2" xfId="14238"/>
    <cellStyle name="Comma 80 2 2 3 2 3" xfId="21849"/>
    <cellStyle name="Comma 80 2 2 3 3" xfId="10425"/>
    <cellStyle name="Comma 80 2 2 3 4" xfId="18036"/>
    <cellStyle name="Comma 80 2 2 4" xfId="4774"/>
    <cellStyle name="Comma 80 2 2 4 2" xfId="12385"/>
    <cellStyle name="Comma 80 2 2 4 3" xfId="19996"/>
    <cellStyle name="Comma 80 2 2 5" xfId="8572"/>
    <cellStyle name="Comma 80 2 2 6" xfId="16183"/>
    <cellStyle name="Comma 80 2 3" xfId="1432"/>
    <cellStyle name="Comma 80 2 3 2" xfId="3285"/>
    <cellStyle name="Comma 80 2 3 2 2" xfId="7098"/>
    <cellStyle name="Comma 80 2 3 2 2 2" xfId="14709"/>
    <cellStyle name="Comma 80 2 3 2 2 3" xfId="22320"/>
    <cellStyle name="Comma 80 2 3 2 3" xfId="10896"/>
    <cellStyle name="Comma 80 2 3 2 4" xfId="18507"/>
    <cellStyle name="Comma 80 2 3 3" xfId="5245"/>
    <cellStyle name="Comma 80 2 3 3 2" xfId="12856"/>
    <cellStyle name="Comma 80 2 3 3 3" xfId="20467"/>
    <cellStyle name="Comma 80 2 3 4" xfId="9043"/>
    <cellStyle name="Comma 80 2 3 5" xfId="16654"/>
    <cellStyle name="Comma 80 2 4" xfId="2367"/>
    <cellStyle name="Comma 80 2 4 2" xfId="6180"/>
    <cellStyle name="Comma 80 2 4 2 2" xfId="13791"/>
    <cellStyle name="Comma 80 2 4 2 3" xfId="21402"/>
    <cellStyle name="Comma 80 2 4 3" xfId="9978"/>
    <cellStyle name="Comma 80 2 4 4" xfId="17589"/>
    <cellStyle name="Comma 80 2 5" xfId="4327"/>
    <cellStyle name="Comma 80 2 5 2" xfId="11938"/>
    <cellStyle name="Comma 80 2 5 3" xfId="19549"/>
    <cellStyle name="Comma 80 2 6" xfId="8125"/>
    <cellStyle name="Comma 80 2 7" xfId="15736"/>
    <cellStyle name="Comma 80 3" xfId="727"/>
    <cellStyle name="Comma 80 3 2" xfId="1645"/>
    <cellStyle name="Comma 80 3 2 2" xfId="3498"/>
    <cellStyle name="Comma 80 3 2 2 2" xfId="7311"/>
    <cellStyle name="Comma 80 3 2 2 2 2" xfId="14922"/>
    <cellStyle name="Comma 80 3 2 2 2 3" xfId="22533"/>
    <cellStyle name="Comma 80 3 2 2 3" xfId="11109"/>
    <cellStyle name="Comma 80 3 2 2 4" xfId="18720"/>
    <cellStyle name="Comma 80 3 2 3" xfId="5458"/>
    <cellStyle name="Comma 80 3 2 3 2" xfId="13069"/>
    <cellStyle name="Comma 80 3 2 3 3" xfId="20680"/>
    <cellStyle name="Comma 80 3 2 4" xfId="9256"/>
    <cellStyle name="Comma 80 3 2 5" xfId="16867"/>
    <cellStyle name="Comma 80 3 3" xfId="2580"/>
    <cellStyle name="Comma 80 3 3 2" xfId="6393"/>
    <cellStyle name="Comma 80 3 3 2 2" xfId="14004"/>
    <cellStyle name="Comma 80 3 3 2 3" xfId="21615"/>
    <cellStyle name="Comma 80 3 3 3" xfId="10191"/>
    <cellStyle name="Comma 80 3 3 4" xfId="17802"/>
    <cellStyle name="Comma 80 3 4" xfId="4540"/>
    <cellStyle name="Comma 80 3 4 2" xfId="12151"/>
    <cellStyle name="Comma 80 3 4 3" xfId="19762"/>
    <cellStyle name="Comma 80 3 5" xfId="8338"/>
    <cellStyle name="Comma 80 3 6" xfId="15949"/>
    <cellStyle name="Comma 80 4" xfId="1197"/>
    <cellStyle name="Comma 80 4 2" xfId="3050"/>
    <cellStyle name="Comma 80 4 2 2" xfId="6863"/>
    <cellStyle name="Comma 80 4 2 2 2" xfId="14474"/>
    <cellStyle name="Comma 80 4 2 2 3" xfId="22085"/>
    <cellStyle name="Comma 80 4 2 3" xfId="10661"/>
    <cellStyle name="Comma 80 4 2 4" xfId="18272"/>
    <cellStyle name="Comma 80 4 3" xfId="5010"/>
    <cellStyle name="Comma 80 4 3 2" xfId="12621"/>
    <cellStyle name="Comma 80 4 3 3" xfId="20232"/>
    <cellStyle name="Comma 80 4 4" xfId="8808"/>
    <cellStyle name="Comma 80 4 5" xfId="16419"/>
    <cellStyle name="Comma 80 5" xfId="2132"/>
    <cellStyle name="Comma 80 5 2" xfId="5945"/>
    <cellStyle name="Comma 80 5 2 2" xfId="13556"/>
    <cellStyle name="Comma 80 5 2 3" xfId="21167"/>
    <cellStyle name="Comma 80 5 3" xfId="9743"/>
    <cellStyle name="Comma 80 5 4" xfId="17354"/>
    <cellStyle name="Comma 80 6" xfId="4071"/>
    <cellStyle name="Comma 80 6 2" xfId="11682"/>
    <cellStyle name="Comma 80 6 3" xfId="19293"/>
    <cellStyle name="Comma 80 7" xfId="7891"/>
    <cellStyle name="Comma 80 8" xfId="15502"/>
    <cellStyle name="Comma 81" xfId="243"/>
    <cellStyle name="Comma 81 2" xfId="515"/>
    <cellStyle name="Comma 81 2 2" xfId="962"/>
    <cellStyle name="Comma 81 2 2 2" xfId="1880"/>
    <cellStyle name="Comma 81 2 2 2 2" xfId="3733"/>
    <cellStyle name="Comma 81 2 2 2 2 2" xfId="7546"/>
    <cellStyle name="Comma 81 2 2 2 2 2 2" xfId="15157"/>
    <cellStyle name="Comma 81 2 2 2 2 2 3" xfId="22768"/>
    <cellStyle name="Comma 81 2 2 2 2 3" xfId="11344"/>
    <cellStyle name="Comma 81 2 2 2 2 4" xfId="18955"/>
    <cellStyle name="Comma 81 2 2 2 3" xfId="5693"/>
    <cellStyle name="Comma 81 2 2 2 3 2" xfId="13304"/>
    <cellStyle name="Comma 81 2 2 2 3 3" xfId="20915"/>
    <cellStyle name="Comma 81 2 2 2 4" xfId="9491"/>
    <cellStyle name="Comma 81 2 2 2 5" xfId="17102"/>
    <cellStyle name="Comma 81 2 2 3" xfId="2815"/>
    <cellStyle name="Comma 81 2 2 3 2" xfId="6628"/>
    <cellStyle name="Comma 81 2 2 3 2 2" xfId="14239"/>
    <cellStyle name="Comma 81 2 2 3 2 3" xfId="21850"/>
    <cellStyle name="Comma 81 2 2 3 3" xfId="10426"/>
    <cellStyle name="Comma 81 2 2 3 4" xfId="18037"/>
    <cellStyle name="Comma 81 2 2 4" xfId="4775"/>
    <cellStyle name="Comma 81 2 2 4 2" xfId="12386"/>
    <cellStyle name="Comma 81 2 2 4 3" xfId="19997"/>
    <cellStyle name="Comma 81 2 2 5" xfId="8573"/>
    <cellStyle name="Comma 81 2 2 6" xfId="16184"/>
    <cellStyle name="Comma 81 2 3" xfId="1433"/>
    <cellStyle name="Comma 81 2 3 2" xfId="3286"/>
    <cellStyle name="Comma 81 2 3 2 2" xfId="7099"/>
    <cellStyle name="Comma 81 2 3 2 2 2" xfId="14710"/>
    <cellStyle name="Comma 81 2 3 2 2 3" xfId="22321"/>
    <cellStyle name="Comma 81 2 3 2 3" xfId="10897"/>
    <cellStyle name="Comma 81 2 3 2 4" xfId="18508"/>
    <cellStyle name="Comma 81 2 3 3" xfId="5246"/>
    <cellStyle name="Comma 81 2 3 3 2" xfId="12857"/>
    <cellStyle name="Comma 81 2 3 3 3" xfId="20468"/>
    <cellStyle name="Comma 81 2 3 4" xfId="9044"/>
    <cellStyle name="Comma 81 2 3 5" xfId="16655"/>
    <cellStyle name="Comma 81 2 4" xfId="2368"/>
    <cellStyle name="Comma 81 2 4 2" xfId="6181"/>
    <cellStyle name="Comma 81 2 4 2 2" xfId="13792"/>
    <cellStyle name="Comma 81 2 4 2 3" xfId="21403"/>
    <cellStyle name="Comma 81 2 4 3" xfId="9979"/>
    <cellStyle name="Comma 81 2 4 4" xfId="17590"/>
    <cellStyle name="Comma 81 2 5" xfId="4328"/>
    <cellStyle name="Comma 81 2 5 2" xfId="11939"/>
    <cellStyle name="Comma 81 2 5 3" xfId="19550"/>
    <cellStyle name="Comma 81 2 6" xfId="8126"/>
    <cellStyle name="Comma 81 2 7" xfId="15737"/>
    <cellStyle name="Comma 81 3" xfId="728"/>
    <cellStyle name="Comma 81 3 2" xfId="1646"/>
    <cellStyle name="Comma 81 3 2 2" xfId="3499"/>
    <cellStyle name="Comma 81 3 2 2 2" xfId="7312"/>
    <cellStyle name="Comma 81 3 2 2 2 2" xfId="14923"/>
    <cellStyle name="Comma 81 3 2 2 2 3" xfId="22534"/>
    <cellStyle name="Comma 81 3 2 2 3" xfId="11110"/>
    <cellStyle name="Comma 81 3 2 2 4" xfId="18721"/>
    <cellStyle name="Comma 81 3 2 3" xfId="5459"/>
    <cellStyle name="Comma 81 3 2 3 2" xfId="13070"/>
    <cellStyle name="Comma 81 3 2 3 3" xfId="20681"/>
    <cellStyle name="Comma 81 3 2 4" xfId="9257"/>
    <cellStyle name="Comma 81 3 2 5" xfId="16868"/>
    <cellStyle name="Comma 81 3 3" xfId="2581"/>
    <cellStyle name="Comma 81 3 3 2" xfId="6394"/>
    <cellStyle name="Comma 81 3 3 2 2" xfId="14005"/>
    <cellStyle name="Comma 81 3 3 2 3" xfId="21616"/>
    <cellStyle name="Comma 81 3 3 3" xfId="10192"/>
    <cellStyle name="Comma 81 3 3 4" xfId="17803"/>
    <cellStyle name="Comma 81 3 4" xfId="4541"/>
    <cellStyle name="Comma 81 3 4 2" xfId="12152"/>
    <cellStyle name="Comma 81 3 4 3" xfId="19763"/>
    <cellStyle name="Comma 81 3 5" xfId="8339"/>
    <cellStyle name="Comma 81 3 6" xfId="15950"/>
    <cellStyle name="Comma 81 4" xfId="1198"/>
    <cellStyle name="Comma 81 4 2" xfId="3051"/>
    <cellStyle name="Comma 81 4 2 2" xfId="6864"/>
    <cellStyle name="Comma 81 4 2 2 2" xfId="14475"/>
    <cellStyle name="Comma 81 4 2 2 3" xfId="22086"/>
    <cellStyle name="Comma 81 4 2 3" xfId="10662"/>
    <cellStyle name="Comma 81 4 2 4" xfId="18273"/>
    <cellStyle name="Comma 81 4 3" xfId="5011"/>
    <cellStyle name="Comma 81 4 3 2" xfId="12622"/>
    <cellStyle name="Comma 81 4 3 3" xfId="20233"/>
    <cellStyle name="Comma 81 4 4" xfId="8809"/>
    <cellStyle name="Comma 81 4 5" xfId="16420"/>
    <cellStyle name="Comma 81 5" xfId="2133"/>
    <cellStyle name="Comma 81 5 2" xfId="5946"/>
    <cellStyle name="Comma 81 5 2 2" xfId="13557"/>
    <cellStyle name="Comma 81 5 2 3" xfId="21168"/>
    <cellStyle name="Comma 81 5 3" xfId="9744"/>
    <cellStyle name="Comma 81 5 4" xfId="17355"/>
    <cellStyle name="Comma 81 6" xfId="4072"/>
    <cellStyle name="Comma 81 6 2" xfId="11683"/>
    <cellStyle name="Comma 81 6 3" xfId="19294"/>
    <cellStyle name="Comma 81 7" xfId="7892"/>
    <cellStyle name="Comma 81 8" xfId="15503"/>
    <cellStyle name="Comma 82" xfId="244"/>
    <cellStyle name="Comma 82 2" xfId="516"/>
    <cellStyle name="Comma 82 2 2" xfId="963"/>
    <cellStyle name="Comma 82 2 2 2" xfId="1881"/>
    <cellStyle name="Comma 82 2 2 2 2" xfId="3734"/>
    <cellStyle name="Comma 82 2 2 2 2 2" xfId="7547"/>
    <cellStyle name="Comma 82 2 2 2 2 2 2" xfId="15158"/>
    <cellStyle name="Comma 82 2 2 2 2 2 3" xfId="22769"/>
    <cellStyle name="Comma 82 2 2 2 2 3" xfId="11345"/>
    <cellStyle name="Comma 82 2 2 2 2 4" xfId="18956"/>
    <cellStyle name="Comma 82 2 2 2 3" xfId="5694"/>
    <cellStyle name="Comma 82 2 2 2 3 2" xfId="13305"/>
    <cellStyle name="Comma 82 2 2 2 3 3" xfId="20916"/>
    <cellStyle name="Comma 82 2 2 2 4" xfId="9492"/>
    <cellStyle name="Comma 82 2 2 2 5" xfId="17103"/>
    <cellStyle name="Comma 82 2 2 3" xfId="2816"/>
    <cellStyle name="Comma 82 2 2 3 2" xfId="6629"/>
    <cellStyle name="Comma 82 2 2 3 2 2" xfId="14240"/>
    <cellStyle name="Comma 82 2 2 3 2 3" xfId="21851"/>
    <cellStyle name="Comma 82 2 2 3 3" xfId="10427"/>
    <cellStyle name="Comma 82 2 2 3 4" xfId="18038"/>
    <cellStyle name="Comma 82 2 2 4" xfId="4776"/>
    <cellStyle name="Comma 82 2 2 4 2" xfId="12387"/>
    <cellStyle name="Comma 82 2 2 4 3" xfId="19998"/>
    <cellStyle name="Comma 82 2 2 5" xfId="8574"/>
    <cellStyle name="Comma 82 2 2 6" xfId="16185"/>
    <cellStyle name="Comma 82 2 3" xfId="1434"/>
    <cellStyle name="Comma 82 2 3 2" xfId="3287"/>
    <cellStyle name="Comma 82 2 3 2 2" xfId="7100"/>
    <cellStyle name="Comma 82 2 3 2 2 2" xfId="14711"/>
    <cellStyle name="Comma 82 2 3 2 2 3" xfId="22322"/>
    <cellStyle name="Comma 82 2 3 2 3" xfId="10898"/>
    <cellStyle name="Comma 82 2 3 2 4" xfId="18509"/>
    <cellStyle name="Comma 82 2 3 3" xfId="5247"/>
    <cellStyle name="Comma 82 2 3 3 2" xfId="12858"/>
    <cellStyle name="Comma 82 2 3 3 3" xfId="20469"/>
    <cellStyle name="Comma 82 2 3 4" xfId="9045"/>
    <cellStyle name="Comma 82 2 3 5" xfId="16656"/>
    <cellStyle name="Comma 82 2 4" xfId="2369"/>
    <cellStyle name="Comma 82 2 4 2" xfId="6182"/>
    <cellStyle name="Comma 82 2 4 2 2" xfId="13793"/>
    <cellStyle name="Comma 82 2 4 2 3" xfId="21404"/>
    <cellStyle name="Comma 82 2 4 3" xfId="9980"/>
    <cellStyle name="Comma 82 2 4 4" xfId="17591"/>
    <cellStyle name="Comma 82 2 5" xfId="4329"/>
    <cellStyle name="Comma 82 2 5 2" xfId="11940"/>
    <cellStyle name="Comma 82 2 5 3" xfId="19551"/>
    <cellStyle name="Comma 82 2 6" xfId="8127"/>
    <cellStyle name="Comma 82 2 7" xfId="15738"/>
    <cellStyle name="Comma 82 3" xfId="729"/>
    <cellStyle name="Comma 82 3 2" xfId="1647"/>
    <cellStyle name="Comma 82 3 2 2" xfId="3500"/>
    <cellStyle name="Comma 82 3 2 2 2" xfId="7313"/>
    <cellStyle name="Comma 82 3 2 2 2 2" xfId="14924"/>
    <cellStyle name="Comma 82 3 2 2 2 3" xfId="22535"/>
    <cellStyle name="Comma 82 3 2 2 3" xfId="11111"/>
    <cellStyle name="Comma 82 3 2 2 4" xfId="18722"/>
    <cellStyle name="Comma 82 3 2 3" xfId="5460"/>
    <cellStyle name="Comma 82 3 2 3 2" xfId="13071"/>
    <cellStyle name="Comma 82 3 2 3 3" xfId="20682"/>
    <cellStyle name="Comma 82 3 2 4" xfId="9258"/>
    <cellStyle name="Comma 82 3 2 5" xfId="16869"/>
    <cellStyle name="Comma 82 3 3" xfId="2582"/>
    <cellStyle name="Comma 82 3 3 2" xfId="6395"/>
    <cellStyle name="Comma 82 3 3 2 2" xfId="14006"/>
    <cellStyle name="Comma 82 3 3 2 3" xfId="21617"/>
    <cellStyle name="Comma 82 3 3 3" xfId="10193"/>
    <cellStyle name="Comma 82 3 3 4" xfId="17804"/>
    <cellStyle name="Comma 82 3 4" xfId="4542"/>
    <cellStyle name="Comma 82 3 4 2" xfId="12153"/>
    <cellStyle name="Comma 82 3 4 3" xfId="19764"/>
    <cellStyle name="Comma 82 3 5" xfId="8340"/>
    <cellStyle name="Comma 82 3 6" xfId="15951"/>
    <cellStyle name="Comma 82 4" xfId="1199"/>
    <cellStyle name="Comma 82 4 2" xfId="3052"/>
    <cellStyle name="Comma 82 4 2 2" xfId="6865"/>
    <cellStyle name="Comma 82 4 2 2 2" xfId="14476"/>
    <cellStyle name="Comma 82 4 2 2 3" xfId="22087"/>
    <cellStyle name="Comma 82 4 2 3" xfId="10663"/>
    <cellStyle name="Comma 82 4 2 4" xfId="18274"/>
    <cellStyle name="Comma 82 4 3" xfId="5012"/>
    <cellStyle name="Comma 82 4 3 2" xfId="12623"/>
    <cellStyle name="Comma 82 4 3 3" xfId="20234"/>
    <cellStyle name="Comma 82 4 4" xfId="8810"/>
    <cellStyle name="Comma 82 4 5" xfId="16421"/>
    <cellStyle name="Comma 82 5" xfId="2134"/>
    <cellStyle name="Comma 82 5 2" xfId="5947"/>
    <cellStyle name="Comma 82 5 2 2" xfId="13558"/>
    <cellStyle name="Comma 82 5 2 3" xfId="21169"/>
    <cellStyle name="Comma 82 5 3" xfId="9745"/>
    <cellStyle name="Comma 82 5 4" xfId="17356"/>
    <cellStyle name="Comma 82 6" xfId="4073"/>
    <cellStyle name="Comma 82 6 2" xfId="11684"/>
    <cellStyle name="Comma 82 6 3" xfId="19295"/>
    <cellStyle name="Comma 82 7" xfId="7893"/>
    <cellStyle name="Comma 82 8" xfId="15504"/>
    <cellStyle name="Comma 83" xfId="246"/>
    <cellStyle name="Comma 83 2" xfId="518"/>
    <cellStyle name="Comma 83 2 2" xfId="965"/>
    <cellStyle name="Comma 83 2 2 2" xfId="1883"/>
    <cellStyle name="Comma 83 2 2 2 2" xfId="3736"/>
    <cellStyle name="Comma 83 2 2 2 2 2" xfId="7549"/>
    <cellStyle name="Comma 83 2 2 2 2 2 2" xfId="15160"/>
    <cellStyle name="Comma 83 2 2 2 2 2 3" xfId="22771"/>
    <cellStyle name="Comma 83 2 2 2 2 3" xfId="11347"/>
    <cellStyle name="Comma 83 2 2 2 2 4" xfId="18958"/>
    <cellStyle name="Comma 83 2 2 2 3" xfId="5696"/>
    <cellStyle name="Comma 83 2 2 2 3 2" xfId="13307"/>
    <cellStyle name="Comma 83 2 2 2 3 3" xfId="20918"/>
    <cellStyle name="Comma 83 2 2 2 4" xfId="9494"/>
    <cellStyle name="Comma 83 2 2 2 5" xfId="17105"/>
    <cellStyle name="Comma 83 2 2 3" xfId="2818"/>
    <cellStyle name="Comma 83 2 2 3 2" xfId="6631"/>
    <cellStyle name="Comma 83 2 2 3 2 2" xfId="14242"/>
    <cellStyle name="Comma 83 2 2 3 2 3" xfId="21853"/>
    <cellStyle name="Comma 83 2 2 3 3" xfId="10429"/>
    <cellStyle name="Comma 83 2 2 3 4" xfId="18040"/>
    <cellStyle name="Comma 83 2 2 4" xfId="4778"/>
    <cellStyle name="Comma 83 2 2 4 2" xfId="12389"/>
    <cellStyle name="Comma 83 2 2 4 3" xfId="20000"/>
    <cellStyle name="Comma 83 2 2 5" xfId="8576"/>
    <cellStyle name="Comma 83 2 2 6" xfId="16187"/>
    <cellStyle name="Comma 83 2 3" xfId="1436"/>
    <cellStyle name="Comma 83 2 3 2" xfId="3289"/>
    <cellStyle name="Comma 83 2 3 2 2" xfId="7102"/>
    <cellStyle name="Comma 83 2 3 2 2 2" xfId="14713"/>
    <cellStyle name="Comma 83 2 3 2 2 3" xfId="22324"/>
    <cellStyle name="Comma 83 2 3 2 3" xfId="10900"/>
    <cellStyle name="Comma 83 2 3 2 4" xfId="18511"/>
    <cellStyle name="Comma 83 2 3 3" xfId="5249"/>
    <cellStyle name="Comma 83 2 3 3 2" xfId="12860"/>
    <cellStyle name="Comma 83 2 3 3 3" xfId="20471"/>
    <cellStyle name="Comma 83 2 3 4" xfId="9047"/>
    <cellStyle name="Comma 83 2 3 5" xfId="16658"/>
    <cellStyle name="Comma 83 2 4" xfId="2371"/>
    <cellStyle name="Comma 83 2 4 2" xfId="6184"/>
    <cellStyle name="Comma 83 2 4 2 2" xfId="13795"/>
    <cellStyle name="Comma 83 2 4 2 3" xfId="21406"/>
    <cellStyle name="Comma 83 2 4 3" xfId="9982"/>
    <cellStyle name="Comma 83 2 4 4" xfId="17593"/>
    <cellStyle name="Comma 83 2 5" xfId="4331"/>
    <cellStyle name="Comma 83 2 5 2" xfId="11942"/>
    <cellStyle name="Comma 83 2 5 3" xfId="19553"/>
    <cellStyle name="Comma 83 2 6" xfId="8129"/>
    <cellStyle name="Comma 83 2 7" xfId="15740"/>
    <cellStyle name="Comma 83 3" xfId="731"/>
    <cellStyle name="Comma 83 3 2" xfId="1649"/>
    <cellStyle name="Comma 83 3 2 2" xfId="3502"/>
    <cellStyle name="Comma 83 3 2 2 2" xfId="7315"/>
    <cellStyle name="Comma 83 3 2 2 2 2" xfId="14926"/>
    <cellStyle name="Comma 83 3 2 2 2 3" xfId="22537"/>
    <cellStyle name="Comma 83 3 2 2 3" xfId="11113"/>
    <cellStyle name="Comma 83 3 2 2 4" xfId="18724"/>
    <cellStyle name="Comma 83 3 2 3" xfId="5462"/>
    <cellStyle name="Comma 83 3 2 3 2" xfId="13073"/>
    <cellStyle name="Comma 83 3 2 3 3" xfId="20684"/>
    <cellStyle name="Comma 83 3 2 4" xfId="9260"/>
    <cellStyle name="Comma 83 3 2 5" xfId="16871"/>
    <cellStyle name="Comma 83 3 3" xfId="2584"/>
    <cellStyle name="Comma 83 3 3 2" xfId="6397"/>
    <cellStyle name="Comma 83 3 3 2 2" xfId="14008"/>
    <cellStyle name="Comma 83 3 3 2 3" xfId="21619"/>
    <cellStyle name="Comma 83 3 3 3" xfId="10195"/>
    <cellStyle name="Comma 83 3 3 4" xfId="17806"/>
    <cellStyle name="Comma 83 3 4" xfId="4544"/>
    <cellStyle name="Comma 83 3 4 2" xfId="12155"/>
    <cellStyle name="Comma 83 3 4 3" xfId="19766"/>
    <cellStyle name="Comma 83 3 5" xfId="8342"/>
    <cellStyle name="Comma 83 3 6" xfId="15953"/>
    <cellStyle name="Comma 83 4" xfId="1201"/>
    <cellStyle name="Comma 83 4 2" xfId="3054"/>
    <cellStyle name="Comma 83 4 2 2" xfId="6867"/>
    <cellStyle name="Comma 83 4 2 2 2" xfId="14478"/>
    <cellStyle name="Comma 83 4 2 2 3" xfId="22089"/>
    <cellStyle name="Comma 83 4 2 3" xfId="10665"/>
    <cellStyle name="Comma 83 4 2 4" xfId="18276"/>
    <cellStyle name="Comma 83 4 3" xfId="5014"/>
    <cellStyle name="Comma 83 4 3 2" xfId="12625"/>
    <cellStyle name="Comma 83 4 3 3" xfId="20236"/>
    <cellStyle name="Comma 83 4 4" xfId="8812"/>
    <cellStyle name="Comma 83 4 5" xfId="16423"/>
    <cellStyle name="Comma 83 5" xfId="2136"/>
    <cellStyle name="Comma 83 5 2" xfId="5949"/>
    <cellStyle name="Comma 83 5 2 2" xfId="13560"/>
    <cellStyle name="Comma 83 5 2 3" xfId="21171"/>
    <cellStyle name="Comma 83 5 3" xfId="9747"/>
    <cellStyle name="Comma 83 5 4" xfId="17358"/>
    <cellStyle name="Comma 83 6" xfId="4075"/>
    <cellStyle name="Comma 83 6 2" xfId="11686"/>
    <cellStyle name="Comma 83 6 3" xfId="19297"/>
    <cellStyle name="Comma 83 7" xfId="7895"/>
    <cellStyle name="Comma 83 8" xfId="15506"/>
    <cellStyle name="Comma 84" xfId="245"/>
    <cellStyle name="Comma 84 2" xfId="517"/>
    <cellStyle name="Comma 84 2 2" xfId="964"/>
    <cellStyle name="Comma 84 2 2 2" xfId="1882"/>
    <cellStyle name="Comma 84 2 2 2 2" xfId="3735"/>
    <cellStyle name="Comma 84 2 2 2 2 2" xfId="7548"/>
    <cellStyle name="Comma 84 2 2 2 2 2 2" xfId="15159"/>
    <cellStyle name="Comma 84 2 2 2 2 2 3" xfId="22770"/>
    <cellStyle name="Comma 84 2 2 2 2 3" xfId="11346"/>
    <cellStyle name="Comma 84 2 2 2 2 4" xfId="18957"/>
    <cellStyle name="Comma 84 2 2 2 3" xfId="5695"/>
    <cellStyle name="Comma 84 2 2 2 3 2" xfId="13306"/>
    <cellStyle name="Comma 84 2 2 2 3 3" xfId="20917"/>
    <cellStyle name="Comma 84 2 2 2 4" xfId="9493"/>
    <cellStyle name="Comma 84 2 2 2 5" xfId="17104"/>
    <cellStyle name="Comma 84 2 2 3" xfId="2817"/>
    <cellStyle name="Comma 84 2 2 3 2" xfId="6630"/>
    <cellStyle name="Comma 84 2 2 3 2 2" xfId="14241"/>
    <cellStyle name="Comma 84 2 2 3 2 3" xfId="21852"/>
    <cellStyle name="Comma 84 2 2 3 3" xfId="10428"/>
    <cellStyle name="Comma 84 2 2 3 4" xfId="18039"/>
    <cellStyle name="Comma 84 2 2 4" xfId="4777"/>
    <cellStyle name="Comma 84 2 2 4 2" xfId="12388"/>
    <cellStyle name="Comma 84 2 2 4 3" xfId="19999"/>
    <cellStyle name="Comma 84 2 2 5" xfId="8575"/>
    <cellStyle name="Comma 84 2 2 6" xfId="16186"/>
    <cellStyle name="Comma 84 2 3" xfId="1435"/>
    <cellStyle name="Comma 84 2 3 2" xfId="3288"/>
    <cellStyle name="Comma 84 2 3 2 2" xfId="7101"/>
    <cellStyle name="Comma 84 2 3 2 2 2" xfId="14712"/>
    <cellStyle name="Comma 84 2 3 2 2 3" xfId="22323"/>
    <cellStyle name="Comma 84 2 3 2 3" xfId="10899"/>
    <cellStyle name="Comma 84 2 3 2 4" xfId="18510"/>
    <cellStyle name="Comma 84 2 3 3" xfId="5248"/>
    <cellStyle name="Comma 84 2 3 3 2" xfId="12859"/>
    <cellStyle name="Comma 84 2 3 3 3" xfId="20470"/>
    <cellStyle name="Comma 84 2 3 4" xfId="9046"/>
    <cellStyle name="Comma 84 2 3 5" xfId="16657"/>
    <cellStyle name="Comma 84 2 4" xfId="2370"/>
    <cellStyle name="Comma 84 2 4 2" xfId="6183"/>
    <cellStyle name="Comma 84 2 4 2 2" xfId="13794"/>
    <cellStyle name="Comma 84 2 4 2 3" xfId="21405"/>
    <cellStyle name="Comma 84 2 4 3" xfId="9981"/>
    <cellStyle name="Comma 84 2 4 4" xfId="17592"/>
    <cellStyle name="Comma 84 2 5" xfId="4330"/>
    <cellStyle name="Comma 84 2 5 2" xfId="11941"/>
    <cellStyle name="Comma 84 2 5 3" xfId="19552"/>
    <cellStyle name="Comma 84 2 6" xfId="8128"/>
    <cellStyle name="Comma 84 2 7" xfId="15739"/>
    <cellStyle name="Comma 84 3" xfId="730"/>
    <cellStyle name="Comma 84 3 2" xfId="1648"/>
    <cellStyle name="Comma 84 3 2 2" xfId="3501"/>
    <cellStyle name="Comma 84 3 2 2 2" xfId="7314"/>
    <cellStyle name="Comma 84 3 2 2 2 2" xfId="14925"/>
    <cellStyle name="Comma 84 3 2 2 2 3" xfId="22536"/>
    <cellStyle name="Comma 84 3 2 2 3" xfId="11112"/>
    <cellStyle name="Comma 84 3 2 2 4" xfId="18723"/>
    <cellStyle name="Comma 84 3 2 3" xfId="5461"/>
    <cellStyle name="Comma 84 3 2 3 2" xfId="13072"/>
    <cellStyle name="Comma 84 3 2 3 3" xfId="20683"/>
    <cellStyle name="Comma 84 3 2 4" xfId="9259"/>
    <cellStyle name="Comma 84 3 2 5" xfId="16870"/>
    <cellStyle name="Comma 84 3 3" xfId="2583"/>
    <cellStyle name="Comma 84 3 3 2" xfId="6396"/>
    <cellStyle name="Comma 84 3 3 2 2" xfId="14007"/>
    <cellStyle name="Comma 84 3 3 2 3" xfId="21618"/>
    <cellStyle name="Comma 84 3 3 3" xfId="10194"/>
    <cellStyle name="Comma 84 3 3 4" xfId="17805"/>
    <cellStyle name="Comma 84 3 4" xfId="4543"/>
    <cellStyle name="Comma 84 3 4 2" xfId="12154"/>
    <cellStyle name="Comma 84 3 4 3" xfId="19765"/>
    <cellStyle name="Comma 84 3 5" xfId="8341"/>
    <cellStyle name="Comma 84 3 6" xfId="15952"/>
    <cellStyle name="Comma 84 4" xfId="1200"/>
    <cellStyle name="Comma 84 4 2" xfId="3053"/>
    <cellStyle name="Comma 84 4 2 2" xfId="6866"/>
    <cellStyle name="Comma 84 4 2 2 2" xfId="14477"/>
    <cellStyle name="Comma 84 4 2 2 3" xfId="22088"/>
    <cellStyle name="Comma 84 4 2 3" xfId="10664"/>
    <cellStyle name="Comma 84 4 2 4" xfId="18275"/>
    <cellStyle name="Comma 84 4 3" xfId="5013"/>
    <cellStyle name="Comma 84 4 3 2" xfId="12624"/>
    <cellStyle name="Comma 84 4 3 3" xfId="20235"/>
    <cellStyle name="Comma 84 4 4" xfId="8811"/>
    <cellStyle name="Comma 84 4 5" xfId="16422"/>
    <cellStyle name="Comma 84 5" xfId="2135"/>
    <cellStyle name="Comma 84 5 2" xfId="5948"/>
    <cellStyle name="Comma 84 5 2 2" xfId="13559"/>
    <cellStyle name="Comma 84 5 2 3" xfId="21170"/>
    <cellStyle name="Comma 84 5 3" xfId="9746"/>
    <cellStyle name="Comma 84 5 4" xfId="17357"/>
    <cellStyle name="Comma 84 6" xfId="4074"/>
    <cellStyle name="Comma 84 6 2" xfId="11685"/>
    <cellStyle name="Comma 84 6 3" xfId="19296"/>
    <cellStyle name="Comma 84 7" xfId="7894"/>
    <cellStyle name="Comma 84 8" xfId="15505"/>
    <cellStyle name="Comma 85" xfId="248"/>
    <cellStyle name="Comma 85 2" xfId="520"/>
    <cellStyle name="Comma 85 2 2" xfId="967"/>
    <cellStyle name="Comma 85 2 2 2" xfId="1885"/>
    <cellStyle name="Comma 85 2 2 2 2" xfId="3738"/>
    <cellStyle name="Comma 85 2 2 2 2 2" xfId="7551"/>
    <cellStyle name="Comma 85 2 2 2 2 2 2" xfId="15162"/>
    <cellStyle name="Comma 85 2 2 2 2 2 3" xfId="22773"/>
    <cellStyle name="Comma 85 2 2 2 2 3" xfId="11349"/>
    <cellStyle name="Comma 85 2 2 2 2 4" xfId="18960"/>
    <cellStyle name="Comma 85 2 2 2 3" xfId="5698"/>
    <cellStyle name="Comma 85 2 2 2 3 2" xfId="13309"/>
    <cellStyle name="Comma 85 2 2 2 3 3" xfId="20920"/>
    <cellStyle name="Comma 85 2 2 2 4" xfId="9496"/>
    <cellStyle name="Comma 85 2 2 2 5" xfId="17107"/>
    <cellStyle name="Comma 85 2 2 3" xfId="2820"/>
    <cellStyle name="Comma 85 2 2 3 2" xfId="6633"/>
    <cellStyle name="Comma 85 2 2 3 2 2" xfId="14244"/>
    <cellStyle name="Comma 85 2 2 3 2 3" xfId="21855"/>
    <cellStyle name="Comma 85 2 2 3 3" xfId="10431"/>
    <cellStyle name="Comma 85 2 2 3 4" xfId="18042"/>
    <cellStyle name="Comma 85 2 2 4" xfId="4780"/>
    <cellStyle name="Comma 85 2 2 4 2" xfId="12391"/>
    <cellStyle name="Comma 85 2 2 4 3" xfId="20002"/>
    <cellStyle name="Comma 85 2 2 5" xfId="8578"/>
    <cellStyle name="Comma 85 2 2 6" xfId="16189"/>
    <cellStyle name="Comma 85 2 3" xfId="1438"/>
    <cellStyle name="Comma 85 2 3 2" xfId="3291"/>
    <cellStyle name="Comma 85 2 3 2 2" xfId="7104"/>
    <cellStyle name="Comma 85 2 3 2 2 2" xfId="14715"/>
    <cellStyle name="Comma 85 2 3 2 2 3" xfId="22326"/>
    <cellStyle name="Comma 85 2 3 2 3" xfId="10902"/>
    <cellStyle name="Comma 85 2 3 2 4" xfId="18513"/>
    <cellStyle name="Comma 85 2 3 3" xfId="5251"/>
    <cellStyle name="Comma 85 2 3 3 2" xfId="12862"/>
    <cellStyle name="Comma 85 2 3 3 3" xfId="20473"/>
    <cellStyle name="Comma 85 2 3 4" xfId="9049"/>
    <cellStyle name="Comma 85 2 3 5" xfId="16660"/>
    <cellStyle name="Comma 85 2 4" xfId="2373"/>
    <cellStyle name="Comma 85 2 4 2" xfId="6186"/>
    <cellStyle name="Comma 85 2 4 2 2" xfId="13797"/>
    <cellStyle name="Comma 85 2 4 2 3" xfId="21408"/>
    <cellStyle name="Comma 85 2 4 3" xfId="9984"/>
    <cellStyle name="Comma 85 2 4 4" xfId="17595"/>
    <cellStyle name="Comma 85 2 5" xfId="4333"/>
    <cellStyle name="Comma 85 2 5 2" xfId="11944"/>
    <cellStyle name="Comma 85 2 5 3" xfId="19555"/>
    <cellStyle name="Comma 85 2 6" xfId="8131"/>
    <cellStyle name="Comma 85 2 7" xfId="15742"/>
    <cellStyle name="Comma 85 3" xfId="733"/>
    <cellStyle name="Comma 85 3 2" xfId="1651"/>
    <cellStyle name="Comma 85 3 2 2" xfId="3504"/>
    <cellStyle name="Comma 85 3 2 2 2" xfId="7317"/>
    <cellStyle name="Comma 85 3 2 2 2 2" xfId="14928"/>
    <cellStyle name="Comma 85 3 2 2 2 3" xfId="22539"/>
    <cellStyle name="Comma 85 3 2 2 3" xfId="11115"/>
    <cellStyle name="Comma 85 3 2 2 4" xfId="18726"/>
    <cellStyle name="Comma 85 3 2 3" xfId="5464"/>
    <cellStyle name="Comma 85 3 2 3 2" xfId="13075"/>
    <cellStyle name="Comma 85 3 2 3 3" xfId="20686"/>
    <cellStyle name="Comma 85 3 2 4" xfId="9262"/>
    <cellStyle name="Comma 85 3 2 5" xfId="16873"/>
    <cellStyle name="Comma 85 3 3" xfId="2586"/>
    <cellStyle name="Comma 85 3 3 2" xfId="6399"/>
    <cellStyle name="Comma 85 3 3 2 2" xfId="14010"/>
    <cellStyle name="Comma 85 3 3 2 3" xfId="21621"/>
    <cellStyle name="Comma 85 3 3 3" xfId="10197"/>
    <cellStyle name="Comma 85 3 3 4" xfId="17808"/>
    <cellStyle name="Comma 85 3 4" xfId="4546"/>
    <cellStyle name="Comma 85 3 4 2" xfId="12157"/>
    <cellStyle name="Comma 85 3 4 3" xfId="19768"/>
    <cellStyle name="Comma 85 3 5" xfId="8344"/>
    <cellStyle name="Comma 85 3 6" xfId="15955"/>
    <cellStyle name="Comma 85 4" xfId="1203"/>
    <cellStyle name="Comma 85 4 2" xfId="3056"/>
    <cellStyle name="Comma 85 4 2 2" xfId="6869"/>
    <cellStyle name="Comma 85 4 2 2 2" xfId="14480"/>
    <cellStyle name="Comma 85 4 2 2 3" xfId="22091"/>
    <cellStyle name="Comma 85 4 2 3" xfId="10667"/>
    <cellStyle name="Comma 85 4 2 4" xfId="18278"/>
    <cellStyle name="Comma 85 4 3" xfId="5016"/>
    <cellStyle name="Comma 85 4 3 2" xfId="12627"/>
    <cellStyle name="Comma 85 4 3 3" xfId="20238"/>
    <cellStyle name="Comma 85 4 4" xfId="8814"/>
    <cellStyle name="Comma 85 4 5" xfId="16425"/>
    <cellStyle name="Comma 85 5" xfId="2138"/>
    <cellStyle name="Comma 85 5 2" xfId="5951"/>
    <cellStyle name="Comma 85 5 2 2" xfId="13562"/>
    <cellStyle name="Comma 85 5 2 3" xfId="21173"/>
    <cellStyle name="Comma 85 5 3" xfId="9749"/>
    <cellStyle name="Comma 85 5 4" xfId="17360"/>
    <cellStyle name="Comma 85 6" xfId="4077"/>
    <cellStyle name="Comma 85 6 2" xfId="11688"/>
    <cellStyle name="Comma 85 6 3" xfId="19299"/>
    <cellStyle name="Comma 85 7" xfId="7897"/>
    <cellStyle name="Comma 85 8" xfId="15508"/>
    <cellStyle name="Comma 86" xfId="249"/>
    <cellStyle name="Comma 86 2" xfId="521"/>
    <cellStyle name="Comma 86 2 2" xfId="968"/>
    <cellStyle name="Comma 86 2 2 2" xfId="1886"/>
    <cellStyle name="Comma 86 2 2 2 2" xfId="3739"/>
    <cellStyle name="Comma 86 2 2 2 2 2" xfId="7552"/>
    <cellStyle name="Comma 86 2 2 2 2 2 2" xfId="15163"/>
    <cellStyle name="Comma 86 2 2 2 2 2 3" xfId="22774"/>
    <cellStyle name="Comma 86 2 2 2 2 3" xfId="11350"/>
    <cellStyle name="Comma 86 2 2 2 2 4" xfId="18961"/>
    <cellStyle name="Comma 86 2 2 2 3" xfId="5699"/>
    <cellStyle name="Comma 86 2 2 2 3 2" xfId="13310"/>
    <cellStyle name="Comma 86 2 2 2 3 3" xfId="20921"/>
    <cellStyle name="Comma 86 2 2 2 4" xfId="9497"/>
    <cellStyle name="Comma 86 2 2 2 5" xfId="17108"/>
    <cellStyle name="Comma 86 2 2 3" xfId="2821"/>
    <cellStyle name="Comma 86 2 2 3 2" xfId="6634"/>
    <cellStyle name="Comma 86 2 2 3 2 2" xfId="14245"/>
    <cellStyle name="Comma 86 2 2 3 2 3" xfId="21856"/>
    <cellStyle name="Comma 86 2 2 3 3" xfId="10432"/>
    <cellStyle name="Comma 86 2 2 3 4" xfId="18043"/>
    <cellStyle name="Comma 86 2 2 4" xfId="4781"/>
    <cellStyle name="Comma 86 2 2 4 2" xfId="12392"/>
    <cellStyle name="Comma 86 2 2 4 3" xfId="20003"/>
    <cellStyle name="Comma 86 2 2 5" xfId="8579"/>
    <cellStyle name="Comma 86 2 2 6" xfId="16190"/>
    <cellStyle name="Comma 86 2 3" xfId="1439"/>
    <cellStyle name="Comma 86 2 3 2" xfId="3292"/>
    <cellStyle name="Comma 86 2 3 2 2" xfId="7105"/>
    <cellStyle name="Comma 86 2 3 2 2 2" xfId="14716"/>
    <cellStyle name="Comma 86 2 3 2 2 3" xfId="22327"/>
    <cellStyle name="Comma 86 2 3 2 3" xfId="10903"/>
    <cellStyle name="Comma 86 2 3 2 4" xfId="18514"/>
    <cellStyle name="Comma 86 2 3 3" xfId="5252"/>
    <cellStyle name="Comma 86 2 3 3 2" xfId="12863"/>
    <cellStyle name="Comma 86 2 3 3 3" xfId="20474"/>
    <cellStyle name="Comma 86 2 3 4" xfId="9050"/>
    <cellStyle name="Comma 86 2 3 5" xfId="16661"/>
    <cellStyle name="Comma 86 2 4" xfId="2374"/>
    <cellStyle name="Comma 86 2 4 2" xfId="6187"/>
    <cellStyle name="Comma 86 2 4 2 2" xfId="13798"/>
    <cellStyle name="Comma 86 2 4 2 3" xfId="21409"/>
    <cellStyle name="Comma 86 2 4 3" xfId="9985"/>
    <cellStyle name="Comma 86 2 4 4" xfId="17596"/>
    <cellStyle name="Comma 86 2 5" xfId="4334"/>
    <cellStyle name="Comma 86 2 5 2" xfId="11945"/>
    <cellStyle name="Comma 86 2 5 3" xfId="19556"/>
    <cellStyle name="Comma 86 2 6" xfId="8132"/>
    <cellStyle name="Comma 86 2 7" xfId="15743"/>
    <cellStyle name="Comma 86 3" xfId="734"/>
    <cellStyle name="Comma 86 3 2" xfId="1652"/>
    <cellStyle name="Comma 86 3 2 2" xfId="3505"/>
    <cellStyle name="Comma 86 3 2 2 2" xfId="7318"/>
    <cellStyle name="Comma 86 3 2 2 2 2" xfId="14929"/>
    <cellStyle name="Comma 86 3 2 2 2 3" xfId="22540"/>
    <cellStyle name="Comma 86 3 2 2 3" xfId="11116"/>
    <cellStyle name="Comma 86 3 2 2 4" xfId="18727"/>
    <cellStyle name="Comma 86 3 2 3" xfId="5465"/>
    <cellStyle name="Comma 86 3 2 3 2" xfId="13076"/>
    <cellStyle name="Comma 86 3 2 3 3" xfId="20687"/>
    <cellStyle name="Comma 86 3 2 4" xfId="9263"/>
    <cellStyle name="Comma 86 3 2 5" xfId="16874"/>
    <cellStyle name="Comma 86 3 3" xfId="2587"/>
    <cellStyle name="Comma 86 3 3 2" xfId="6400"/>
    <cellStyle name="Comma 86 3 3 2 2" xfId="14011"/>
    <cellStyle name="Comma 86 3 3 2 3" xfId="21622"/>
    <cellStyle name="Comma 86 3 3 3" xfId="10198"/>
    <cellStyle name="Comma 86 3 3 4" xfId="17809"/>
    <cellStyle name="Comma 86 3 4" xfId="4547"/>
    <cellStyle name="Comma 86 3 4 2" xfId="12158"/>
    <cellStyle name="Comma 86 3 4 3" xfId="19769"/>
    <cellStyle name="Comma 86 3 5" xfId="8345"/>
    <cellStyle name="Comma 86 3 6" xfId="15956"/>
    <cellStyle name="Comma 86 4" xfId="1204"/>
    <cellStyle name="Comma 86 4 2" xfId="3057"/>
    <cellStyle name="Comma 86 4 2 2" xfId="6870"/>
    <cellStyle name="Comma 86 4 2 2 2" xfId="14481"/>
    <cellStyle name="Comma 86 4 2 2 3" xfId="22092"/>
    <cellStyle name="Comma 86 4 2 3" xfId="10668"/>
    <cellStyle name="Comma 86 4 2 4" xfId="18279"/>
    <cellStyle name="Comma 86 4 3" xfId="5017"/>
    <cellStyle name="Comma 86 4 3 2" xfId="12628"/>
    <cellStyle name="Comma 86 4 3 3" xfId="20239"/>
    <cellStyle name="Comma 86 4 4" xfId="8815"/>
    <cellStyle name="Comma 86 4 5" xfId="16426"/>
    <cellStyle name="Comma 86 5" xfId="2139"/>
    <cellStyle name="Comma 86 5 2" xfId="5952"/>
    <cellStyle name="Comma 86 5 2 2" xfId="13563"/>
    <cellStyle name="Comma 86 5 2 3" xfId="21174"/>
    <cellStyle name="Comma 86 5 3" xfId="9750"/>
    <cellStyle name="Comma 86 5 4" xfId="17361"/>
    <cellStyle name="Comma 86 6" xfId="4078"/>
    <cellStyle name="Comma 86 6 2" xfId="11689"/>
    <cellStyle name="Comma 86 6 3" xfId="19300"/>
    <cellStyle name="Comma 86 7" xfId="7898"/>
    <cellStyle name="Comma 86 8" xfId="15509"/>
    <cellStyle name="Comma 87" xfId="247"/>
    <cellStyle name="Comma 87 2" xfId="519"/>
    <cellStyle name="Comma 87 2 2" xfId="966"/>
    <cellStyle name="Comma 87 2 2 2" xfId="1884"/>
    <cellStyle name="Comma 87 2 2 2 2" xfId="3737"/>
    <cellStyle name="Comma 87 2 2 2 2 2" xfId="7550"/>
    <cellStyle name="Comma 87 2 2 2 2 2 2" xfId="15161"/>
    <cellStyle name="Comma 87 2 2 2 2 2 3" xfId="22772"/>
    <cellStyle name="Comma 87 2 2 2 2 3" xfId="11348"/>
    <cellStyle name="Comma 87 2 2 2 2 4" xfId="18959"/>
    <cellStyle name="Comma 87 2 2 2 3" xfId="5697"/>
    <cellStyle name="Comma 87 2 2 2 3 2" xfId="13308"/>
    <cellStyle name="Comma 87 2 2 2 3 3" xfId="20919"/>
    <cellStyle name="Comma 87 2 2 2 4" xfId="9495"/>
    <cellStyle name="Comma 87 2 2 2 5" xfId="17106"/>
    <cellStyle name="Comma 87 2 2 3" xfId="2819"/>
    <cellStyle name="Comma 87 2 2 3 2" xfId="6632"/>
    <cellStyle name="Comma 87 2 2 3 2 2" xfId="14243"/>
    <cellStyle name="Comma 87 2 2 3 2 3" xfId="21854"/>
    <cellStyle name="Comma 87 2 2 3 3" xfId="10430"/>
    <cellStyle name="Comma 87 2 2 3 4" xfId="18041"/>
    <cellStyle name="Comma 87 2 2 4" xfId="4779"/>
    <cellStyle name="Comma 87 2 2 4 2" xfId="12390"/>
    <cellStyle name="Comma 87 2 2 4 3" xfId="20001"/>
    <cellStyle name="Comma 87 2 2 5" xfId="8577"/>
    <cellStyle name="Comma 87 2 2 6" xfId="16188"/>
    <cellStyle name="Comma 87 2 3" xfId="1437"/>
    <cellStyle name="Comma 87 2 3 2" xfId="3290"/>
    <cellStyle name="Comma 87 2 3 2 2" xfId="7103"/>
    <cellStyle name="Comma 87 2 3 2 2 2" xfId="14714"/>
    <cellStyle name="Comma 87 2 3 2 2 3" xfId="22325"/>
    <cellStyle name="Comma 87 2 3 2 3" xfId="10901"/>
    <cellStyle name="Comma 87 2 3 2 4" xfId="18512"/>
    <cellStyle name="Comma 87 2 3 3" xfId="5250"/>
    <cellStyle name="Comma 87 2 3 3 2" xfId="12861"/>
    <cellStyle name="Comma 87 2 3 3 3" xfId="20472"/>
    <cellStyle name="Comma 87 2 3 4" xfId="9048"/>
    <cellStyle name="Comma 87 2 3 5" xfId="16659"/>
    <cellStyle name="Comma 87 2 4" xfId="2372"/>
    <cellStyle name="Comma 87 2 4 2" xfId="6185"/>
    <cellStyle name="Comma 87 2 4 2 2" xfId="13796"/>
    <cellStyle name="Comma 87 2 4 2 3" xfId="21407"/>
    <cellStyle name="Comma 87 2 4 3" xfId="9983"/>
    <cellStyle name="Comma 87 2 4 4" xfId="17594"/>
    <cellStyle name="Comma 87 2 5" xfId="4332"/>
    <cellStyle name="Comma 87 2 5 2" xfId="11943"/>
    <cellStyle name="Comma 87 2 5 3" xfId="19554"/>
    <cellStyle name="Comma 87 2 6" xfId="8130"/>
    <cellStyle name="Comma 87 2 7" xfId="15741"/>
    <cellStyle name="Comma 87 3" xfId="732"/>
    <cellStyle name="Comma 87 3 2" xfId="1650"/>
    <cellStyle name="Comma 87 3 2 2" xfId="3503"/>
    <cellStyle name="Comma 87 3 2 2 2" xfId="7316"/>
    <cellStyle name="Comma 87 3 2 2 2 2" xfId="14927"/>
    <cellStyle name="Comma 87 3 2 2 2 3" xfId="22538"/>
    <cellStyle name="Comma 87 3 2 2 3" xfId="11114"/>
    <cellStyle name="Comma 87 3 2 2 4" xfId="18725"/>
    <cellStyle name="Comma 87 3 2 3" xfId="5463"/>
    <cellStyle name="Comma 87 3 2 3 2" xfId="13074"/>
    <cellStyle name="Comma 87 3 2 3 3" xfId="20685"/>
    <cellStyle name="Comma 87 3 2 4" xfId="9261"/>
    <cellStyle name="Comma 87 3 2 5" xfId="16872"/>
    <cellStyle name="Comma 87 3 3" xfId="2585"/>
    <cellStyle name="Comma 87 3 3 2" xfId="6398"/>
    <cellStyle name="Comma 87 3 3 2 2" xfId="14009"/>
    <cellStyle name="Comma 87 3 3 2 3" xfId="21620"/>
    <cellStyle name="Comma 87 3 3 3" xfId="10196"/>
    <cellStyle name="Comma 87 3 3 4" xfId="17807"/>
    <cellStyle name="Comma 87 3 4" xfId="4545"/>
    <cellStyle name="Comma 87 3 4 2" xfId="12156"/>
    <cellStyle name="Comma 87 3 4 3" xfId="19767"/>
    <cellStyle name="Comma 87 3 5" xfId="8343"/>
    <cellStyle name="Comma 87 3 6" xfId="15954"/>
    <cellStyle name="Comma 87 4" xfId="1202"/>
    <cellStyle name="Comma 87 4 2" xfId="3055"/>
    <cellStyle name="Comma 87 4 2 2" xfId="6868"/>
    <cellStyle name="Comma 87 4 2 2 2" xfId="14479"/>
    <cellStyle name="Comma 87 4 2 2 3" xfId="22090"/>
    <cellStyle name="Comma 87 4 2 3" xfId="10666"/>
    <cellStyle name="Comma 87 4 2 4" xfId="18277"/>
    <cellStyle name="Comma 87 4 3" xfId="5015"/>
    <cellStyle name="Comma 87 4 3 2" xfId="12626"/>
    <cellStyle name="Comma 87 4 3 3" xfId="20237"/>
    <cellStyle name="Comma 87 4 4" xfId="8813"/>
    <cellStyle name="Comma 87 4 5" xfId="16424"/>
    <cellStyle name="Comma 87 5" xfId="2137"/>
    <cellStyle name="Comma 87 5 2" xfId="5950"/>
    <cellStyle name="Comma 87 5 2 2" xfId="13561"/>
    <cellStyle name="Comma 87 5 2 3" xfId="21172"/>
    <cellStyle name="Comma 87 5 3" xfId="9748"/>
    <cellStyle name="Comma 87 5 4" xfId="17359"/>
    <cellStyle name="Comma 87 6" xfId="4076"/>
    <cellStyle name="Comma 87 6 2" xfId="11687"/>
    <cellStyle name="Comma 87 6 3" xfId="19298"/>
    <cellStyle name="Comma 87 7" xfId="7896"/>
    <cellStyle name="Comma 87 8" xfId="15507"/>
    <cellStyle name="Comma 88" xfId="250"/>
    <cellStyle name="Comma 88 2" xfId="522"/>
    <cellStyle name="Comma 88 2 2" xfId="969"/>
    <cellStyle name="Comma 88 2 2 2" xfId="1887"/>
    <cellStyle name="Comma 88 2 2 2 2" xfId="3740"/>
    <cellStyle name="Comma 88 2 2 2 2 2" xfId="7553"/>
    <cellStyle name="Comma 88 2 2 2 2 2 2" xfId="15164"/>
    <cellStyle name="Comma 88 2 2 2 2 2 3" xfId="22775"/>
    <cellStyle name="Comma 88 2 2 2 2 3" xfId="11351"/>
    <cellStyle name="Comma 88 2 2 2 2 4" xfId="18962"/>
    <cellStyle name="Comma 88 2 2 2 3" xfId="5700"/>
    <cellStyle name="Comma 88 2 2 2 3 2" xfId="13311"/>
    <cellStyle name="Comma 88 2 2 2 3 3" xfId="20922"/>
    <cellStyle name="Comma 88 2 2 2 4" xfId="9498"/>
    <cellStyle name="Comma 88 2 2 2 5" xfId="17109"/>
    <cellStyle name="Comma 88 2 2 3" xfId="2822"/>
    <cellStyle name="Comma 88 2 2 3 2" xfId="6635"/>
    <cellStyle name="Comma 88 2 2 3 2 2" xfId="14246"/>
    <cellStyle name="Comma 88 2 2 3 2 3" xfId="21857"/>
    <cellStyle name="Comma 88 2 2 3 3" xfId="10433"/>
    <cellStyle name="Comma 88 2 2 3 4" xfId="18044"/>
    <cellStyle name="Comma 88 2 2 4" xfId="4782"/>
    <cellStyle name="Comma 88 2 2 4 2" xfId="12393"/>
    <cellStyle name="Comma 88 2 2 4 3" xfId="20004"/>
    <cellStyle name="Comma 88 2 2 5" xfId="8580"/>
    <cellStyle name="Comma 88 2 2 6" xfId="16191"/>
    <cellStyle name="Comma 88 2 3" xfId="1440"/>
    <cellStyle name="Comma 88 2 3 2" xfId="3293"/>
    <cellStyle name="Comma 88 2 3 2 2" xfId="7106"/>
    <cellStyle name="Comma 88 2 3 2 2 2" xfId="14717"/>
    <cellStyle name="Comma 88 2 3 2 2 3" xfId="22328"/>
    <cellStyle name="Comma 88 2 3 2 3" xfId="10904"/>
    <cellStyle name="Comma 88 2 3 2 4" xfId="18515"/>
    <cellStyle name="Comma 88 2 3 3" xfId="5253"/>
    <cellStyle name="Comma 88 2 3 3 2" xfId="12864"/>
    <cellStyle name="Comma 88 2 3 3 3" xfId="20475"/>
    <cellStyle name="Comma 88 2 3 4" xfId="9051"/>
    <cellStyle name="Comma 88 2 3 5" xfId="16662"/>
    <cellStyle name="Comma 88 2 4" xfId="2375"/>
    <cellStyle name="Comma 88 2 4 2" xfId="6188"/>
    <cellStyle name="Comma 88 2 4 2 2" xfId="13799"/>
    <cellStyle name="Comma 88 2 4 2 3" xfId="21410"/>
    <cellStyle name="Comma 88 2 4 3" xfId="9986"/>
    <cellStyle name="Comma 88 2 4 4" xfId="17597"/>
    <cellStyle name="Comma 88 2 5" xfId="4335"/>
    <cellStyle name="Comma 88 2 5 2" xfId="11946"/>
    <cellStyle name="Comma 88 2 5 3" xfId="19557"/>
    <cellStyle name="Comma 88 2 6" xfId="8133"/>
    <cellStyle name="Comma 88 2 7" xfId="15744"/>
    <cellStyle name="Comma 88 3" xfId="735"/>
    <cellStyle name="Comma 88 3 2" xfId="1653"/>
    <cellStyle name="Comma 88 3 2 2" xfId="3506"/>
    <cellStyle name="Comma 88 3 2 2 2" xfId="7319"/>
    <cellStyle name="Comma 88 3 2 2 2 2" xfId="14930"/>
    <cellStyle name="Comma 88 3 2 2 2 3" xfId="22541"/>
    <cellStyle name="Comma 88 3 2 2 3" xfId="11117"/>
    <cellStyle name="Comma 88 3 2 2 4" xfId="18728"/>
    <cellStyle name="Comma 88 3 2 3" xfId="5466"/>
    <cellStyle name="Comma 88 3 2 3 2" xfId="13077"/>
    <cellStyle name="Comma 88 3 2 3 3" xfId="20688"/>
    <cellStyle name="Comma 88 3 2 4" xfId="9264"/>
    <cellStyle name="Comma 88 3 2 5" xfId="16875"/>
    <cellStyle name="Comma 88 3 3" xfId="2588"/>
    <cellStyle name="Comma 88 3 3 2" xfId="6401"/>
    <cellStyle name="Comma 88 3 3 2 2" xfId="14012"/>
    <cellStyle name="Comma 88 3 3 2 3" xfId="21623"/>
    <cellStyle name="Comma 88 3 3 3" xfId="10199"/>
    <cellStyle name="Comma 88 3 3 4" xfId="17810"/>
    <cellStyle name="Comma 88 3 4" xfId="4548"/>
    <cellStyle name="Comma 88 3 4 2" xfId="12159"/>
    <cellStyle name="Comma 88 3 4 3" xfId="19770"/>
    <cellStyle name="Comma 88 3 5" xfId="8346"/>
    <cellStyle name="Comma 88 3 6" xfId="15957"/>
    <cellStyle name="Comma 88 4" xfId="1205"/>
    <cellStyle name="Comma 88 4 2" xfId="3058"/>
    <cellStyle name="Comma 88 4 2 2" xfId="6871"/>
    <cellStyle name="Comma 88 4 2 2 2" xfId="14482"/>
    <cellStyle name="Comma 88 4 2 2 3" xfId="22093"/>
    <cellStyle name="Comma 88 4 2 3" xfId="10669"/>
    <cellStyle name="Comma 88 4 2 4" xfId="18280"/>
    <cellStyle name="Comma 88 4 3" xfId="5018"/>
    <cellStyle name="Comma 88 4 3 2" xfId="12629"/>
    <cellStyle name="Comma 88 4 3 3" xfId="20240"/>
    <cellStyle name="Comma 88 4 4" xfId="8816"/>
    <cellStyle name="Comma 88 4 5" xfId="16427"/>
    <cellStyle name="Comma 88 5" xfId="2140"/>
    <cellStyle name="Comma 88 5 2" xfId="5953"/>
    <cellStyle name="Comma 88 5 2 2" xfId="13564"/>
    <cellStyle name="Comma 88 5 2 3" xfId="21175"/>
    <cellStyle name="Comma 88 5 3" xfId="9751"/>
    <cellStyle name="Comma 88 5 4" xfId="17362"/>
    <cellStyle name="Comma 88 6" xfId="4079"/>
    <cellStyle name="Comma 88 6 2" xfId="11690"/>
    <cellStyle name="Comma 88 6 3" xfId="19301"/>
    <cellStyle name="Comma 88 7" xfId="7899"/>
    <cellStyle name="Comma 88 8" xfId="15510"/>
    <cellStyle name="Comma 89" xfId="251"/>
    <cellStyle name="Comma 89 2" xfId="523"/>
    <cellStyle name="Comma 89 2 2" xfId="970"/>
    <cellStyle name="Comma 89 2 2 2" xfId="1888"/>
    <cellStyle name="Comma 89 2 2 2 2" xfId="3741"/>
    <cellStyle name="Comma 89 2 2 2 2 2" xfId="7554"/>
    <cellStyle name="Comma 89 2 2 2 2 2 2" xfId="15165"/>
    <cellStyle name="Comma 89 2 2 2 2 2 3" xfId="22776"/>
    <cellStyle name="Comma 89 2 2 2 2 3" xfId="11352"/>
    <cellStyle name="Comma 89 2 2 2 2 4" xfId="18963"/>
    <cellStyle name="Comma 89 2 2 2 3" xfId="5701"/>
    <cellStyle name="Comma 89 2 2 2 3 2" xfId="13312"/>
    <cellStyle name="Comma 89 2 2 2 3 3" xfId="20923"/>
    <cellStyle name="Comma 89 2 2 2 4" xfId="9499"/>
    <cellStyle name="Comma 89 2 2 2 5" xfId="17110"/>
    <cellStyle name="Comma 89 2 2 3" xfId="2823"/>
    <cellStyle name="Comma 89 2 2 3 2" xfId="6636"/>
    <cellStyle name="Comma 89 2 2 3 2 2" xfId="14247"/>
    <cellStyle name="Comma 89 2 2 3 2 3" xfId="21858"/>
    <cellStyle name="Comma 89 2 2 3 3" xfId="10434"/>
    <cellStyle name="Comma 89 2 2 3 4" xfId="18045"/>
    <cellStyle name="Comma 89 2 2 4" xfId="4783"/>
    <cellStyle name="Comma 89 2 2 4 2" xfId="12394"/>
    <cellStyle name="Comma 89 2 2 4 3" xfId="20005"/>
    <cellStyle name="Comma 89 2 2 5" xfId="8581"/>
    <cellStyle name="Comma 89 2 2 6" xfId="16192"/>
    <cellStyle name="Comma 89 2 3" xfId="1441"/>
    <cellStyle name="Comma 89 2 3 2" xfId="3294"/>
    <cellStyle name="Comma 89 2 3 2 2" xfId="7107"/>
    <cellStyle name="Comma 89 2 3 2 2 2" xfId="14718"/>
    <cellStyle name="Comma 89 2 3 2 2 3" xfId="22329"/>
    <cellStyle name="Comma 89 2 3 2 3" xfId="10905"/>
    <cellStyle name="Comma 89 2 3 2 4" xfId="18516"/>
    <cellStyle name="Comma 89 2 3 3" xfId="5254"/>
    <cellStyle name="Comma 89 2 3 3 2" xfId="12865"/>
    <cellStyle name="Comma 89 2 3 3 3" xfId="20476"/>
    <cellStyle name="Comma 89 2 3 4" xfId="9052"/>
    <cellStyle name="Comma 89 2 3 5" xfId="16663"/>
    <cellStyle name="Comma 89 2 4" xfId="2376"/>
    <cellStyle name="Comma 89 2 4 2" xfId="6189"/>
    <cellStyle name="Comma 89 2 4 2 2" xfId="13800"/>
    <cellStyle name="Comma 89 2 4 2 3" xfId="21411"/>
    <cellStyle name="Comma 89 2 4 3" xfId="9987"/>
    <cellStyle name="Comma 89 2 4 4" xfId="17598"/>
    <cellStyle name="Comma 89 2 5" xfId="4336"/>
    <cellStyle name="Comma 89 2 5 2" xfId="11947"/>
    <cellStyle name="Comma 89 2 5 3" xfId="19558"/>
    <cellStyle name="Comma 89 2 6" xfId="8134"/>
    <cellStyle name="Comma 89 2 7" xfId="15745"/>
    <cellStyle name="Comma 89 3" xfId="736"/>
    <cellStyle name="Comma 89 3 2" xfId="1654"/>
    <cellStyle name="Comma 89 3 2 2" xfId="3507"/>
    <cellStyle name="Comma 89 3 2 2 2" xfId="7320"/>
    <cellStyle name="Comma 89 3 2 2 2 2" xfId="14931"/>
    <cellStyle name="Comma 89 3 2 2 2 3" xfId="22542"/>
    <cellStyle name="Comma 89 3 2 2 3" xfId="11118"/>
    <cellStyle name="Comma 89 3 2 2 4" xfId="18729"/>
    <cellStyle name="Comma 89 3 2 3" xfId="5467"/>
    <cellStyle name="Comma 89 3 2 3 2" xfId="13078"/>
    <cellStyle name="Comma 89 3 2 3 3" xfId="20689"/>
    <cellStyle name="Comma 89 3 2 4" xfId="9265"/>
    <cellStyle name="Comma 89 3 2 5" xfId="16876"/>
    <cellStyle name="Comma 89 3 3" xfId="2589"/>
    <cellStyle name="Comma 89 3 3 2" xfId="6402"/>
    <cellStyle name="Comma 89 3 3 2 2" xfId="14013"/>
    <cellStyle name="Comma 89 3 3 2 3" xfId="21624"/>
    <cellStyle name="Comma 89 3 3 3" xfId="10200"/>
    <cellStyle name="Comma 89 3 3 4" xfId="17811"/>
    <cellStyle name="Comma 89 3 4" xfId="4549"/>
    <cellStyle name="Comma 89 3 4 2" xfId="12160"/>
    <cellStyle name="Comma 89 3 4 3" xfId="19771"/>
    <cellStyle name="Comma 89 3 5" xfId="8347"/>
    <cellStyle name="Comma 89 3 6" xfId="15958"/>
    <cellStyle name="Comma 89 4" xfId="1206"/>
    <cellStyle name="Comma 89 4 2" xfId="3059"/>
    <cellStyle name="Comma 89 4 2 2" xfId="6872"/>
    <cellStyle name="Comma 89 4 2 2 2" xfId="14483"/>
    <cellStyle name="Comma 89 4 2 2 3" xfId="22094"/>
    <cellStyle name="Comma 89 4 2 3" xfId="10670"/>
    <cellStyle name="Comma 89 4 2 4" xfId="18281"/>
    <cellStyle name="Comma 89 4 3" xfId="5019"/>
    <cellStyle name="Comma 89 4 3 2" xfId="12630"/>
    <cellStyle name="Comma 89 4 3 3" xfId="20241"/>
    <cellStyle name="Comma 89 4 4" xfId="8817"/>
    <cellStyle name="Comma 89 4 5" xfId="16428"/>
    <cellStyle name="Comma 89 5" xfId="2141"/>
    <cellStyle name="Comma 89 5 2" xfId="5954"/>
    <cellStyle name="Comma 89 5 2 2" xfId="13565"/>
    <cellStyle name="Comma 89 5 2 3" xfId="21176"/>
    <cellStyle name="Comma 89 5 3" xfId="9752"/>
    <cellStyle name="Comma 89 5 4" xfId="17363"/>
    <cellStyle name="Comma 89 6" xfId="4080"/>
    <cellStyle name="Comma 89 6 2" xfId="11691"/>
    <cellStyle name="Comma 89 6 3" xfId="19302"/>
    <cellStyle name="Comma 89 7" xfId="7900"/>
    <cellStyle name="Comma 89 8" xfId="15511"/>
    <cellStyle name="Comma 9" xfId="69"/>
    <cellStyle name="Comma 9 2" xfId="126"/>
    <cellStyle name="Comma 9 2 2" xfId="222"/>
    <cellStyle name="Comma 9 2 2 2" xfId="494"/>
    <cellStyle name="Comma 9 2 2 2 2" xfId="941"/>
    <cellStyle name="Comma 9 2 2 2 2 2" xfId="1859"/>
    <cellStyle name="Comma 9 2 2 2 2 2 2" xfId="3712"/>
    <cellStyle name="Comma 9 2 2 2 2 2 2 2" xfId="7525"/>
    <cellStyle name="Comma 9 2 2 2 2 2 2 2 2" xfId="15136"/>
    <cellStyle name="Comma 9 2 2 2 2 2 2 2 3" xfId="22747"/>
    <cellStyle name="Comma 9 2 2 2 2 2 2 3" xfId="11323"/>
    <cellStyle name="Comma 9 2 2 2 2 2 2 4" xfId="18934"/>
    <cellStyle name="Comma 9 2 2 2 2 2 3" xfId="5672"/>
    <cellStyle name="Comma 9 2 2 2 2 2 3 2" xfId="13283"/>
    <cellStyle name="Comma 9 2 2 2 2 2 3 3" xfId="20894"/>
    <cellStyle name="Comma 9 2 2 2 2 2 4" xfId="9470"/>
    <cellStyle name="Comma 9 2 2 2 2 2 5" xfId="17081"/>
    <cellStyle name="Comma 9 2 2 2 2 3" xfId="2794"/>
    <cellStyle name="Comma 9 2 2 2 2 3 2" xfId="6607"/>
    <cellStyle name="Comma 9 2 2 2 2 3 2 2" xfId="14218"/>
    <cellStyle name="Comma 9 2 2 2 2 3 2 3" xfId="21829"/>
    <cellStyle name="Comma 9 2 2 2 2 3 3" xfId="10405"/>
    <cellStyle name="Comma 9 2 2 2 2 3 4" xfId="18016"/>
    <cellStyle name="Comma 9 2 2 2 2 4" xfId="4754"/>
    <cellStyle name="Comma 9 2 2 2 2 4 2" xfId="12365"/>
    <cellStyle name="Comma 9 2 2 2 2 4 3" xfId="19976"/>
    <cellStyle name="Comma 9 2 2 2 2 5" xfId="8552"/>
    <cellStyle name="Comma 9 2 2 2 2 6" xfId="16163"/>
    <cellStyle name="Comma 9 2 2 2 3" xfId="1412"/>
    <cellStyle name="Comma 9 2 2 2 3 2" xfId="3265"/>
    <cellStyle name="Comma 9 2 2 2 3 2 2" xfId="7078"/>
    <cellStyle name="Comma 9 2 2 2 3 2 2 2" xfId="14689"/>
    <cellStyle name="Comma 9 2 2 2 3 2 2 3" xfId="22300"/>
    <cellStyle name="Comma 9 2 2 2 3 2 3" xfId="10876"/>
    <cellStyle name="Comma 9 2 2 2 3 2 4" xfId="18487"/>
    <cellStyle name="Comma 9 2 2 2 3 3" xfId="5225"/>
    <cellStyle name="Comma 9 2 2 2 3 3 2" xfId="12836"/>
    <cellStyle name="Comma 9 2 2 2 3 3 3" xfId="20447"/>
    <cellStyle name="Comma 9 2 2 2 3 4" xfId="9023"/>
    <cellStyle name="Comma 9 2 2 2 3 5" xfId="16634"/>
    <cellStyle name="Comma 9 2 2 2 4" xfId="2347"/>
    <cellStyle name="Comma 9 2 2 2 4 2" xfId="6160"/>
    <cellStyle name="Comma 9 2 2 2 4 2 2" xfId="13771"/>
    <cellStyle name="Comma 9 2 2 2 4 2 3" xfId="21382"/>
    <cellStyle name="Comma 9 2 2 2 4 3" xfId="9958"/>
    <cellStyle name="Comma 9 2 2 2 4 4" xfId="17569"/>
    <cellStyle name="Comma 9 2 2 2 5" xfId="4307"/>
    <cellStyle name="Comma 9 2 2 2 5 2" xfId="11918"/>
    <cellStyle name="Comma 9 2 2 2 5 3" xfId="19529"/>
    <cellStyle name="Comma 9 2 2 2 6" xfId="8105"/>
    <cellStyle name="Comma 9 2 2 2 7" xfId="15716"/>
    <cellStyle name="Comma 9 2 2 3" xfId="707"/>
    <cellStyle name="Comma 9 2 2 3 2" xfId="1625"/>
    <cellStyle name="Comma 9 2 2 3 2 2" xfId="3478"/>
    <cellStyle name="Comma 9 2 2 3 2 2 2" xfId="7291"/>
    <cellStyle name="Comma 9 2 2 3 2 2 2 2" xfId="14902"/>
    <cellStyle name="Comma 9 2 2 3 2 2 2 3" xfId="22513"/>
    <cellStyle name="Comma 9 2 2 3 2 2 3" xfId="11089"/>
    <cellStyle name="Comma 9 2 2 3 2 2 4" xfId="18700"/>
    <cellStyle name="Comma 9 2 2 3 2 3" xfId="5438"/>
    <cellStyle name="Comma 9 2 2 3 2 3 2" xfId="13049"/>
    <cellStyle name="Comma 9 2 2 3 2 3 3" xfId="20660"/>
    <cellStyle name="Comma 9 2 2 3 2 4" xfId="9236"/>
    <cellStyle name="Comma 9 2 2 3 2 5" xfId="16847"/>
    <cellStyle name="Comma 9 2 2 3 3" xfId="2560"/>
    <cellStyle name="Comma 9 2 2 3 3 2" xfId="6373"/>
    <cellStyle name="Comma 9 2 2 3 3 2 2" xfId="13984"/>
    <cellStyle name="Comma 9 2 2 3 3 2 3" xfId="21595"/>
    <cellStyle name="Comma 9 2 2 3 3 3" xfId="10171"/>
    <cellStyle name="Comma 9 2 2 3 3 4" xfId="17782"/>
    <cellStyle name="Comma 9 2 2 3 4" xfId="4520"/>
    <cellStyle name="Comma 9 2 2 3 4 2" xfId="12131"/>
    <cellStyle name="Comma 9 2 2 3 4 3" xfId="19742"/>
    <cellStyle name="Comma 9 2 2 3 5" xfId="8318"/>
    <cellStyle name="Comma 9 2 2 3 6" xfId="15929"/>
    <cellStyle name="Comma 9 2 2 4" xfId="1177"/>
    <cellStyle name="Comma 9 2 2 4 2" xfId="3030"/>
    <cellStyle name="Comma 9 2 2 4 2 2" xfId="6843"/>
    <cellStyle name="Comma 9 2 2 4 2 2 2" xfId="14454"/>
    <cellStyle name="Comma 9 2 2 4 2 2 3" xfId="22065"/>
    <cellStyle name="Comma 9 2 2 4 2 3" xfId="10641"/>
    <cellStyle name="Comma 9 2 2 4 2 4" xfId="18252"/>
    <cellStyle name="Comma 9 2 2 4 3" xfId="4990"/>
    <cellStyle name="Comma 9 2 2 4 3 2" xfId="12601"/>
    <cellStyle name="Comma 9 2 2 4 3 3" xfId="20212"/>
    <cellStyle name="Comma 9 2 2 4 4" xfId="8788"/>
    <cellStyle name="Comma 9 2 2 4 5" xfId="16399"/>
    <cellStyle name="Comma 9 2 2 5" xfId="2112"/>
    <cellStyle name="Comma 9 2 2 5 2" xfId="5925"/>
    <cellStyle name="Comma 9 2 2 5 2 2" xfId="13536"/>
    <cellStyle name="Comma 9 2 2 5 2 3" xfId="21147"/>
    <cellStyle name="Comma 9 2 2 5 3" xfId="9723"/>
    <cellStyle name="Comma 9 2 2 5 4" xfId="17334"/>
    <cellStyle name="Comma 9 2 2 6" xfId="4051"/>
    <cellStyle name="Comma 9 2 2 6 2" xfId="11662"/>
    <cellStyle name="Comma 9 2 2 6 3" xfId="19273"/>
    <cellStyle name="Comma 9 2 2 7" xfId="7871"/>
    <cellStyle name="Comma 9 2 2 8" xfId="15482"/>
    <cellStyle name="Comma 9 2 3" xfId="443"/>
    <cellStyle name="Comma 9 2 3 2" xfId="890"/>
    <cellStyle name="Comma 9 2 3 2 2" xfId="1808"/>
    <cellStyle name="Comma 9 2 3 2 2 2" xfId="3661"/>
    <cellStyle name="Comma 9 2 3 2 2 2 2" xfId="7474"/>
    <cellStyle name="Comma 9 2 3 2 2 2 2 2" xfId="15085"/>
    <cellStyle name="Comma 9 2 3 2 2 2 2 3" xfId="22696"/>
    <cellStyle name="Comma 9 2 3 2 2 2 3" xfId="11272"/>
    <cellStyle name="Comma 9 2 3 2 2 2 4" xfId="18883"/>
    <cellStyle name="Comma 9 2 3 2 2 3" xfId="5621"/>
    <cellStyle name="Comma 9 2 3 2 2 3 2" xfId="13232"/>
    <cellStyle name="Comma 9 2 3 2 2 3 3" xfId="20843"/>
    <cellStyle name="Comma 9 2 3 2 2 4" xfId="9419"/>
    <cellStyle name="Comma 9 2 3 2 2 5" xfId="17030"/>
    <cellStyle name="Comma 9 2 3 2 3" xfId="2743"/>
    <cellStyle name="Comma 9 2 3 2 3 2" xfId="6556"/>
    <cellStyle name="Comma 9 2 3 2 3 2 2" xfId="14167"/>
    <cellStyle name="Comma 9 2 3 2 3 2 3" xfId="21778"/>
    <cellStyle name="Comma 9 2 3 2 3 3" xfId="10354"/>
    <cellStyle name="Comma 9 2 3 2 3 4" xfId="17965"/>
    <cellStyle name="Comma 9 2 3 2 4" xfId="4703"/>
    <cellStyle name="Comma 9 2 3 2 4 2" xfId="12314"/>
    <cellStyle name="Comma 9 2 3 2 4 3" xfId="19925"/>
    <cellStyle name="Comma 9 2 3 2 5" xfId="8501"/>
    <cellStyle name="Comma 9 2 3 2 6" xfId="16112"/>
    <cellStyle name="Comma 9 2 3 3" xfId="1361"/>
    <cellStyle name="Comma 9 2 3 3 2" xfId="3214"/>
    <cellStyle name="Comma 9 2 3 3 2 2" xfId="7027"/>
    <cellStyle name="Comma 9 2 3 3 2 2 2" xfId="14638"/>
    <cellStyle name="Comma 9 2 3 3 2 2 3" xfId="22249"/>
    <cellStyle name="Comma 9 2 3 3 2 3" xfId="10825"/>
    <cellStyle name="Comma 9 2 3 3 2 4" xfId="18436"/>
    <cellStyle name="Comma 9 2 3 3 3" xfId="5174"/>
    <cellStyle name="Comma 9 2 3 3 3 2" xfId="12785"/>
    <cellStyle name="Comma 9 2 3 3 3 3" xfId="20396"/>
    <cellStyle name="Comma 9 2 3 3 4" xfId="8972"/>
    <cellStyle name="Comma 9 2 3 3 5" xfId="16583"/>
    <cellStyle name="Comma 9 2 3 4" xfId="2296"/>
    <cellStyle name="Comma 9 2 3 4 2" xfId="6109"/>
    <cellStyle name="Comma 9 2 3 4 2 2" xfId="13720"/>
    <cellStyle name="Comma 9 2 3 4 2 3" xfId="21331"/>
    <cellStyle name="Comma 9 2 3 4 3" xfId="9907"/>
    <cellStyle name="Comma 9 2 3 4 4" xfId="17518"/>
    <cellStyle name="Comma 9 2 3 5" xfId="4256"/>
    <cellStyle name="Comma 9 2 3 5 2" xfId="11867"/>
    <cellStyle name="Comma 9 2 3 5 3" xfId="19478"/>
    <cellStyle name="Comma 9 2 3 6" xfId="8054"/>
    <cellStyle name="Comma 9 2 3 7" xfId="15665"/>
    <cellStyle name="Comma 9 2 4" xfId="652"/>
    <cellStyle name="Comma 9 2 4 2" xfId="1570"/>
    <cellStyle name="Comma 9 2 4 2 2" xfId="3423"/>
    <cellStyle name="Comma 9 2 4 2 2 2" xfId="7236"/>
    <cellStyle name="Comma 9 2 4 2 2 2 2" xfId="14847"/>
    <cellStyle name="Comma 9 2 4 2 2 2 3" xfId="22458"/>
    <cellStyle name="Comma 9 2 4 2 2 3" xfId="11034"/>
    <cellStyle name="Comma 9 2 4 2 2 4" xfId="18645"/>
    <cellStyle name="Comma 9 2 4 2 3" xfId="5383"/>
    <cellStyle name="Comma 9 2 4 2 3 2" xfId="12994"/>
    <cellStyle name="Comma 9 2 4 2 3 3" xfId="20605"/>
    <cellStyle name="Comma 9 2 4 2 4" xfId="9181"/>
    <cellStyle name="Comma 9 2 4 2 5" xfId="16792"/>
    <cellStyle name="Comma 9 2 4 3" xfId="2505"/>
    <cellStyle name="Comma 9 2 4 3 2" xfId="6318"/>
    <cellStyle name="Comma 9 2 4 3 2 2" xfId="13929"/>
    <cellStyle name="Comma 9 2 4 3 2 3" xfId="21540"/>
    <cellStyle name="Comma 9 2 4 3 3" xfId="10116"/>
    <cellStyle name="Comma 9 2 4 3 4" xfId="17727"/>
    <cellStyle name="Comma 9 2 4 4" xfId="4465"/>
    <cellStyle name="Comma 9 2 4 4 2" xfId="12076"/>
    <cellStyle name="Comma 9 2 4 4 3" xfId="19687"/>
    <cellStyle name="Comma 9 2 4 5" xfId="8263"/>
    <cellStyle name="Comma 9 2 4 6" xfId="15874"/>
    <cellStyle name="Comma 9 2 5" xfId="1124"/>
    <cellStyle name="Comma 9 2 5 2" xfId="2977"/>
    <cellStyle name="Comma 9 2 5 2 2" xfId="6790"/>
    <cellStyle name="Comma 9 2 5 2 2 2" xfId="14401"/>
    <cellStyle name="Comma 9 2 5 2 2 3" xfId="22012"/>
    <cellStyle name="Comma 9 2 5 2 3" xfId="10588"/>
    <cellStyle name="Comma 9 2 5 2 4" xfId="18199"/>
    <cellStyle name="Comma 9 2 5 3" xfId="4937"/>
    <cellStyle name="Comma 9 2 5 3 2" xfId="12548"/>
    <cellStyle name="Comma 9 2 5 3 3" xfId="20159"/>
    <cellStyle name="Comma 9 2 5 4" xfId="8735"/>
    <cellStyle name="Comma 9 2 5 5" xfId="16346"/>
    <cellStyle name="Comma 9 2 6" xfId="2056"/>
    <cellStyle name="Comma 9 2 6 2" xfId="5869"/>
    <cellStyle name="Comma 9 2 6 2 2" xfId="13480"/>
    <cellStyle name="Comma 9 2 6 2 3" xfId="21091"/>
    <cellStyle name="Comma 9 2 6 3" xfId="9667"/>
    <cellStyle name="Comma 9 2 6 4" xfId="17278"/>
    <cellStyle name="Comma 9 2 7" xfId="3940"/>
    <cellStyle name="Comma 9 2 7 2" xfId="11551"/>
    <cellStyle name="Comma 9 2 7 3" xfId="19162"/>
    <cellStyle name="Comma 9 2 8" xfId="7818"/>
    <cellStyle name="Comma 9 2 9" xfId="15429"/>
    <cellStyle name="Comma 9 3" xfId="394"/>
    <cellStyle name="Comma 9 3 2" xfId="841"/>
    <cellStyle name="Comma 9 3 2 2" xfId="1759"/>
    <cellStyle name="Comma 9 3 2 2 2" xfId="3612"/>
    <cellStyle name="Comma 9 3 2 2 2 2" xfId="7425"/>
    <cellStyle name="Comma 9 3 2 2 2 2 2" xfId="15036"/>
    <cellStyle name="Comma 9 3 2 2 2 2 3" xfId="22647"/>
    <cellStyle name="Comma 9 3 2 2 2 3" xfId="11223"/>
    <cellStyle name="Comma 9 3 2 2 2 4" xfId="18834"/>
    <cellStyle name="Comma 9 3 2 2 3" xfId="5572"/>
    <cellStyle name="Comma 9 3 2 2 3 2" xfId="13183"/>
    <cellStyle name="Comma 9 3 2 2 3 3" xfId="20794"/>
    <cellStyle name="Comma 9 3 2 2 4" xfId="9370"/>
    <cellStyle name="Comma 9 3 2 2 5" xfId="16981"/>
    <cellStyle name="Comma 9 3 2 3" xfId="2694"/>
    <cellStyle name="Comma 9 3 2 3 2" xfId="6507"/>
    <cellStyle name="Comma 9 3 2 3 2 2" xfId="14118"/>
    <cellStyle name="Comma 9 3 2 3 2 3" xfId="21729"/>
    <cellStyle name="Comma 9 3 2 3 3" xfId="10305"/>
    <cellStyle name="Comma 9 3 2 3 4" xfId="17916"/>
    <cellStyle name="Comma 9 3 2 4" xfId="4654"/>
    <cellStyle name="Comma 9 3 2 4 2" xfId="12265"/>
    <cellStyle name="Comma 9 3 2 4 3" xfId="19876"/>
    <cellStyle name="Comma 9 3 2 5" xfId="8452"/>
    <cellStyle name="Comma 9 3 2 6" xfId="16063"/>
    <cellStyle name="Comma 9 3 3" xfId="1312"/>
    <cellStyle name="Comma 9 3 3 2" xfId="3165"/>
    <cellStyle name="Comma 9 3 3 2 2" xfId="6978"/>
    <cellStyle name="Comma 9 3 3 2 2 2" xfId="14589"/>
    <cellStyle name="Comma 9 3 3 2 2 3" xfId="22200"/>
    <cellStyle name="Comma 9 3 3 2 3" xfId="10776"/>
    <cellStyle name="Comma 9 3 3 2 4" xfId="18387"/>
    <cellStyle name="Comma 9 3 3 3" xfId="5125"/>
    <cellStyle name="Comma 9 3 3 3 2" xfId="12736"/>
    <cellStyle name="Comma 9 3 3 3 3" xfId="20347"/>
    <cellStyle name="Comma 9 3 3 4" xfId="8923"/>
    <cellStyle name="Comma 9 3 3 5" xfId="16534"/>
    <cellStyle name="Comma 9 3 4" xfId="2247"/>
    <cellStyle name="Comma 9 3 4 2" xfId="6060"/>
    <cellStyle name="Comma 9 3 4 2 2" xfId="13671"/>
    <cellStyle name="Comma 9 3 4 2 3" xfId="21282"/>
    <cellStyle name="Comma 9 3 4 3" xfId="9858"/>
    <cellStyle name="Comma 9 3 4 4" xfId="17469"/>
    <cellStyle name="Comma 9 3 5" xfId="4207"/>
    <cellStyle name="Comma 9 3 5 2" xfId="11818"/>
    <cellStyle name="Comma 9 3 5 3" xfId="19429"/>
    <cellStyle name="Comma 9 3 6" xfId="8005"/>
    <cellStyle name="Comma 9 3 7" xfId="15616"/>
    <cellStyle name="Comma 9 4" xfId="600"/>
    <cellStyle name="Comma 9 4 2" xfId="1518"/>
    <cellStyle name="Comma 9 4 2 2" xfId="3371"/>
    <cellStyle name="Comma 9 4 2 2 2" xfId="7184"/>
    <cellStyle name="Comma 9 4 2 2 2 2" xfId="14795"/>
    <cellStyle name="Comma 9 4 2 2 2 3" xfId="22406"/>
    <cellStyle name="Comma 9 4 2 2 3" xfId="10982"/>
    <cellStyle name="Comma 9 4 2 2 4" xfId="18593"/>
    <cellStyle name="Comma 9 4 2 3" xfId="5331"/>
    <cellStyle name="Comma 9 4 2 3 2" xfId="12942"/>
    <cellStyle name="Comma 9 4 2 3 3" xfId="20553"/>
    <cellStyle name="Comma 9 4 2 4" xfId="9129"/>
    <cellStyle name="Comma 9 4 2 5" xfId="16740"/>
    <cellStyle name="Comma 9 4 3" xfId="2453"/>
    <cellStyle name="Comma 9 4 3 2" xfId="6266"/>
    <cellStyle name="Comma 9 4 3 2 2" xfId="13877"/>
    <cellStyle name="Comma 9 4 3 2 3" xfId="21488"/>
    <cellStyle name="Comma 9 4 3 3" xfId="10064"/>
    <cellStyle name="Comma 9 4 3 4" xfId="17675"/>
    <cellStyle name="Comma 9 4 4" xfId="4413"/>
    <cellStyle name="Comma 9 4 4 2" xfId="12024"/>
    <cellStyle name="Comma 9 4 4 3" xfId="19635"/>
    <cellStyle name="Comma 9 4 5" xfId="8211"/>
    <cellStyle name="Comma 9 4 6" xfId="15822"/>
    <cellStyle name="Comma 9 5" xfId="1072"/>
    <cellStyle name="Comma 9 5 2" xfId="2925"/>
    <cellStyle name="Comma 9 5 2 2" xfId="6738"/>
    <cellStyle name="Comma 9 5 2 2 2" xfId="14349"/>
    <cellStyle name="Comma 9 5 2 2 3" xfId="21960"/>
    <cellStyle name="Comma 9 5 2 3" xfId="10536"/>
    <cellStyle name="Comma 9 5 2 4" xfId="18147"/>
    <cellStyle name="Comma 9 5 3" xfId="4885"/>
    <cellStyle name="Comma 9 5 3 2" xfId="12496"/>
    <cellStyle name="Comma 9 5 3 3" xfId="20107"/>
    <cellStyle name="Comma 9 5 4" xfId="8683"/>
    <cellStyle name="Comma 9 5 5" xfId="16294"/>
    <cellStyle name="Comma 9 6" xfId="2004"/>
    <cellStyle name="Comma 9 6 2" xfId="5817"/>
    <cellStyle name="Comma 9 6 2 2" xfId="13428"/>
    <cellStyle name="Comma 9 6 2 3" xfId="21039"/>
    <cellStyle name="Comma 9 6 3" xfId="9615"/>
    <cellStyle name="Comma 9 6 4" xfId="17226"/>
    <cellStyle name="Comma 9 7" xfId="3965"/>
    <cellStyle name="Comma 9 7 2" xfId="11576"/>
    <cellStyle name="Comma 9 7 3" xfId="19187"/>
    <cellStyle name="Comma 9 8" xfId="7766"/>
    <cellStyle name="Comma 9 9" xfId="15377"/>
    <cellStyle name="Comma 90" xfId="252"/>
    <cellStyle name="Comma 90 2" xfId="524"/>
    <cellStyle name="Comma 90 2 2" xfId="971"/>
    <cellStyle name="Comma 90 2 2 2" xfId="1889"/>
    <cellStyle name="Comma 90 2 2 2 2" xfId="3742"/>
    <cellStyle name="Comma 90 2 2 2 2 2" xfId="7555"/>
    <cellStyle name="Comma 90 2 2 2 2 2 2" xfId="15166"/>
    <cellStyle name="Comma 90 2 2 2 2 2 3" xfId="22777"/>
    <cellStyle name="Comma 90 2 2 2 2 3" xfId="11353"/>
    <cellStyle name="Comma 90 2 2 2 2 4" xfId="18964"/>
    <cellStyle name="Comma 90 2 2 2 3" xfId="5702"/>
    <cellStyle name="Comma 90 2 2 2 3 2" xfId="13313"/>
    <cellStyle name="Comma 90 2 2 2 3 3" xfId="20924"/>
    <cellStyle name="Comma 90 2 2 2 4" xfId="9500"/>
    <cellStyle name="Comma 90 2 2 2 5" xfId="17111"/>
    <cellStyle name="Comma 90 2 2 3" xfId="2824"/>
    <cellStyle name="Comma 90 2 2 3 2" xfId="6637"/>
    <cellStyle name="Comma 90 2 2 3 2 2" xfId="14248"/>
    <cellStyle name="Comma 90 2 2 3 2 3" xfId="21859"/>
    <cellStyle name="Comma 90 2 2 3 3" xfId="10435"/>
    <cellStyle name="Comma 90 2 2 3 4" xfId="18046"/>
    <cellStyle name="Comma 90 2 2 4" xfId="4784"/>
    <cellStyle name="Comma 90 2 2 4 2" xfId="12395"/>
    <cellStyle name="Comma 90 2 2 4 3" xfId="20006"/>
    <cellStyle name="Comma 90 2 2 5" xfId="8582"/>
    <cellStyle name="Comma 90 2 2 6" xfId="16193"/>
    <cellStyle name="Comma 90 2 3" xfId="1442"/>
    <cellStyle name="Comma 90 2 3 2" xfId="3295"/>
    <cellStyle name="Comma 90 2 3 2 2" xfId="7108"/>
    <cellStyle name="Comma 90 2 3 2 2 2" xfId="14719"/>
    <cellStyle name="Comma 90 2 3 2 2 3" xfId="22330"/>
    <cellStyle name="Comma 90 2 3 2 3" xfId="10906"/>
    <cellStyle name="Comma 90 2 3 2 4" xfId="18517"/>
    <cellStyle name="Comma 90 2 3 3" xfId="5255"/>
    <cellStyle name="Comma 90 2 3 3 2" xfId="12866"/>
    <cellStyle name="Comma 90 2 3 3 3" xfId="20477"/>
    <cellStyle name="Comma 90 2 3 4" xfId="9053"/>
    <cellStyle name="Comma 90 2 3 5" xfId="16664"/>
    <cellStyle name="Comma 90 2 4" xfId="2377"/>
    <cellStyle name="Comma 90 2 4 2" xfId="6190"/>
    <cellStyle name="Comma 90 2 4 2 2" xfId="13801"/>
    <cellStyle name="Comma 90 2 4 2 3" xfId="21412"/>
    <cellStyle name="Comma 90 2 4 3" xfId="9988"/>
    <cellStyle name="Comma 90 2 4 4" xfId="17599"/>
    <cellStyle name="Comma 90 2 5" xfId="4337"/>
    <cellStyle name="Comma 90 2 5 2" xfId="11948"/>
    <cellStyle name="Comma 90 2 5 3" xfId="19559"/>
    <cellStyle name="Comma 90 2 6" xfId="8135"/>
    <cellStyle name="Comma 90 2 7" xfId="15746"/>
    <cellStyle name="Comma 90 3" xfId="737"/>
    <cellStyle name="Comma 90 3 2" xfId="1655"/>
    <cellStyle name="Comma 90 3 2 2" xfId="3508"/>
    <cellStyle name="Comma 90 3 2 2 2" xfId="7321"/>
    <cellStyle name="Comma 90 3 2 2 2 2" xfId="14932"/>
    <cellStyle name="Comma 90 3 2 2 2 3" xfId="22543"/>
    <cellStyle name="Comma 90 3 2 2 3" xfId="11119"/>
    <cellStyle name="Comma 90 3 2 2 4" xfId="18730"/>
    <cellStyle name="Comma 90 3 2 3" xfId="5468"/>
    <cellStyle name="Comma 90 3 2 3 2" xfId="13079"/>
    <cellStyle name="Comma 90 3 2 3 3" xfId="20690"/>
    <cellStyle name="Comma 90 3 2 4" xfId="9266"/>
    <cellStyle name="Comma 90 3 2 5" xfId="16877"/>
    <cellStyle name="Comma 90 3 3" xfId="2590"/>
    <cellStyle name="Comma 90 3 3 2" xfId="6403"/>
    <cellStyle name="Comma 90 3 3 2 2" xfId="14014"/>
    <cellStyle name="Comma 90 3 3 2 3" xfId="21625"/>
    <cellStyle name="Comma 90 3 3 3" xfId="10201"/>
    <cellStyle name="Comma 90 3 3 4" xfId="17812"/>
    <cellStyle name="Comma 90 3 4" xfId="4550"/>
    <cellStyle name="Comma 90 3 4 2" xfId="12161"/>
    <cellStyle name="Comma 90 3 4 3" xfId="19772"/>
    <cellStyle name="Comma 90 3 5" xfId="8348"/>
    <cellStyle name="Comma 90 3 6" xfId="15959"/>
    <cellStyle name="Comma 90 4" xfId="1207"/>
    <cellStyle name="Comma 90 4 2" xfId="3060"/>
    <cellStyle name="Comma 90 4 2 2" xfId="6873"/>
    <cellStyle name="Comma 90 4 2 2 2" xfId="14484"/>
    <cellStyle name="Comma 90 4 2 2 3" xfId="22095"/>
    <cellStyle name="Comma 90 4 2 3" xfId="10671"/>
    <cellStyle name="Comma 90 4 2 4" xfId="18282"/>
    <cellStyle name="Comma 90 4 3" xfId="5020"/>
    <cellStyle name="Comma 90 4 3 2" xfId="12631"/>
    <cellStyle name="Comma 90 4 3 3" xfId="20242"/>
    <cellStyle name="Comma 90 4 4" xfId="8818"/>
    <cellStyle name="Comma 90 4 5" xfId="16429"/>
    <cellStyle name="Comma 90 5" xfId="2142"/>
    <cellStyle name="Comma 90 5 2" xfId="5955"/>
    <cellStyle name="Comma 90 5 2 2" xfId="13566"/>
    <cellStyle name="Comma 90 5 2 3" xfId="21177"/>
    <cellStyle name="Comma 90 5 3" xfId="9753"/>
    <cellStyle name="Comma 90 5 4" xfId="17364"/>
    <cellStyle name="Comma 90 6" xfId="4081"/>
    <cellStyle name="Comma 90 6 2" xfId="11692"/>
    <cellStyle name="Comma 90 6 3" xfId="19303"/>
    <cellStyle name="Comma 90 7" xfId="7901"/>
    <cellStyle name="Comma 90 8" xfId="15512"/>
    <cellStyle name="Comma 91" xfId="253"/>
    <cellStyle name="Comma 91 2" xfId="525"/>
    <cellStyle name="Comma 91 2 2" xfId="972"/>
    <cellStyle name="Comma 91 2 2 2" xfId="1890"/>
    <cellStyle name="Comma 91 2 2 2 2" xfId="3743"/>
    <cellStyle name="Comma 91 2 2 2 2 2" xfId="7556"/>
    <cellStyle name="Comma 91 2 2 2 2 2 2" xfId="15167"/>
    <cellStyle name="Comma 91 2 2 2 2 2 3" xfId="22778"/>
    <cellStyle name="Comma 91 2 2 2 2 3" xfId="11354"/>
    <cellStyle name="Comma 91 2 2 2 2 4" xfId="18965"/>
    <cellStyle name="Comma 91 2 2 2 3" xfId="5703"/>
    <cellStyle name="Comma 91 2 2 2 3 2" xfId="13314"/>
    <cellStyle name="Comma 91 2 2 2 3 3" xfId="20925"/>
    <cellStyle name="Comma 91 2 2 2 4" xfId="9501"/>
    <cellStyle name="Comma 91 2 2 2 5" xfId="17112"/>
    <cellStyle name="Comma 91 2 2 3" xfId="2825"/>
    <cellStyle name="Comma 91 2 2 3 2" xfId="6638"/>
    <cellStyle name="Comma 91 2 2 3 2 2" xfId="14249"/>
    <cellStyle name="Comma 91 2 2 3 2 3" xfId="21860"/>
    <cellStyle name="Comma 91 2 2 3 3" xfId="10436"/>
    <cellStyle name="Comma 91 2 2 3 4" xfId="18047"/>
    <cellStyle name="Comma 91 2 2 4" xfId="4785"/>
    <cellStyle name="Comma 91 2 2 4 2" xfId="12396"/>
    <cellStyle name="Comma 91 2 2 4 3" xfId="20007"/>
    <cellStyle name="Comma 91 2 2 5" xfId="8583"/>
    <cellStyle name="Comma 91 2 2 6" xfId="16194"/>
    <cellStyle name="Comma 91 2 3" xfId="1443"/>
    <cellStyle name="Comma 91 2 3 2" xfId="3296"/>
    <cellStyle name="Comma 91 2 3 2 2" xfId="7109"/>
    <cellStyle name="Comma 91 2 3 2 2 2" xfId="14720"/>
    <cellStyle name="Comma 91 2 3 2 2 3" xfId="22331"/>
    <cellStyle name="Comma 91 2 3 2 3" xfId="10907"/>
    <cellStyle name="Comma 91 2 3 2 4" xfId="18518"/>
    <cellStyle name="Comma 91 2 3 3" xfId="5256"/>
    <cellStyle name="Comma 91 2 3 3 2" xfId="12867"/>
    <cellStyle name="Comma 91 2 3 3 3" xfId="20478"/>
    <cellStyle name="Comma 91 2 3 4" xfId="9054"/>
    <cellStyle name="Comma 91 2 3 5" xfId="16665"/>
    <cellStyle name="Comma 91 2 4" xfId="2378"/>
    <cellStyle name="Comma 91 2 4 2" xfId="6191"/>
    <cellStyle name="Comma 91 2 4 2 2" xfId="13802"/>
    <cellStyle name="Comma 91 2 4 2 3" xfId="21413"/>
    <cellStyle name="Comma 91 2 4 3" xfId="9989"/>
    <cellStyle name="Comma 91 2 4 4" xfId="17600"/>
    <cellStyle name="Comma 91 2 5" xfId="4338"/>
    <cellStyle name="Comma 91 2 5 2" xfId="11949"/>
    <cellStyle name="Comma 91 2 5 3" xfId="19560"/>
    <cellStyle name="Comma 91 2 6" xfId="8136"/>
    <cellStyle name="Comma 91 2 7" xfId="15747"/>
    <cellStyle name="Comma 91 3" xfId="738"/>
    <cellStyle name="Comma 91 3 2" xfId="1656"/>
    <cellStyle name="Comma 91 3 2 2" xfId="3509"/>
    <cellStyle name="Comma 91 3 2 2 2" xfId="7322"/>
    <cellStyle name="Comma 91 3 2 2 2 2" xfId="14933"/>
    <cellStyle name="Comma 91 3 2 2 2 3" xfId="22544"/>
    <cellStyle name="Comma 91 3 2 2 3" xfId="11120"/>
    <cellStyle name="Comma 91 3 2 2 4" xfId="18731"/>
    <cellStyle name="Comma 91 3 2 3" xfId="5469"/>
    <cellStyle name="Comma 91 3 2 3 2" xfId="13080"/>
    <cellStyle name="Comma 91 3 2 3 3" xfId="20691"/>
    <cellStyle name="Comma 91 3 2 4" xfId="9267"/>
    <cellStyle name="Comma 91 3 2 5" xfId="16878"/>
    <cellStyle name="Comma 91 3 3" xfId="2591"/>
    <cellStyle name="Comma 91 3 3 2" xfId="6404"/>
    <cellStyle name="Comma 91 3 3 2 2" xfId="14015"/>
    <cellStyle name="Comma 91 3 3 2 3" xfId="21626"/>
    <cellStyle name="Comma 91 3 3 3" xfId="10202"/>
    <cellStyle name="Comma 91 3 3 4" xfId="17813"/>
    <cellStyle name="Comma 91 3 4" xfId="4551"/>
    <cellStyle name="Comma 91 3 4 2" xfId="12162"/>
    <cellStyle name="Comma 91 3 4 3" xfId="19773"/>
    <cellStyle name="Comma 91 3 5" xfId="8349"/>
    <cellStyle name="Comma 91 3 6" xfId="15960"/>
    <cellStyle name="Comma 91 4" xfId="1208"/>
    <cellStyle name="Comma 91 4 2" xfId="3061"/>
    <cellStyle name="Comma 91 4 2 2" xfId="6874"/>
    <cellStyle name="Comma 91 4 2 2 2" xfId="14485"/>
    <cellStyle name="Comma 91 4 2 2 3" xfId="22096"/>
    <cellStyle name="Comma 91 4 2 3" xfId="10672"/>
    <cellStyle name="Comma 91 4 2 4" xfId="18283"/>
    <cellStyle name="Comma 91 4 3" xfId="5021"/>
    <cellStyle name="Comma 91 4 3 2" xfId="12632"/>
    <cellStyle name="Comma 91 4 3 3" xfId="20243"/>
    <cellStyle name="Comma 91 4 4" xfId="8819"/>
    <cellStyle name="Comma 91 4 5" xfId="16430"/>
    <cellStyle name="Comma 91 5" xfId="2143"/>
    <cellStyle name="Comma 91 5 2" xfId="5956"/>
    <cellStyle name="Comma 91 5 2 2" xfId="13567"/>
    <cellStyle name="Comma 91 5 2 3" xfId="21178"/>
    <cellStyle name="Comma 91 5 3" xfId="9754"/>
    <cellStyle name="Comma 91 5 4" xfId="17365"/>
    <cellStyle name="Comma 91 6" xfId="4082"/>
    <cellStyle name="Comma 91 6 2" xfId="11693"/>
    <cellStyle name="Comma 91 6 3" xfId="19304"/>
    <cellStyle name="Comma 91 7" xfId="7902"/>
    <cellStyle name="Comma 91 8" xfId="15513"/>
    <cellStyle name="Comma 92" xfId="254"/>
    <cellStyle name="Comma 92 2" xfId="526"/>
    <cellStyle name="Comma 92 2 2" xfId="973"/>
    <cellStyle name="Comma 92 2 2 2" xfId="1891"/>
    <cellStyle name="Comma 92 2 2 2 2" xfId="3744"/>
    <cellStyle name="Comma 92 2 2 2 2 2" xfId="7557"/>
    <cellStyle name="Comma 92 2 2 2 2 2 2" xfId="15168"/>
    <cellStyle name="Comma 92 2 2 2 2 2 3" xfId="22779"/>
    <cellStyle name="Comma 92 2 2 2 2 3" xfId="11355"/>
    <cellStyle name="Comma 92 2 2 2 2 4" xfId="18966"/>
    <cellStyle name="Comma 92 2 2 2 3" xfId="5704"/>
    <cellStyle name="Comma 92 2 2 2 3 2" xfId="13315"/>
    <cellStyle name="Comma 92 2 2 2 3 3" xfId="20926"/>
    <cellStyle name="Comma 92 2 2 2 4" xfId="9502"/>
    <cellStyle name="Comma 92 2 2 2 5" xfId="17113"/>
    <cellStyle name="Comma 92 2 2 3" xfId="2826"/>
    <cellStyle name="Comma 92 2 2 3 2" xfId="6639"/>
    <cellStyle name="Comma 92 2 2 3 2 2" xfId="14250"/>
    <cellStyle name="Comma 92 2 2 3 2 3" xfId="21861"/>
    <cellStyle name="Comma 92 2 2 3 3" xfId="10437"/>
    <cellStyle name="Comma 92 2 2 3 4" xfId="18048"/>
    <cellStyle name="Comma 92 2 2 4" xfId="4786"/>
    <cellStyle name="Comma 92 2 2 4 2" xfId="12397"/>
    <cellStyle name="Comma 92 2 2 4 3" xfId="20008"/>
    <cellStyle name="Comma 92 2 2 5" xfId="8584"/>
    <cellStyle name="Comma 92 2 2 6" xfId="16195"/>
    <cellStyle name="Comma 92 2 3" xfId="1444"/>
    <cellStyle name="Comma 92 2 3 2" xfId="3297"/>
    <cellStyle name="Comma 92 2 3 2 2" xfId="7110"/>
    <cellStyle name="Comma 92 2 3 2 2 2" xfId="14721"/>
    <cellStyle name="Comma 92 2 3 2 2 3" xfId="22332"/>
    <cellStyle name="Comma 92 2 3 2 3" xfId="10908"/>
    <cellStyle name="Comma 92 2 3 2 4" xfId="18519"/>
    <cellStyle name="Comma 92 2 3 3" xfId="5257"/>
    <cellStyle name="Comma 92 2 3 3 2" xfId="12868"/>
    <cellStyle name="Comma 92 2 3 3 3" xfId="20479"/>
    <cellStyle name="Comma 92 2 3 4" xfId="9055"/>
    <cellStyle name="Comma 92 2 3 5" xfId="16666"/>
    <cellStyle name="Comma 92 2 4" xfId="2379"/>
    <cellStyle name="Comma 92 2 4 2" xfId="6192"/>
    <cellStyle name="Comma 92 2 4 2 2" xfId="13803"/>
    <cellStyle name="Comma 92 2 4 2 3" xfId="21414"/>
    <cellStyle name="Comma 92 2 4 3" xfId="9990"/>
    <cellStyle name="Comma 92 2 4 4" xfId="17601"/>
    <cellStyle name="Comma 92 2 5" xfId="4339"/>
    <cellStyle name="Comma 92 2 5 2" xfId="11950"/>
    <cellStyle name="Comma 92 2 5 3" xfId="19561"/>
    <cellStyle name="Comma 92 2 6" xfId="8137"/>
    <cellStyle name="Comma 92 2 7" xfId="15748"/>
    <cellStyle name="Comma 92 3" xfId="739"/>
    <cellStyle name="Comma 92 3 2" xfId="1657"/>
    <cellStyle name="Comma 92 3 2 2" xfId="3510"/>
    <cellStyle name="Comma 92 3 2 2 2" xfId="7323"/>
    <cellStyle name="Comma 92 3 2 2 2 2" xfId="14934"/>
    <cellStyle name="Comma 92 3 2 2 2 3" xfId="22545"/>
    <cellStyle name="Comma 92 3 2 2 3" xfId="11121"/>
    <cellStyle name="Comma 92 3 2 2 4" xfId="18732"/>
    <cellStyle name="Comma 92 3 2 3" xfId="5470"/>
    <cellStyle name="Comma 92 3 2 3 2" xfId="13081"/>
    <cellStyle name="Comma 92 3 2 3 3" xfId="20692"/>
    <cellStyle name="Comma 92 3 2 4" xfId="9268"/>
    <cellStyle name="Comma 92 3 2 5" xfId="16879"/>
    <cellStyle name="Comma 92 3 3" xfId="2592"/>
    <cellStyle name="Comma 92 3 3 2" xfId="6405"/>
    <cellStyle name="Comma 92 3 3 2 2" xfId="14016"/>
    <cellStyle name="Comma 92 3 3 2 3" xfId="21627"/>
    <cellStyle name="Comma 92 3 3 3" xfId="10203"/>
    <cellStyle name="Comma 92 3 3 4" xfId="17814"/>
    <cellStyle name="Comma 92 3 4" xfId="4552"/>
    <cellStyle name="Comma 92 3 4 2" xfId="12163"/>
    <cellStyle name="Comma 92 3 4 3" xfId="19774"/>
    <cellStyle name="Comma 92 3 5" xfId="8350"/>
    <cellStyle name="Comma 92 3 6" xfId="15961"/>
    <cellStyle name="Comma 92 4" xfId="1209"/>
    <cellStyle name="Comma 92 4 2" xfId="3062"/>
    <cellStyle name="Comma 92 4 2 2" xfId="6875"/>
    <cellStyle name="Comma 92 4 2 2 2" xfId="14486"/>
    <cellStyle name="Comma 92 4 2 2 3" xfId="22097"/>
    <cellStyle name="Comma 92 4 2 3" xfId="10673"/>
    <cellStyle name="Comma 92 4 2 4" xfId="18284"/>
    <cellStyle name="Comma 92 4 3" xfId="5022"/>
    <cellStyle name="Comma 92 4 3 2" xfId="12633"/>
    <cellStyle name="Comma 92 4 3 3" xfId="20244"/>
    <cellStyle name="Comma 92 4 4" xfId="8820"/>
    <cellStyle name="Comma 92 4 5" xfId="16431"/>
    <cellStyle name="Comma 92 5" xfId="2144"/>
    <cellStyle name="Comma 92 5 2" xfId="5957"/>
    <cellStyle name="Comma 92 5 2 2" xfId="13568"/>
    <cellStyle name="Comma 92 5 2 3" xfId="21179"/>
    <cellStyle name="Comma 92 5 3" xfId="9755"/>
    <cellStyle name="Comma 92 5 4" xfId="17366"/>
    <cellStyle name="Comma 92 6" xfId="4083"/>
    <cellStyle name="Comma 92 6 2" xfId="11694"/>
    <cellStyle name="Comma 92 6 3" xfId="19305"/>
    <cellStyle name="Comma 92 7" xfId="7903"/>
    <cellStyle name="Comma 92 8" xfId="15514"/>
    <cellStyle name="Comma 93" xfId="255"/>
    <cellStyle name="Comma 93 2" xfId="527"/>
    <cellStyle name="Comma 93 2 2" xfId="974"/>
    <cellStyle name="Comma 93 2 2 2" xfId="1892"/>
    <cellStyle name="Comma 93 2 2 2 2" xfId="3745"/>
    <cellStyle name="Comma 93 2 2 2 2 2" xfId="7558"/>
    <cellStyle name="Comma 93 2 2 2 2 2 2" xfId="15169"/>
    <cellStyle name="Comma 93 2 2 2 2 2 3" xfId="22780"/>
    <cellStyle name="Comma 93 2 2 2 2 3" xfId="11356"/>
    <cellStyle name="Comma 93 2 2 2 2 4" xfId="18967"/>
    <cellStyle name="Comma 93 2 2 2 3" xfId="5705"/>
    <cellStyle name="Comma 93 2 2 2 3 2" xfId="13316"/>
    <cellStyle name="Comma 93 2 2 2 3 3" xfId="20927"/>
    <cellStyle name="Comma 93 2 2 2 4" xfId="9503"/>
    <cellStyle name="Comma 93 2 2 2 5" xfId="17114"/>
    <cellStyle name="Comma 93 2 2 3" xfId="2827"/>
    <cellStyle name="Comma 93 2 2 3 2" xfId="6640"/>
    <cellStyle name="Comma 93 2 2 3 2 2" xfId="14251"/>
    <cellStyle name="Comma 93 2 2 3 2 3" xfId="21862"/>
    <cellStyle name="Comma 93 2 2 3 3" xfId="10438"/>
    <cellStyle name="Comma 93 2 2 3 4" xfId="18049"/>
    <cellStyle name="Comma 93 2 2 4" xfId="4787"/>
    <cellStyle name="Comma 93 2 2 4 2" xfId="12398"/>
    <cellStyle name="Comma 93 2 2 4 3" xfId="20009"/>
    <cellStyle name="Comma 93 2 2 5" xfId="8585"/>
    <cellStyle name="Comma 93 2 2 6" xfId="16196"/>
    <cellStyle name="Comma 93 2 3" xfId="1445"/>
    <cellStyle name="Comma 93 2 3 2" xfId="3298"/>
    <cellStyle name="Comma 93 2 3 2 2" xfId="7111"/>
    <cellStyle name="Comma 93 2 3 2 2 2" xfId="14722"/>
    <cellStyle name="Comma 93 2 3 2 2 3" xfId="22333"/>
    <cellStyle name="Comma 93 2 3 2 3" xfId="10909"/>
    <cellStyle name="Comma 93 2 3 2 4" xfId="18520"/>
    <cellStyle name="Comma 93 2 3 3" xfId="5258"/>
    <cellStyle name="Comma 93 2 3 3 2" xfId="12869"/>
    <cellStyle name="Comma 93 2 3 3 3" xfId="20480"/>
    <cellStyle name="Comma 93 2 3 4" xfId="9056"/>
    <cellStyle name="Comma 93 2 3 5" xfId="16667"/>
    <cellStyle name="Comma 93 2 4" xfId="2380"/>
    <cellStyle name="Comma 93 2 4 2" xfId="6193"/>
    <cellStyle name="Comma 93 2 4 2 2" xfId="13804"/>
    <cellStyle name="Comma 93 2 4 2 3" xfId="21415"/>
    <cellStyle name="Comma 93 2 4 3" xfId="9991"/>
    <cellStyle name="Comma 93 2 4 4" xfId="17602"/>
    <cellStyle name="Comma 93 2 5" xfId="4340"/>
    <cellStyle name="Comma 93 2 5 2" xfId="11951"/>
    <cellStyle name="Comma 93 2 5 3" xfId="19562"/>
    <cellStyle name="Comma 93 2 6" xfId="8138"/>
    <cellStyle name="Comma 93 2 7" xfId="15749"/>
    <cellStyle name="Comma 93 3" xfId="740"/>
    <cellStyle name="Comma 93 3 2" xfId="1658"/>
    <cellStyle name="Comma 93 3 2 2" xfId="3511"/>
    <cellStyle name="Comma 93 3 2 2 2" xfId="7324"/>
    <cellStyle name="Comma 93 3 2 2 2 2" xfId="14935"/>
    <cellStyle name="Comma 93 3 2 2 2 3" xfId="22546"/>
    <cellStyle name="Comma 93 3 2 2 3" xfId="11122"/>
    <cellStyle name="Comma 93 3 2 2 4" xfId="18733"/>
    <cellStyle name="Comma 93 3 2 3" xfId="5471"/>
    <cellStyle name="Comma 93 3 2 3 2" xfId="13082"/>
    <cellStyle name="Comma 93 3 2 3 3" xfId="20693"/>
    <cellStyle name="Comma 93 3 2 4" xfId="9269"/>
    <cellStyle name="Comma 93 3 2 5" xfId="16880"/>
    <cellStyle name="Comma 93 3 3" xfId="2593"/>
    <cellStyle name="Comma 93 3 3 2" xfId="6406"/>
    <cellStyle name="Comma 93 3 3 2 2" xfId="14017"/>
    <cellStyle name="Comma 93 3 3 2 3" xfId="21628"/>
    <cellStyle name="Comma 93 3 3 3" xfId="10204"/>
    <cellStyle name="Comma 93 3 3 4" xfId="17815"/>
    <cellStyle name="Comma 93 3 4" xfId="4553"/>
    <cellStyle name="Comma 93 3 4 2" xfId="12164"/>
    <cellStyle name="Comma 93 3 4 3" xfId="19775"/>
    <cellStyle name="Comma 93 3 5" xfId="8351"/>
    <cellStyle name="Comma 93 3 6" xfId="15962"/>
    <cellStyle name="Comma 93 4" xfId="1210"/>
    <cellStyle name="Comma 93 4 2" xfId="3063"/>
    <cellStyle name="Comma 93 4 2 2" xfId="6876"/>
    <cellStyle name="Comma 93 4 2 2 2" xfId="14487"/>
    <cellStyle name="Comma 93 4 2 2 3" xfId="22098"/>
    <cellStyle name="Comma 93 4 2 3" xfId="10674"/>
    <cellStyle name="Comma 93 4 2 4" xfId="18285"/>
    <cellStyle name="Comma 93 4 3" xfId="5023"/>
    <cellStyle name="Comma 93 4 3 2" xfId="12634"/>
    <cellStyle name="Comma 93 4 3 3" xfId="20245"/>
    <cellStyle name="Comma 93 4 4" xfId="8821"/>
    <cellStyle name="Comma 93 4 5" xfId="16432"/>
    <cellStyle name="Comma 93 5" xfId="2145"/>
    <cellStyle name="Comma 93 5 2" xfId="5958"/>
    <cellStyle name="Comma 93 5 2 2" xfId="13569"/>
    <cellStyle name="Comma 93 5 2 3" xfId="21180"/>
    <cellStyle name="Comma 93 5 3" xfId="9756"/>
    <cellStyle name="Comma 93 5 4" xfId="17367"/>
    <cellStyle name="Comma 93 6" xfId="4084"/>
    <cellStyle name="Comma 93 6 2" xfId="11695"/>
    <cellStyle name="Comma 93 6 3" xfId="19306"/>
    <cellStyle name="Comma 93 7" xfId="7904"/>
    <cellStyle name="Comma 93 8" xfId="15515"/>
    <cellStyle name="Comma 94" xfId="256"/>
    <cellStyle name="Comma 94 2" xfId="528"/>
    <cellStyle name="Comma 94 2 2" xfId="975"/>
    <cellStyle name="Comma 94 2 2 2" xfId="1893"/>
    <cellStyle name="Comma 94 2 2 2 2" xfId="3746"/>
    <cellStyle name="Comma 94 2 2 2 2 2" xfId="7559"/>
    <cellStyle name="Comma 94 2 2 2 2 2 2" xfId="15170"/>
    <cellStyle name="Comma 94 2 2 2 2 2 3" xfId="22781"/>
    <cellStyle name="Comma 94 2 2 2 2 3" xfId="11357"/>
    <cellStyle name="Comma 94 2 2 2 2 4" xfId="18968"/>
    <cellStyle name="Comma 94 2 2 2 3" xfId="5706"/>
    <cellStyle name="Comma 94 2 2 2 3 2" xfId="13317"/>
    <cellStyle name="Comma 94 2 2 2 3 3" xfId="20928"/>
    <cellStyle name="Comma 94 2 2 2 4" xfId="9504"/>
    <cellStyle name="Comma 94 2 2 2 5" xfId="17115"/>
    <cellStyle name="Comma 94 2 2 3" xfId="2828"/>
    <cellStyle name="Comma 94 2 2 3 2" xfId="6641"/>
    <cellStyle name="Comma 94 2 2 3 2 2" xfId="14252"/>
    <cellStyle name="Comma 94 2 2 3 2 3" xfId="21863"/>
    <cellStyle name="Comma 94 2 2 3 3" xfId="10439"/>
    <cellStyle name="Comma 94 2 2 3 4" xfId="18050"/>
    <cellStyle name="Comma 94 2 2 4" xfId="4788"/>
    <cellStyle name="Comma 94 2 2 4 2" xfId="12399"/>
    <cellStyle name="Comma 94 2 2 4 3" xfId="20010"/>
    <cellStyle name="Comma 94 2 2 5" xfId="8586"/>
    <cellStyle name="Comma 94 2 2 6" xfId="16197"/>
    <cellStyle name="Comma 94 2 3" xfId="1446"/>
    <cellStyle name="Comma 94 2 3 2" xfId="3299"/>
    <cellStyle name="Comma 94 2 3 2 2" xfId="7112"/>
    <cellStyle name="Comma 94 2 3 2 2 2" xfId="14723"/>
    <cellStyle name="Comma 94 2 3 2 2 3" xfId="22334"/>
    <cellStyle name="Comma 94 2 3 2 3" xfId="10910"/>
    <cellStyle name="Comma 94 2 3 2 4" xfId="18521"/>
    <cellStyle name="Comma 94 2 3 3" xfId="5259"/>
    <cellStyle name="Comma 94 2 3 3 2" xfId="12870"/>
    <cellStyle name="Comma 94 2 3 3 3" xfId="20481"/>
    <cellStyle name="Comma 94 2 3 4" xfId="9057"/>
    <cellStyle name="Comma 94 2 3 5" xfId="16668"/>
    <cellStyle name="Comma 94 2 4" xfId="2381"/>
    <cellStyle name="Comma 94 2 4 2" xfId="6194"/>
    <cellStyle name="Comma 94 2 4 2 2" xfId="13805"/>
    <cellStyle name="Comma 94 2 4 2 3" xfId="21416"/>
    <cellStyle name="Comma 94 2 4 3" xfId="9992"/>
    <cellStyle name="Comma 94 2 4 4" xfId="17603"/>
    <cellStyle name="Comma 94 2 5" xfId="4341"/>
    <cellStyle name="Comma 94 2 5 2" xfId="11952"/>
    <cellStyle name="Comma 94 2 5 3" xfId="19563"/>
    <cellStyle name="Comma 94 2 6" xfId="8139"/>
    <cellStyle name="Comma 94 2 7" xfId="15750"/>
    <cellStyle name="Comma 94 3" xfId="741"/>
    <cellStyle name="Comma 94 3 2" xfId="1659"/>
    <cellStyle name="Comma 94 3 2 2" xfId="3512"/>
    <cellStyle name="Comma 94 3 2 2 2" xfId="7325"/>
    <cellStyle name="Comma 94 3 2 2 2 2" xfId="14936"/>
    <cellStyle name="Comma 94 3 2 2 2 3" xfId="22547"/>
    <cellStyle name="Comma 94 3 2 2 3" xfId="11123"/>
    <cellStyle name="Comma 94 3 2 2 4" xfId="18734"/>
    <cellStyle name="Comma 94 3 2 3" xfId="5472"/>
    <cellStyle name="Comma 94 3 2 3 2" xfId="13083"/>
    <cellStyle name="Comma 94 3 2 3 3" xfId="20694"/>
    <cellStyle name="Comma 94 3 2 4" xfId="9270"/>
    <cellStyle name="Comma 94 3 2 5" xfId="16881"/>
    <cellStyle name="Comma 94 3 3" xfId="2594"/>
    <cellStyle name="Comma 94 3 3 2" xfId="6407"/>
    <cellStyle name="Comma 94 3 3 2 2" xfId="14018"/>
    <cellStyle name="Comma 94 3 3 2 3" xfId="21629"/>
    <cellStyle name="Comma 94 3 3 3" xfId="10205"/>
    <cellStyle name="Comma 94 3 3 4" xfId="17816"/>
    <cellStyle name="Comma 94 3 4" xfId="4554"/>
    <cellStyle name="Comma 94 3 4 2" xfId="12165"/>
    <cellStyle name="Comma 94 3 4 3" xfId="19776"/>
    <cellStyle name="Comma 94 3 5" xfId="8352"/>
    <cellStyle name="Comma 94 3 6" xfId="15963"/>
    <cellStyle name="Comma 94 4" xfId="1211"/>
    <cellStyle name="Comma 94 4 2" xfId="3064"/>
    <cellStyle name="Comma 94 4 2 2" xfId="6877"/>
    <cellStyle name="Comma 94 4 2 2 2" xfId="14488"/>
    <cellStyle name="Comma 94 4 2 2 3" xfId="22099"/>
    <cellStyle name="Comma 94 4 2 3" xfId="10675"/>
    <cellStyle name="Comma 94 4 2 4" xfId="18286"/>
    <cellStyle name="Comma 94 4 3" xfId="5024"/>
    <cellStyle name="Comma 94 4 3 2" xfId="12635"/>
    <cellStyle name="Comma 94 4 3 3" xfId="20246"/>
    <cellStyle name="Comma 94 4 4" xfId="8822"/>
    <cellStyle name="Comma 94 4 5" xfId="16433"/>
    <cellStyle name="Comma 94 5" xfId="2146"/>
    <cellStyle name="Comma 94 5 2" xfId="5959"/>
    <cellStyle name="Comma 94 5 2 2" xfId="13570"/>
    <cellStyle name="Comma 94 5 2 3" xfId="21181"/>
    <cellStyle name="Comma 94 5 3" xfId="9757"/>
    <cellStyle name="Comma 94 5 4" xfId="17368"/>
    <cellStyle name="Comma 94 6" xfId="4085"/>
    <cellStyle name="Comma 94 6 2" xfId="11696"/>
    <cellStyle name="Comma 94 6 3" xfId="19307"/>
    <cellStyle name="Comma 94 7" xfId="7905"/>
    <cellStyle name="Comma 94 8" xfId="15516"/>
    <cellStyle name="Comma 95" xfId="300"/>
    <cellStyle name="Comma 95 2" xfId="544"/>
    <cellStyle name="Comma 95 2 2" xfId="991"/>
    <cellStyle name="Comma 95 2 2 2" xfId="1909"/>
    <cellStyle name="Comma 95 2 2 2 2" xfId="3762"/>
    <cellStyle name="Comma 95 2 2 2 2 2" xfId="7575"/>
    <cellStyle name="Comma 95 2 2 2 2 2 2" xfId="15186"/>
    <cellStyle name="Comma 95 2 2 2 2 2 3" xfId="22797"/>
    <cellStyle name="Comma 95 2 2 2 2 3" xfId="11373"/>
    <cellStyle name="Comma 95 2 2 2 2 4" xfId="18984"/>
    <cellStyle name="Comma 95 2 2 2 3" xfId="5722"/>
    <cellStyle name="Comma 95 2 2 2 3 2" xfId="13333"/>
    <cellStyle name="Comma 95 2 2 2 3 3" xfId="20944"/>
    <cellStyle name="Comma 95 2 2 2 4" xfId="9520"/>
    <cellStyle name="Comma 95 2 2 2 5" xfId="17131"/>
    <cellStyle name="Comma 95 2 2 3" xfId="2844"/>
    <cellStyle name="Comma 95 2 2 3 2" xfId="6657"/>
    <cellStyle name="Comma 95 2 2 3 2 2" xfId="14268"/>
    <cellStyle name="Comma 95 2 2 3 2 3" xfId="21879"/>
    <cellStyle name="Comma 95 2 2 3 3" xfId="10455"/>
    <cellStyle name="Comma 95 2 2 3 4" xfId="18066"/>
    <cellStyle name="Comma 95 2 2 4" xfId="4804"/>
    <cellStyle name="Comma 95 2 2 4 2" xfId="12415"/>
    <cellStyle name="Comma 95 2 2 4 3" xfId="20026"/>
    <cellStyle name="Comma 95 2 2 5" xfId="8602"/>
    <cellStyle name="Comma 95 2 2 6" xfId="16213"/>
    <cellStyle name="Comma 95 2 3" xfId="1462"/>
    <cellStyle name="Comma 95 2 3 2" xfId="3315"/>
    <cellStyle name="Comma 95 2 3 2 2" xfId="7128"/>
    <cellStyle name="Comma 95 2 3 2 2 2" xfId="14739"/>
    <cellStyle name="Comma 95 2 3 2 2 3" xfId="22350"/>
    <cellStyle name="Comma 95 2 3 2 3" xfId="10926"/>
    <cellStyle name="Comma 95 2 3 2 4" xfId="18537"/>
    <cellStyle name="Comma 95 2 3 3" xfId="5275"/>
    <cellStyle name="Comma 95 2 3 3 2" xfId="12886"/>
    <cellStyle name="Comma 95 2 3 3 3" xfId="20497"/>
    <cellStyle name="Comma 95 2 3 4" xfId="9073"/>
    <cellStyle name="Comma 95 2 3 5" xfId="16684"/>
    <cellStyle name="Comma 95 2 4" xfId="2397"/>
    <cellStyle name="Comma 95 2 4 2" xfId="6210"/>
    <cellStyle name="Comma 95 2 4 2 2" xfId="13821"/>
    <cellStyle name="Comma 95 2 4 2 3" xfId="21432"/>
    <cellStyle name="Comma 95 2 4 3" xfId="10008"/>
    <cellStyle name="Comma 95 2 4 4" xfId="17619"/>
    <cellStyle name="Comma 95 2 5" xfId="4357"/>
    <cellStyle name="Comma 95 2 5 2" xfId="11968"/>
    <cellStyle name="Comma 95 2 5 3" xfId="19579"/>
    <cellStyle name="Comma 95 2 6" xfId="8155"/>
    <cellStyle name="Comma 95 2 7" xfId="15766"/>
    <cellStyle name="Comma 95 3" xfId="757"/>
    <cellStyle name="Comma 95 3 2" xfId="1675"/>
    <cellStyle name="Comma 95 3 2 2" xfId="3528"/>
    <cellStyle name="Comma 95 3 2 2 2" xfId="7341"/>
    <cellStyle name="Comma 95 3 2 2 2 2" xfId="14952"/>
    <cellStyle name="Comma 95 3 2 2 2 3" xfId="22563"/>
    <cellStyle name="Comma 95 3 2 2 3" xfId="11139"/>
    <cellStyle name="Comma 95 3 2 2 4" xfId="18750"/>
    <cellStyle name="Comma 95 3 2 3" xfId="5488"/>
    <cellStyle name="Comma 95 3 2 3 2" xfId="13099"/>
    <cellStyle name="Comma 95 3 2 3 3" xfId="20710"/>
    <cellStyle name="Comma 95 3 2 4" xfId="9286"/>
    <cellStyle name="Comma 95 3 2 5" xfId="16897"/>
    <cellStyle name="Comma 95 3 3" xfId="2610"/>
    <cellStyle name="Comma 95 3 3 2" xfId="6423"/>
    <cellStyle name="Comma 95 3 3 2 2" xfId="14034"/>
    <cellStyle name="Comma 95 3 3 2 3" xfId="21645"/>
    <cellStyle name="Comma 95 3 3 3" xfId="10221"/>
    <cellStyle name="Comma 95 3 3 4" xfId="17832"/>
    <cellStyle name="Comma 95 3 4" xfId="4570"/>
    <cellStyle name="Comma 95 3 4 2" xfId="12181"/>
    <cellStyle name="Comma 95 3 4 3" xfId="19792"/>
    <cellStyle name="Comma 95 3 5" xfId="8368"/>
    <cellStyle name="Comma 95 3 6" xfId="15979"/>
    <cellStyle name="Comma 95 4" xfId="1228"/>
    <cellStyle name="Comma 95 4 2" xfId="3081"/>
    <cellStyle name="Comma 95 4 2 2" xfId="6894"/>
    <cellStyle name="Comma 95 4 2 2 2" xfId="14505"/>
    <cellStyle name="Comma 95 4 2 2 3" xfId="22116"/>
    <cellStyle name="Comma 95 4 2 3" xfId="10692"/>
    <cellStyle name="Comma 95 4 2 4" xfId="18303"/>
    <cellStyle name="Comma 95 4 3" xfId="5041"/>
    <cellStyle name="Comma 95 4 3 2" xfId="12652"/>
    <cellStyle name="Comma 95 4 3 3" xfId="20263"/>
    <cellStyle name="Comma 95 4 4" xfId="8839"/>
    <cellStyle name="Comma 95 4 5" xfId="16450"/>
    <cellStyle name="Comma 95 5" xfId="2162"/>
    <cellStyle name="Comma 95 5 2" xfId="5975"/>
    <cellStyle name="Comma 95 5 2 2" xfId="13586"/>
    <cellStyle name="Comma 95 5 2 3" xfId="21197"/>
    <cellStyle name="Comma 95 5 3" xfId="9773"/>
    <cellStyle name="Comma 95 5 4" xfId="17384"/>
    <cellStyle name="Comma 95 6" xfId="4102"/>
    <cellStyle name="Comma 95 6 2" xfId="11713"/>
    <cellStyle name="Comma 95 6 3" xfId="19324"/>
    <cellStyle name="Comma 95 7" xfId="7921"/>
    <cellStyle name="Comma 95 8" xfId="15532"/>
    <cellStyle name="Comma 96" xfId="303"/>
    <cellStyle name="Comma 96 2" xfId="547"/>
    <cellStyle name="Comma 96 2 2" xfId="994"/>
    <cellStyle name="Comma 96 2 2 2" xfId="1912"/>
    <cellStyle name="Comma 96 2 2 2 2" xfId="3765"/>
    <cellStyle name="Comma 96 2 2 2 2 2" xfId="7578"/>
    <cellStyle name="Comma 96 2 2 2 2 2 2" xfId="15189"/>
    <cellStyle name="Comma 96 2 2 2 2 2 3" xfId="22800"/>
    <cellStyle name="Comma 96 2 2 2 2 3" xfId="11376"/>
    <cellStyle name="Comma 96 2 2 2 2 4" xfId="18987"/>
    <cellStyle name="Comma 96 2 2 2 3" xfId="5725"/>
    <cellStyle name="Comma 96 2 2 2 3 2" xfId="13336"/>
    <cellStyle name="Comma 96 2 2 2 3 3" xfId="20947"/>
    <cellStyle name="Comma 96 2 2 2 4" xfId="9523"/>
    <cellStyle name="Comma 96 2 2 2 5" xfId="17134"/>
    <cellStyle name="Comma 96 2 2 3" xfId="2847"/>
    <cellStyle name="Comma 96 2 2 3 2" xfId="6660"/>
    <cellStyle name="Comma 96 2 2 3 2 2" xfId="14271"/>
    <cellStyle name="Comma 96 2 2 3 2 3" xfId="21882"/>
    <cellStyle name="Comma 96 2 2 3 3" xfId="10458"/>
    <cellStyle name="Comma 96 2 2 3 4" xfId="18069"/>
    <cellStyle name="Comma 96 2 2 4" xfId="4807"/>
    <cellStyle name="Comma 96 2 2 4 2" xfId="12418"/>
    <cellStyle name="Comma 96 2 2 4 3" xfId="20029"/>
    <cellStyle name="Comma 96 2 2 5" xfId="8605"/>
    <cellStyle name="Comma 96 2 2 6" xfId="16216"/>
    <cellStyle name="Comma 96 2 3" xfId="1465"/>
    <cellStyle name="Comma 96 2 3 2" xfId="3318"/>
    <cellStyle name="Comma 96 2 3 2 2" xfId="7131"/>
    <cellStyle name="Comma 96 2 3 2 2 2" xfId="14742"/>
    <cellStyle name="Comma 96 2 3 2 2 3" xfId="22353"/>
    <cellStyle name="Comma 96 2 3 2 3" xfId="10929"/>
    <cellStyle name="Comma 96 2 3 2 4" xfId="18540"/>
    <cellStyle name="Comma 96 2 3 3" xfId="5278"/>
    <cellStyle name="Comma 96 2 3 3 2" xfId="12889"/>
    <cellStyle name="Comma 96 2 3 3 3" xfId="20500"/>
    <cellStyle name="Comma 96 2 3 4" xfId="9076"/>
    <cellStyle name="Comma 96 2 3 5" xfId="16687"/>
    <cellStyle name="Comma 96 2 4" xfId="2400"/>
    <cellStyle name="Comma 96 2 4 2" xfId="6213"/>
    <cellStyle name="Comma 96 2 4 2 2" xfId="13824"/>
    <cellStyle name="Comma 96 2 4 2 3" xfId="21435"/>
    <cellStyle name="Comma 96 2 4 3" xfId="10011"/>
    <cellStyle name="Comma 96 2 4 4" xfId="17622"/>
    <cellStyle name="Comma 96 2 5" xfId="4360"/>
    <cellStyle name="Comma 96 2 5 2" xfId="11971"/>
    <cellStyle name="Comma 96 2 5 3" xfId="19582"/>
    <cellStyle name="Comma 96 2 6" xfId="8158"/>
    <cellStyle name="Comma 96 2 7" xfId="15769"/>
    <cellStyle name="Comma 96 3" xfId="760"/>
    <cellStyle name="Comma 96 3 2" xfId="1678"/>
    <cellStyle name="Comma 96 3 2 2" xfId="3531"/>
    <cellStyle name="Comma 96 3 2 2 2" xfId="7344"/>
    <cellStyle name="Comma 96 3 2 2 2 2" xfId="14955"/>
    <cellStyle name="Comma 96 3 2 2 2 3" xfId="22566"/>
    <cellStyle name="Comma 96 3 2 2 3" xfId="11142"/>
    <cellStyle name="Comma 96 3 2 2 4" xfId="18753"/>
    <cellStyle name="Comma 96 3 2 3" xfId="5491"/>
    <cellStyle name="Comma 96 3 2 3 2" xfId="13102"/>
    <cellStyle name="Comma 96 3 2 3 3" xfId="20713"/>
    <cellStyle name="Comma 96 3 2 4" xfId="9289"/>
    <cellStyle name="Comma 96 3 2 5" xfId="16900"/>
    <cellStyle name="Comma 96 3 3" xfId="2613"/>
    <cellStyle name="Comma 96 3 3 2" xfId="6426"/>
    <cellStyle name="Comma 96 3 3 2 2" xfId="14037"/>
    <cellStyle name="Comma 96 3 3 2 3" xfId="21648"/>
    <cellStyle name="Comma 96 3 3 3" xfId="10224"/>
    <cellStyle name="Comma 96 3 3 4" xfId="17835"/>
    <cellStyle name="Comma 96 3 4" xfId="4573"/>
    <cellStyle name="Comma 96 3 4 2" xfId="12184"/>
    <cellStyle name="Comma 96 3 4 3" xfId="19795"/>
    <cellStyle name="Comma 96 3 5" xfId="8371"/>
    <cellStyle name="Comma 96 3 6" xfId="15982"/>
    <cellStyle name="Comma 96 4" xfId="1231"/>
    <cellStyle name="Comma 96 4 2" xfId="3084"/>
    <cellStyle name="Comma 96 4 2 2" xfId="6897"/>
    <cellStyle name="Comma 96 4 2 2 2" xfId="14508"/>
    <cellStyle name="Comma 96 4 2 2 3" xfId="22119"/>
    <cellStyle name="Comma 96 4 2 3" xfId="10695"/>
    <cellStyle name="Comma 96 4 2 4" xfId="18306"/>
    <cellStyle name="Comma 96 4 3" xfId="5044"/>
    <cellStyle name="Comma 96 4 3 2" xfId="12655"/>
    <cellStyle name="Comma 96 4 3 3" xfId="20266"/>
    <cellStyle name="Comma 96 4 4" xfId="8842"/>
    <cellStyle name="Comma 96 4 5" xfId="16453"/>
    <cellStyle name="Comma 96 5" xfId="2165"/>
    <cellStyle name="Comma 96 5 2" xfId="5978"/>
    <cellStyle name="Comma 96 5 2 2" xfId="13589"/>
    <cellStyle name="Comma 96 5 2 3" xfId="21200"/>
    <cellStyle name="Comma 96 5 3" xfId="9776"/>
    <cellStyle name="Comma 96 5 4" xfId="17387"/>
    <cellStyle name="Comma 96 6" xfId="4105"/>
    <cellStyle name="Comma 96 6 2" xfId="11716"/>
    <cellStyle name="Comma 96 6 3" xfId="19327"/>
    <cellStyle name="Comma 96 7" xfId="7924"/>
    <cellStyle name="Comma 96 8" xfId="15535"/>
    <cellStyle name="Comma 97" xfId="304"/>
    <cellStyle name="Comma 97 2" xfId="548"/>
    <cellStyle name="Comma 97 2 2" xfId="995"/>
    <cellStyle name="Comma 97 2 2 2" xfId="1913"/>
    <cellStyle name="Comma 97 2 2 2 2" xfId="3766"/>
    <cellStyle name="Comma 97 2 2 2 2 2" xfId="7579"/>
    <cellStyle name="Comma 97 2 2 2 2 2 2" xfId="15190"/>
    <cellStyle name="Comma 97 2 2 2 2 2 3" xfId="22801"/>
    <cellStyle name="Comma 97 2 2 2 2 3" xfId="11377"/>
    <cellStyle name="Comma 97 2 2 2 2 4" xfId="18988"/>
    <cellStyle name="Comma 97 2 2 2 3" xfId="5726"/>
    <cellStyle name="Comma 97 2 2 2 3 2" xfId="13337"/>
    <cellStyle name="Comma 97 2 2 2 3 3" xfId="20948"/>
    <cellStyle name="Comma 97 2 2 2 4" xfId="9524"/>
    <cellStyle name="Comma 97 2 2 2 5" xfId="17135"/>
    <cellStyle name="Comma 97 2 2 3" xfId="2848"/>
    <cellStyle name="Comma 97 2 2 3 2" xfId="6661"/>
    <cellStyle name="Comma 97 2 2 3 2 2" xfId="14272"/>
    <cellStyle name="Comma 97 2 2 3 2 3" xfId="21883"/>
    <cellStyle name="Comma 97 2 2 3 3" xfId="10459"/>
    <cellStyle name="Comma 97 2 2 3 4" xfId="18070"/>
    <cellStyle name="Comma 97 2 2 4" xfId="4808"/>
    <cellStyle name="Comma 97 2 2 4 2" xfId="12419"/>
    <cellStyle name="Comma 97 2 2 4 3" xfId="20030"/>
    <cellStyle name="Comma 97 2 2 5" xfId="8606"/>
    <cellStyle name="Comma 97 2 2 6" xfId="16217"/>
    <cellStyle name="Comma 97 2 3" xfId="1466"/>
    <cellStyle name="Comma 97 2 3 2" xfId="3319"/>
    <cellStyle name="Comma 97 2 3 2 2" xfId="7132"/>
    <cellStyle name="Comma 97 2 3 2 2 2" xfId="14743"/>
    <cellStyle name="Comma 97 2 3 2 2 3" xfId="22354"/>
    <cellStyle name="Comma 97 2 3 2 3" xfId="10930"/>
    <cellStyle name="Comma 97 2 3 2 4" xfId="18541"/>
    <cellStyle name="Comma 97 2 3 3" xfId="5279"/>
    <cellStyle name="Comma 97 2 3 3 2" xfId="12890"/>
    <cellStyle name="Comma 97 2 3 3 3" xfId="20501"/>
    <cellStyle name="Comma 97 2 3 4" xfId="9077"/>
    <cellStyle name="Comma 97 2 3 5" xfId="16688"/>
    <cellStyle name="Comma 97 2 4" xfId="2401"/>
    <cellStyle name="Comma 97 2 4 2" xfId="6214"/>
    <cellStyle name="Comma 97 2 4 2 2" xfId="13825"/>
    <cellStyle name="Comma 97 2 4 2 3" xfId="21436"/>
    <cellStyle name="Comma 97 2 4 3" xfId="10012"/>
    <cellStyle name="Comma 97 2 4 4" xfId="17623"/>
    <cellStyle name="Comma 97 2 5" xfId="4361"/>
    <cellStyle name="Comma 97 2 5 2" xfId="11972"/>
    <cellStyle name="Comma 97 2 5 3" xfId="19583"/>
    <cellStyle name="Comma 97 2 6" xfId="8159"/>
    <cellStyle name="Comma 97 2 7" xfId="15770"/>
    <cellStyle name="Comma 97 3" xfId="761"/>
    <cellStyle name="Comma 97 3 2" xfId="1679"/>
    <cellStyle name="Comma 97 3 2 2" xfId="3532"/>
    <cellStyle name="Comma 97 3 2 2 2" xfId="7345"/>
    <cellStyle name="Comma 97 3 2 2 2 2" xfId="14956"/>
    <cellStyle name="Comma 97 3 2 2 2 3" xfId="22567"/>
    <cellStyle name="Comma 97 3 2 2 3" xfId="11143"/>
    <cellStyle name="Comma 97 3 2 2 4" xfId="18754"/>
    <cellStyle name="Comma 97 3 2 3" xfId="5492"/>
    <cellStyle name="Comma 97 3 2 3 2" xfId="13103"/>
    <cellStyle name="Comma 97 3 2 3 3" xfId="20714"/>
    <cellStyle name="Comma 97 3 2 4" xfId="9290"/>
    <cellStyle name="Comma 97 3 2 5" xfId="16901"/>
    <cellStyle name="Comma 97 3 3" xfId="2614"/>
    <cellStyle name="Comma 97 3 3 2" xfId="6427"/>
    <cellStyle name="Comma 97 3 3 2 2" xfId="14038"/>
    <cellStyle name="Comma 97 3 3 2 3" xfId="21649"/>
    <cellStyle name="Comma 97 3 3 3" xfId="10225"/>
    <cellStyle name="Comma 97 3 3 4" xfId="17836"/>
    <cellStyle name="Comma 97 3 4" xfId="4574"/>
    <cellStyle name="Comma 97 3 4 2" xfId="12185"/>
    <cellStyle name="Comma 97 3 4 3" xfId="19796"/>
    <cellStyle name="Comma 97 3 5" xfId="8372"/>
    <cellStyle name="Comma 97 3 6" xfId="15983"/>
    <cellStyle name="Comma 97 4" xfId="1232"/>
    <cellStyle name="Comma 97 4 2" xfId="3085"/>
    <cellStyle name="Comma 97 4 2 2" xfId="6898"/>
    <cellStyle name="Comma 97 4 2 2 2" xfId="14509"/>
    <cellStyle name="Comma 97 4 2 2 3" xfId="22120"/>
    <cellStyle name="Comma 97 4 2 3" xfId="10696"/>
    <cellStyle name="Comma 97 4 2 4" xfId="18307"/>
    <cellStyle name="Comma 97 4 3" xfId="5045"/>
    <cellStyle name="Comma 97 4 3 2" xfId="12656"/>
    <cellStyle name="Comma 97 4 3 3" xfId="20267"/>
    <cellStyle name="Comma 97 4 4" xfId="8843"/>
    <cellStyle name="Comma 97 4 5" xfId="16454"/>
    <cellStyle name="Comma 97 5" xfId="2166"/>
    <cellStyle name="Comma 97 5 2" xfId="5979"/>
    <cellStyle name="Comma 97 5 2 2" xfId="13590"/>
    <cellStyle name="Comma 97 5 2 3" xfId="21201"/>
    <cellStyle name="Comma 97 5 3" xfId="9777"/>
    <cellStyle name="Comma 97 5 4" xfId="17388"/>
    <cellStyle name="Comma 97 6" xfId="4106"/>
    <cellStyle name="Comma 97 6 2" xfId="11717"/>
    <cellStyle name="Comma 97 6 3" xfId="19328"/>
    <cellStyle name="Comma 97 7" xfId="7925"/>
    <cellStyle name="Comma 97 8" xfId="15536"/>
    <cellStyle name="Comma 98" xfId="305"/>
    <cellStyle name="Comma 98 2" xfId="549"/>
    <cellStyle name="Comma 98 2 2" xfId="996"/>
    <cellStyle name="Comma 98 2 2 2" xfId="1914"/>
    <cellStyle name="Comma 98 2 2 2 2" xfId="3767"/>
    <cellStyle name="Comma 98 2 2 2 2 2" xfId="7580"/>
    <cellStyle name="Comma 98 2 2 2 2 2 2" xfId="15191"/>
    <cellStyle name="Comma 98 2 2 2 2 2 3" xfId="22802"/>
    <cellStyle name="Comma 98 2 2 2 2 3" xfId="11378"/>
    <cellStyle name="Comma 98 2 2 2 2 4" xfId="18989"/>
    <cellStyle name="Comma 98 2 2 2 3" xfId="5727"/>
    <cellStyle name="Comma 98 2 2 2 3 2" xfId="13338"/>
    <cellStyle name="Comma 98 2 2 2 3 3" xfId="20949"/>
    <cellStyle name="Comma 98 2 2 2 4" xfId="9525"/>
    <cellStyle name="Comma 98 2 2 2 5" xfId="17136"/>
    <cellStyle name="Comma 98 2 2 3" xfId="2849"/>
    <cellStyle name="Comma 98 2 2 3 2" xfId="6662"/>
    <cellStyle name="Comma 98 2 2 3 2 2" xfId="14273"/>
    <cellStyle name="Comma 98 2 2 3 2 3" xfId="21884"/>
    <cellStyle name="Comma 98 2 2 3 3" xfId="10460"/>
    <cellStyle name="Comma 98 2 2 3 4" xfId="18071"/>
    <cellStyle name="Comma 98 2 2 4" xfId="4809"/>
    <cellStyle name="Comma 98 2 2 4 2" xfId="12420"/>
    <cellStyle name="Comma 98 2 2 4 3" xfId="20031"/>
    <cellStyle name="Comma 98 2 2 5" xfId="8607"/>
    <cellStyle name="Comma 98 2 2 6" xfId="16218"/>
    <cellStyle name="Comma 98 2 3" xfId="1467"/>
    <cellStyle name="Comma 98 2 3 2" xfId="3320"/>
    <cellStyle name="Comma 98 2 3 2 2" xfId="7133"/>
    <cellStyle name="Comma 98 2 3 2 2 2" xfId="14744"/>
    <cellStyle name="Comma 98 2 3 2 2 3" xfId="22355"/>
    <cellStyle name="Comma 98 2 3 2 3" xfId="10931"/>
    <cellStyle name="Comma 98 2 3 2 4" xfId="18542"/>
    <cellStyle name="Comma 98 2 3 3" xfId="5280"/>
    <cellStyle name="Comma 98 2 3 3 2" xfId="12891"/>
    <cellStyle name="Comma 98 2 3 3 3" xfId="20502"/>
    <cellStyle name="Comma 98 2 3 4" xfId="9078"/>
    <cellStyle name="Comma 98 2 3 5" xfId="16689"/>
    <cellStyle name="Comma 98 2 4" xfId="2402"/>
    <cellStyle name="Comma 98 2 4 2" xfId="6215"/>
    <cellStyle name="Comma 98 2 4 2 2" xfId="13826"/>
    <cellStyle name="Comma 98 2 4 2 3" xfId="21437"/>
    <cellStyle name="Comma 98 2 4 3" xfId="10013"/>
    <cellStyle name="Comma 98 2 4 4" xfId="17624"/>
    <cellStyle name="Comma 98 2 5" xfId="4362"/>
    <cellStyle name="Comma 98 2 5 2" xfId="11973"/>
    <cellStyle name="Comma 98 2 5 3" xfId="19584"/>
    <cellStyle name="Comma 98 2 6" xfId="8160"/>
    <cellStyle name="Comma 98 2 7" xfId="15771"/>
    <cellStyle name="Comma 98 3" xfId="762"/>
    <cellStyle name="Comma 98 3 2" xfId="1680"/>
    <cellStyle name="Comma 98 3 2 2" xfId="3533"/>
    <cellStyle name="Comma 98 3 2 2 2" xfId="7346"/>
    <cellStyle name="Comma 98 3 2 2 2 2" xfId="14957"/>
    <cellStyle name="Comma 98 3 2 2 2 3" xfId="22568"/>
    <cellStyle name="Comma 98 3 2 2 3" xfId="11144"/>
    <cellStyle name="Comma 98 3 2 2 4" xfId="18755"/>
    <cellStyle name="Comma 98 3 2 3" xfId="5493"/>
    <cellStyle name="Comma 98 3 2 3 2" xfId="13104"/>
    <cellStyle name="Comma 98 3 2 3 3" xfId="20715"/>
    <cellStyle name="Comma 98 3 2 4" xfId="9291"/>
    <cellStyle name="Comma 98 3 2 5" xfId="16902"/>
    <cellStyle name="Comma 98 3 3" xfId="2615"/>
    <cellStyle name="Comma 98 3 3 2" xfId="6428"/>
    <cellStyle name="Comma 98 3 3 2 2" xfId="14039"/>
    <cellStyle name="Comma 98 3 3 2 3" xfId="21650"/>
    <cellStyle name="Comma 98 3 3 3" xfId="10226"/>
    <cellStyle name="Comma 98 3 3 4" xfId="17837"/>
    <cellStyle name="Comma 98 3 4" xfId="4575"/>
    <cellStyle name="Comma 98 3 4 2" xfId="12186"/>
    <cellStyle name="Comma 98 3 4 3" xfId="19797"/>
    <cellStyle name="Comma 98 3 5" xfId="8373"/>
    <cellStyle name="Comma 98 3 6" xfId="15984"/>
    <cellStyle name="Comma 98 4" xfId="1233"/>
    <cellStyle name="Comma 98 4 2" xfId="3086"/>
    <cellStyle name="Comma 98 4 2 2" xfId="6899"/>
    <cellStyle name="Comma 98 4 2 2 2" xfId="14510"/>
    <cellStyle name="Comma 98 4 2 2 3" xfId="22121"/>
    <cellStyle name="Comma 98 4 2 3" xfId="10697"/>
    <cellStyle name="Comma 98 4 2 4" xfId="18308"/>
    <cellStyle name="Comma 98 4 3" xfId="5046"/>
    <cellStyle name="Comma 98 4 3 2" xfId="12657"/>
    <cellStyle name="Comma 98 4 3 3" xfId="20268"/>
    <cellStyle name="Comma 98 4 4" xfId="8844"/>
    <cellStyle name="Comma 98 4 5" xfId="16455"/>
    <cellStyle name="Comma 98 5" xfId="2167"/>
    <cellStyle name="Comma 98 5 2" xfId="5980"/>
    <cellStyle name="Comma 98 5 2 2" xfId="13591"/>
    <cellStyle name="Comma 98 5 2 3" xfId="21202"/>
    <cellStyle name="Comma 98 5 3" xfId="9778"/>
    <cellStyle name="Comma 98 5 4" xfId="17389"/>
    <cellStyle name="Comma 98 6" xfId="4108"/>
    <cellStyle name="Comma 98 6 2" xfId="11719"/>
    <cellStyle name="Comma 98 6 3" xfId="19330"/>
    <cellStyle name="Comma 98 7" xfId="7926"/>
    <cellStyle name="Comma 98 8" xfId="15537"/>
    <cellStyle name="Comma 99" xfId="61"/>
    <cellStyle name="Comma 99 2" xfId="388"/>
    <cellStyle name="Comma 99 2 2" xfId="835"/>
    <cellStyle name="Comma 99 2 2 2" xfId="1753"/>
    <cellStyle name="Comma 99 2 2 2 2" xfId="3606"/>
    <cellStyle name="Comma 99 2 2 2 2 2" xfId="7419"/>
    <cellStyle name="Comma 99 2 2 2 2 2 2" xfId="15030"/>
    <cellStyle name="Comma 99 2 2 2 2 2 3" xfId="22641"/>
    <cellStyle name="Comma 99 2 2 2 2 3" xfId="11217"/>
    <cellStyle name="Comma 99 2 2 2 2 4" xfId="18828"/>
    <cellStyle name="Comma 99 2 2 2 3" xfId="5566"/>
    <cellStyle name="Comma 99 2 2 2 3 2" xfId="13177"/>
    <cellStyle name="Comma 99 2 2 2 3 3" xfId="20788"/>
    <cellStyle name="Comma 99 2 2 2 4" xfId="9364"/>
    <cellStyle name="Comma 99 2 2 2 5" xfId="16975"/>
    <cellStyle name="Comma 99 2 2 3" xfId="2688"/>
    <cellStyle name="Comma 99 2 2 3 2" xfId="6501"/>
    <cellStyle name="Comma 99 2 2 3 2 2" xfId="14112"/>
    <cellStyle name="Comma 99 2 2 3 2 3" xfId="21723"/>
    <cellStyle name="Comma 99 2 2 3 3" xfId="10299"/>
    <cellStyle name="Comma 99 2 2 3 4" xfId="17910"/>
    <cellStyle name="Comma 99 2 2 4" xfId="4648"/>
    <cellStyle name="Comma 99 2 2 4 2" xfId="12259"/>
    <cellStyle name="Comma 99 2 2 4 3" xfId="19870"/>
    <cellStyle name="Comma 99 2 2 5" xfId="8446"/>
    <cellStyle name="Comma 99 2 2 6" xfId="16057"/>
    <cellStyle name="Comma 99 2 3" xfId="1306"/>
    <cellStyle name="Comma 99 2 3 2" xfId="3159"/>
    <cellStyle name="Comma 99 2 3 2 2" xfId="6972"/>
    <cellStyle name="Comma 99 2 3 2 2 2" xfId="14583"/>
    <cellStyle name="Comma 99 2 3 2 2 3" xfId="22194"/>
    <cellStyle name="Comma 99 2 3 2 3" xfId="10770"/>
    <cellStyle name="Comma 99 2 3 2 4" xfId="18381"/>
    <cellStyle name="Comma 99 2 3 3" xfId="5119"/>
    <cellStyle name="Comma 99 2 3 3 2" xfId="12730"/>
    <cellStyle name="Comma 99 2 3 3 3" xfId="20341"/>
    <cellStyle name="Comma 99 2 3 4" xfId="8917"/>
    <cellStyle name="Comma 99 2 3 5" xfId="16528"/>
    <cellStyle name="Comma 99 2 4" xfId="2241"/>
    <cellStyle name="Comma 99 2 4 2" xfId="6054"/>
    <cellStyle name="Comma 99 2 4 2 2" xfId="13665"/>
    <cellStyle name="Comma 99 2 4 2 3" xfId="21276"/>
    <cellStyle name="Comma 99 2 4 3" xfId="9852"/>
    <cellStyle name="Comma 99 2 4 4" xfId="17463"/>
    <cellStyle name="Comma 99 2 5" xfId="4201"/>
    <cellStyle name="Comma 99 2 5 2" xfId="11812"/>
    <cellStyle name="Comma 99 2 5 3" xfId="19423"/>
    <cellStyle name="Comma 99 2 6" xfId="7999"/>
    <cellStyle name="Comma 99 2 7" xfId="15610"/>
    <cellStyle name="Comma 99 3" xfId="592"/>
    <cellStyle name="Comma 99 3 2" xfId="1510"/>
    <cellStyle name="Comma 99 3 2 2" xfId="3363"/>
    <cellStyle name="Comma 99 3 2 2 2" xfId="7176"/>
    <cellStyle name="Comma 99 3 2 2 2 2" xfId="14787"/>
    <cellStyle name="Comma 99 3 2 2 2 3" xfId="22398"/>
    <cellStyle name="Comma 99 3 2 2 3" xfId="10974"/>
    <cellStyle name="Comma 99 3 2 2 4" xfId="18585"/>
    <cellStyle name="Comma 99 3 2 3" xfId="5323"/>
    <cellStyle name="Comma 99 3 2 3 2" xfId="12934"/>
    <cellStyle name="Comma 99 3 2 3 3" xfId="20545"/>
    <cellStyle name="Comma 99 3 2 4" xfId="9121"/>
    <cellStyle name="Comma 99 3 2 5" xfId="16732"/>
    <cellStyle name="Comma 99 3 3" xfId="2445"/>
    <cellStyle name="Comma 99 3 3 2" xfId="6258"/>
    <cellStyle name="Comma 99 3 3 2 2" xfId="13869"/>
    <cellStyle name="Comma 99 3 3 2 3" xfId="21480"/>
    <cellStyle name="Comma 99 3 3 3" xfId="10056"/>
    <cellStyle name="Comma 99 3 3 4" xfId="17667"/>
    <cellStyle name="Comma 99 3 4" xfId="4405"/>
    <cellStyle name="Comma 99 3 4 2" xfId="12016"/>
    <cellStyle name="Comma 99 3 4 3" xfId="19627"/>
    <cellStyle name="Comma 99 3 5" xfId="8203"/>
    <cellStyle name="Comma 99 3 6" xfId="15814"/>
    <cellStyle name="Comma 99 4" xfId="1064"/>
    <cellStyle name="Comma 99 4 2" xfId="2917"/>
    <cellStyle name="Comma 99 4 2 2" xfId="6730"/>
    <cellStyle name="Comma 99 4 2 2 2" xfId="14341"/>
    <cellStyle name="Comma 99 4 2 2 3" xfId="21952"/>
    <cellStyle name="Comma 99 4 2 3" xfId="10528"/>
    <cellStyle name="Comma 99 4 2 4" xfId="18139"/>
    <cellStyle name="Comma 99 4 3" xfId="4877"/>
    <cellStyle name="Comma 99 4 3 2" xfId="12488"/>
    <cellStyle name="Comma 99 4 3 3" xfId="20099"/>
    <cellStyle name="Comma 99 4 4" xfId="8675"/>
    <cellStyle name="Comma 99 4 5" xfId="16286"/>
    <cellStyle name="Comma 99 5" xfId="1996"/>
    <cellStyle name="Comma 99 5 2" xfId="5809"/>
    <cellStyle name="Comma 99 5 2 2" xfId="13420"/>
    <cellStyle name="Comma 99 5 2 3" xfId="21031"/>
    <cellStyle name="Comma 99 5 3" xfId="9607"/>
    <cellStyle name="Comma 99 5 4" xfId="17218"/>
    <cellStyle name="Comma 99 6" xfId="4107"/>
    <cellStyle name="Comma 99 6 2" xfId="11718"/>
    <cellStyle name="Comma 99 6 3" xfId="19329"/>
    <cellStyle name="Comma 99 7" xfId="7758"/>
    <cellStyle name="Comma 99 8" xfId="15369"/>
    <cellStyle name="Excel Built-in Comma" xfId="158"/>
    <cellStyle name="Excel Built-in Comma 2" xfId="159"/>
    <cellStyle name="Excel Built-in Normal 1" xfId="160"/>
    <cellStyle name="Excel_BuiltIn_Comma" xfId="161"/>
    <cellStyle name="Explanatory Text 2" xfId="273"/>
    <cellStyle name="Explanatory Text 3" xfId="21"/>
    <cellStyle name="Good 2" xfId="183"/>
    <cellStyle name="Good 3" xfId="263"/>
    <cellStyle name="Good 4" xfId="15"/>
    <cellStyle name="Heading 1" xfId="2" builtinId="16" customBuiltin="1"/>
    <cellStyle name="Heading 1 2" xfId="259"/>
    <cellStyle name="Heading 2" xfId="3" builtinId="17" customBuiltin="1"/>
    <cellStyle name="Heading 2 2" xfId="260"/>
    <cellStyle name="Heading 3" xfId="4" builtinId="18" customBuiltin="1"/>
    <cellStyle name="Heading 3 2" xfId="182"/>
    <cellStyle name="Heading 3 3" xfId="261"/>
    <cellStyle name="Heading 4 2" xfId="262"/>
    <cellStyle name="Heading 4 3" xfId="14"/>
    <cellStyle name="Hyperlink 2" xfId="119"/>
    <cellStyle name="Hyperlink 3" xfId="145"/>
    <cellStyle name="Input" xfId="5" builtinId="20" customBuiltin="1"/>
    <cellStyle name="Input 2" xfId="186"/>
    <cellStyle name="Input 3" xfId="266"/>
    <cellStyle name="Linked Cell" xfId="8" builtinId="24" customBuiltin="1"/>
    <cellStyle name="Linked Cell 2" xfId="269"/>
    <cellStyle name="Neutral 2" xfId="185"/>
    <cellStyle name="Neutral 3" xfId="265"/>
    <cellStyle name="Neutral 4" xfId="17"/>
    <cellStyle name="Normal" xfId="0" builtinId="0"/>
    <cellStyle name="Normal 10" xfId="179"/>
    <cellStyle name="Normal 10 2" xfId="473"/>
    <cellStyle name="Normal 10 2 2" xfId="920"/>
    <cellStyle name="Normal 10 2 2 2" xfId="1838"/>
    <cellStyle name="Normal 10 2 2 2 2" xfId="3691"/>
    <cellStyle name="Normal 10 2 2 2 2 2" xfId="7504"/>
    <cellStyle name="Normal 10 2 2 2 2 2 2" xfId="15115"/>
    <cellStyle name="Normal 10 2 2 2 2 2 3" xfId="22726"/>
    <cellStyle name="Normal 10 2 2 2 2 3" xfId="11302"/>
    <cellStyle name="Normal 10 2 2 2 2 4" xfId="18913"/>
    <cellStyle name="Normal 10 2 2 2 3" xfId="5651"/>
    <cellStyle name="Normal 10 2 2 2 3 2" xfId="13262"/>
    <cellStyle name="Normal 10 2 2 2 3 3" xfId="20873"/>
    <cellStyle name="Normal 10 2 2 2 4" xfId="9449"/>
    <cellStyle name="Normal 10 2 2 2 5" xfId="17060"/>
    <cellStyle name="Normal 10 2 2 3" xfId="2773"/>
    <cellStyle name="Normal 10 2 2 3 2" xfId="6586"/>
    <cellStyle name="Normal 10 2 2 3 2 2" xfId="14197"/>
    <cellStyle name="Normal 10 2 2 3 2 3" xfId="21808"/>
    <cellStyle name="Normal 10 2 2 3 3" xfId="10384"/>
    <cellStyle name="Normal 10 2 2 3 4" xfId="17995"/>
    <cellStyle name="Normal 10 2 2 4" xfId="4733"/>
    <cellStyle name="Normal 10 2 2 4 2" xfId="12344"/>
    <cellStyle name="Normal 10 2 2 4 3" xfId="19955"/>
    <cellStyle name="Normal 10 2 2 5" xfId="8531"/>
    <cellStyle name="Normal 10 2 2 6" xfId="16142"/>
    <cellStyle name="Normal 10 2 3" xfId="1391"/>
    <cellStyle name="Normal 10 2 3 2" xfId="3244"/>
    <cellStyle name="Normal 10 2 3 2 2" xfId="7057"/>
    <cellStyle name="Normal 10 2 3 2 2 2" xfId="14668"/>
    <cellStyle name="Normal 10 2 3 2 2 3" xfId="22279"/>
    <cellStyle name="Normal 10 2 3 2 3" xfId="10855"/>
    <cellStyle name="Normal 10 2 3 2 4" xfId="18466"/>
    <cellStyle name="Normal 10 2 3 3" xfId="5204"/>
    <cellStyle name="Normal 10 2 3 3 2" xfId="12815"/>
    <cellStyle name="Normal 10 2 3 3 3" xfId="20426"/>
    <cellStyle name="Normal 10 2 3 4" xfId="9002"/>
    <cellStyle name="Normal 10 2 3 5" xfId="16613"/>
    <cellStyle name="Normal 10 2 4" xfId="2326"/>
    <cellStyle name="Normal 10 2 4 2" xfId="6139"/>
    <cellStyle name="Normal 10 2 4 2 2" xfId="13750"/>
    <cellStyle name="Normal 10 2 4 2 3" xfId="21361"/>
    <cellStyle name="Normal 10 2 4 3" xfId="9937"/>
    <cellStyle name="Normal 10 2 4 4" xfId="17548"/>
    <cellStyle name="Normal 10 2 5" xfId="4286"/>
    <cellStyle name="Normal 10 2 5 2" xfId="11897"/>
    <cellStyle name="Normal 10 2 5 3" xfId="19508"/>
    <cellStyle name="Normal 10 2 6" xfId="8084"/>
    <cellStyle name="Normal 10 2 7" xfId="15695"/>
    <cellStyle name="Normal 10 3" xfId="685"/>
    <cellStyle name="Normal 10 3 2" xfId="1603"/>
    <cellStyle name="Normal 10 3 2 2" xfId="3456"/>
    <cellStyle name="Normal 10 3 2 2 2" xfId="7269"/>
    <cellStyle name="Normal 10 3 2 2 2 2" xfId="14880"/>
    <cellStyle name="Normal 10 3 2 2 2 3" xfId="22491"/>
    <cellStyle name="Normal 10 3 2 2 3" xfId="11067"/>
    <cellStyle name="Normal 10 3 2 2 4" xfId="18678"/>
    <cellStyle name="Normal 10 3 2 3" xfId="5416"/>
    <cellStyle name="Normal 10 3 2 3 2" xfId="13027"/>
    <cellStyle name="Normal 10 3 2 3 3" xfId="20638"/>
    <cellStyle name="Normal 10 3 2 4" xfId="9214"/>
    <cellStyle name="Normal 10 3 2 5" xfId="16825"/>
    <cellStyle name="Normal 10 3 3" xfId="2538"/>
    <cellStyle name="Normal 10 3 3 2" xfId="6351"/>
    <cellStyle name="Normal 10 3 3 2 2" xfId="13962"/>
    <cellStyle name="Normal 10 3 3 2 3" xfId="21573"/>
    <cellStyle name="Normal 10 3 3 3" xfId="10149"/>
    <cellStyle name="Normal 10 3 3 4" xfId="17760"/>
    <cellStyle name="Normal 10 3 4" xfId="4498"/>
    <cellStyle name="Normal 10 3 4 2" xfId="12109"/>
    <cellStyle name="Normal 10 3 4 3" xfId="19720"/>
    <cellStyle name="Normal 10 3 5" xfId="8296"/>
    <cellStyle name="Normal 10 3 6" xfId="15907"/>
    <cellStyle name="Normal 10 4" xfId="1156"/>
    <cellStyle name="Normal 10 4 2" xfId="3009"/>
    <cellStyle name="Normal 10 4 2 2" xfId="6822"/>
    <cellStyle name="Normal 10 4 2 2 2" xfId="14433"/>
    <cellStyle name="Normal 10 4 2 2 3" xfId="22044"/>
    <cellStyle name="Normal 10 4 2 3" xfId="10620"/>
    <cellStyle name="Normal 10 4 2 4" xfId="18231"/>
    <cellStyle name="Normal 10 4 3" xfId="4969"/>
    <cellStyle name="Normal 10 4 3 2" xfId="12580"/>
    <cellStyle name="Normal 10 4 3 3" xfId="20191"/>
    <cellStyle name="Normal 10 4 4" xfId="8767"/>
    <cellStyle name="Normal 10 4 5" xfId="16378"/>
    <cellStyle name="Normal 10 5" xfId="2091"/>
    <cellStyle name="Normal 10 5 2" xfId="5904"/>
    <cellStyle name="Normal 10 5 2 2" xfId="13515"/>
    <cellStyle name="Normal 10 5 2 3" xfId="21126"/>
    <cellStyle name="Normal 10 5 3" xfId="9702"/>
    <cellStyle name="Normal 10 5 4" xfId="17313"/>
    <cellStyle name="Normal 10 6" xfId="4030"/>
    <cellStyle name="Normal 10 6 2" xfId="11641"/>
    <cellStyle name="Normal 10 6 3" xfId="19252"/>
    <cellStyle name="Normal 10 7" xfId="7850"/>
    <cellStyle name="Normal 10 8" xfId="15461"/>
    <cellStyle name="Normal 11" xfId="257"/>
    <cellStyle name="Normal 11 2" xfId="529"/>
    <cellStyle name="Normal 11 2 2" xfId="976"/>
    <cellStyle name="Normal 11 2 2 2" xfId="1894"/>
    <cellStyle name="Normal 11 2 2 2 2" xfId="3747"/>
    <cellStyle name="Normal 11 2 2 2 2 2" xfId="7560"/>
    <cellStyle name="Normal 11 2 2 2 2 2 2" xfId="15171"/>
    <cellStyle name="Normal 11 2 2 2 2 2 3" xfId="22782"/>
    <cellStyle name="Normal 11 2 2 2 2 3" xfId="11358"/>
    <cellStyle name="Normal 11 2 2 2 2 4" xfId="18969"/>
    <cellStyle name="Normal 11 2 2 2 3" xfId="5707"/>
    <cellStyle name="Normal 11 2 2 2 3 2" xfId="13318"/>
    <cellStyle name="Normal 11 2 2 2 3 3" xfId="20929"/>
    <cellStyle name="Normal 11 2 2 2 4" xfId="9505"/>
    <cellStyle name="Normal 11 2 2 2 5" xfId="17116"/>
    <cellStyle name="Normal 11 2 2 3" xfId="2829"/>
    <cellStyle name="Normal 11 2 2 3 2" xfId="6642"/>
    <cellStyle name="Normal 11 2 2 3 2 2" xfId="14253"/>
    <cellStyle name="Normal 11 2 2 3 2 3" xfId="21864"/>
    <cellStyle name="Normal 11 2 2 3 3" xfId="10440"/>
    <cellStyle name="Normal 11 2 2 3 4" xfId="18051"/>
    <cellStyle name="Normal 11 2 2 4" xfId="4789"/>
    <cellStyle name="Normal 11 2 2 4 2" xfId="12400"/>
    <cellStyle name="Normal 11 2 2 4 3" xfId="20011"/>
    <cellStyle name="Normal 11 2 2 5" xfId="8587"/>
    <cellStyle name="Normal 11 2 2 6" xfId="16198"/>
    <cellStyle name="Normal 11 2 3" xfId="1447"/>
    <cellStyle name="Normal 11 2 3 2" xfId="3300"/>
    <cellStyle name="Normal 11 2 3 2 2" xfId="7113"/>
    <cellStyle name="Normal 11 2 3 2 2 2" xfId="14724"/>
    <cellStyle name="Normal 11 2 3 2 2 3" xfId="22335"/>
    <cellStyle name="Normal 11 2 3 2 3" xfId="10911"/>
    <cellStyle name="Normal 11 2 3 2 4" xfId="18522"/>
    <cellStyle name="Normal 11 2 3 3" xfId="5260"/>
    <cellStyle name="Normal 11 2 3 3 2" xfId="12871"/>
    <cellStyle name="Normal 11 2 3 3 3" xfId="20482"/>
    <cellStyle name="Normal 11 2 3 4" xfId="9058"/>
    <cellStyle name="Normal 11 2 3 5" xfId="16669"/>
    <cellStyle name="Normal 11 2 4" xfId="2382"/>
    <cellStyle name="Normal 11 2 4 2" xfId="6195"/>
    <cellStyle name="Normal 11 2 4 2 2" xfId="13806"/>
    <cellStyle name="Normal 11 2 4 2 3" xfId="21417"/>
    <cellStyle name="Normal 11 2 4 3" xfId="9993"/>
    <cellStyle name="Normal 11 2 4 4" xfId="17604"/>
    <cellStyle name="Normal 11 2 5" xfId="4342"/>
    <cellStyle name="Normal 11 2 5 2" xfId="11953"/>
    <cellStyle name="Normal 11 2 5 3" xfId="19564"/>
    <cellStyle name="Normal 11 2 6" xfId="8140"/>
    <cellStyle name="Normal 11 2 7" xfId="15751"/>
    <cellStyle name="Normal 11 3" xfId="742"/>
    <cellStyle name="Normal 11 3 2" xfId="1660"/>
    <cellStyle name="Normal 11 3 2 2" xfId="3513"/>
    <cellStyle name="Normal 11 3 2 2 2" xfId="7326"/>
    <cellStyle name="Normal 11 3 2 2 2 2" xfId="14937"/>
    <cellStyle name="Normal 11 3 2 2 2 3" xfId="22548"/>
    <cellStyle name="Normal 11 3 2 2 3" xfId="11124"/>
    <cellStyle name="Normal 11 3 2 2 4" xfId="18735"/>
    <cellStyle name="Normal 11 3 2 3" xfId="5473"/>
    <cellStyle name="Normal 11 3 2 3 2" xfId="13084"/>
    <cellStyle name="Normal 11 3 2 3 3" xfId="20695"/>
    <cellStyle name="Normal 11 3 2 4" xfId="9271"/>
    <cellStyle name="Normal 11 3 2 5" xfId="16882"/>
    <cellStyle name="Normal 11 3 3" xfId="2595"/>
    <cellStyle name="Normal 11 3 3 2" xfId="6408"/>
    <cellStyle name="Normal 11 3 3 2 2" xfId="14019"/>
    <cellStyle name="Normal 11 3 3 2 3" xfId="21630"/>
    <cellStyle name="Normal 11 3 3 3" xfId="10206"/>
    <cellStyle name="Normal 11 3 3 4" xfId="17817"/>
    <cellStyle name="Normal 11 3 4" xfId="4555"/>
    <cellStyle name="Normal 11 3 4 2" xfId="12166"/>
    <cellStyle name="Normal 11 3 4 3" xfId="19777"/>
    <cellStyle name="Normal 11 3 5" xfId="8353"/>
    <cellStyle name="Normal 11 3 6" xfId="15964"/>
    <cellStyle name="Normal 11 4" xfId="1212"/>
    <cellStyle name="Normal 11 4 2" xfId="3065"/>
    <cellStyle name="Normal 11 4 2 2" xfId="6878"/>
    <cellStyle name="Normal 11 4 2 2 2" xfId="14489"/>
    <cellStyle name="Normal 11 4 2 2 3" xfId="22100"/>
    <cellStyle name="Normal 11 4 2 3" xfId="10676"/>
    <cellStyle name="Normal 11 4 2 4" xfId="18287"/>
    <cellStyle name="Normal 11 4 3" xfId="5025"/>
    <cellStyle name="Normal 11 4 3 2" xfId="12636"/>
    <cellStyle name="Normal 11 4 3 3" xfId="20247"/>
    <cellStyle name="Normal 11 4 4" xfId="8823"/>
    <cellStyle name="Normal 11 4 5" xfId="16434"/>
    <cellStyle name="Normal 11 5" xfId="2147"/>
    <cellStyle name="Normal 11 5 2" xfId="5960"/>
    <cellStyle name="Normal 11 5 2 2" xfId="13571"/>
    <cellStyle name="Normal 11 5 2 3" xfId="21182"/>
    <cellStyle name="Normal 11 5 3" xfId="9758"/>
    <cellStyle name="Normal 11 5 4" xfId="17369"/>
    <cellStyle name="Normal 11 6" xfId="4086"/>
    <cellStyle name="Normal 11 6 2" xfId="11697"/>
    <cellStyle name="Normal 11 6 3" xfId="19308"/>
    <cellStyle name="Normal 11 7" xfId="7906"/>
    <cellStyle name="Normal 11 8" xfId="15517"/>
    <cellStyle name="Normal 12" xfId="313"/>
    <cellStyle name="Normal 13" xfId="317"/>
    <cellStyle name="Normal 13 2" xfId="557"/>
    <cellStyle name="Normal 13 2 2" xfId="1004"/>
    <cellStyle name="Normal 13 2 2 2" xfId="1922"/>
    <cellStyle name="Normal 13 2 2 2 2" xfId="3775"/>
    <cellStyle name="Normal 13 2 2 2 2 2" xfId="7588"/>
    <cellStyle name="Normal 13 2 2 2 2 2 2" xfId="15199"/>
    <cellStyle name="Normal 13 2 2 2 2 2 3" xfId="22810"/>
    <cellStyle name="Normal 13 2 2 2 2 3" xfId="11386"/>
    <cellStyle name="Normal 13 2 2 2 2 4" xfId="18997"/>
    <cellStyle name="Normal 13 2 2 2 3" xfId="5735"/>
    <cellStyle name="Normal 13 2 2 2 3 2" xfId="13346"/>
    <cellStyle name="Normal 13 2 2 2 3 3" xfId="20957"/>
    <cellStyle name="Normal 13 2 2 2 4" xfId="9533"/>
    <cellStyle name="Normal 13 2 2 2 5" xfId="17144"/>
    <cellStyle name="Normal 13 2 2 3" xfId="2857"/>
    <cellStyle name="Normal 13 2 2 3 2" xfId="6670"/>
    <cellStyle name="Normal 13 2 2 3 2 2" xfId="14281"/>
    <cellStyle name="Normal 13 2 2 3 2 3" xfId="21892"/>
    <cellStyle name="Normal 13 2 2 3 3" xfId="10468"/>
    <cellStyle name="Normal 13 2 2 3 4" xfId="18079"/>
    <cellStyle name="Normal 13 2 2 4" xfId="4817"/>
    <cellStyle name="Normal 13 2 2 4 2" xfId="12428"/>
    <cellStyle name="Normal 13 2 2 4 3" xfId="20039"/>
    <cellStyle name="Normal 13 2 2 5" xfId="8615"/>
    <cellStyle name="Normal 13 2 2 6" xfId="16226"/>
    <cellStyle name="Normal 13 2 3" xfId="1475"/>
    <cellStyle name="Normal 13 2 3 2" xfId="3328"/>
    <cellStyle name="Normal 13 2 3 2 2" xfId="7141"/>
    <cellStyle name="Normal 13 2 3 2 2 2" xfId="14752"/>
    <cellStyle name="Normal 13 2 3 2 2 3" xfId="22363"/>
    <cellStyle name="Normal 13 2 3 2 3" xfId="10939"/>
    <cellStyle name="Normal 13 2 3 2 4" xfId="18550"/>
    <cellStyle name="Normal 13 2 3 3" xfId="5288"/>
    <cellStyle name="Normal 13 2 3 3 2" xfId="12899"/>
    <cellStyle name="Normal 13 2 3 3 3" xfId="20510"/>
    <cellStyle name="Normal 13 2 3 4" xfId="9086"/>
    <cellStyle name="Normal 13 2 3 5" xfId="16697"/>
    <cellStyle name="Normal 13 2 4" xfId="2410"/>
    <cellStyle name="Normal 13 2 4 2" xfId="6223"/>
    <cellStyle name="Normal 13 2 4 2 2" xfId="13834"/>
    <cellStyle name="Normal 13 2 4 2 3" xfId="21445"/>
    <cellStyle name="Normal 13 2 4 3" xfId="10021"/>
    <cellStyle name="Normal 13 2 4 4" xfId="17632"/>
    <cellStyle name="Normal 13 2 5" xfId="4370"/>
    <cellStyle name="Normal 13 2 5 2" xfId="11981"/>
    <cellStyle name="Normal 13 2 5 3" xfId="19592"/>
    <cellStyle name="Normal 13 2 6" xfId="8168"/>
    <cellStyle name="Normal 13 2 7" xfId="15779"/>
    <cellStyle name="Normal 13 3" xfId="770"/>
    <cellStyle name="Normal 13 3 2" xfId="1688"/>
    <cellStyle name="Normal 13 3 2 2" xfId="3541"/>
    <cellStyle name="Normal 13 3 2 2 2" xfId="7354"/>
    <cellStyle name="Normal 13 3 2 2 2 2" xfId="14965"/>
    <cellStyle name="Normal 13 3 2 2 2 3" xfId="22576"/>
    <cellStyle name="Normal 13 3 2 2 3" xfId="11152"/>
    <cellStyle name="Normal 13 3 2 2 4" xfId="18763"/>
    <cellStyle name="Normal 13 3 2 3" xfId="5501"/>
    <cellStyle name="Normal 13 3 2 3 2" xfId="13112"/>
    <cellStyle name="Normal 13 3 2 3 3" xfId="20723"/>
    <cellStyle name="Normal 13 3 2 4" xfId="9299"/>
    <cellStyle name="Normal 13 3 2 5" xfId="16910"/>
    <cellStyle name="Normal 13 3 3" xfId="2623"/>
    <cellStyle name="Normal 13 3 3 2" xfId="6436"/>
    <cellStyle name="Normal 13 3 3 2 2" xfId="14047"/>
    <cellStyle name="Normal 13 3 3 2 3" xfId="21658"/>
    <cellStyle name="Normal 13 3 3 3" xfId="10234"/>
    <cellStyle name="Normal 13 3 3 4" xfId="17845"/>
    <cellStyle name="Normal 13 3 4" xfId="4583"/>
    <cellStyle name="Normal 13 3 4 2" xfId="12194"/>
    <cellStyle name="Normal 13 3 4 3" xfId="19805"/>
    <cellStyle name="Normal 13 3 5" xfId="8381"/>
    <cellStyle name="Normal 13 3 6" xfId="15992"/>
    <cellStyle name="Normal 13 4" xfId="1241"/>
    <cellStyle name="Normal 13 4 2" xfId="3094"/>
    <cellStyle name="Normal 13 4 2 2" xfId="6907"/>
    <cellStyle name="Normal 13 4 2 2 2" xfId="14518"/>
    <cellStyle name="Normal 13 4 2 2 3" xfId="22129"/>
    <cellStyle name="Normal 13 4 2 3" xfId="10705"/>
    <cellStyle name="Normal 13 4 2 4" xfId="18316"/>
    <cellStyle name="Normal 13 4 3" xfId="5054"/>
    <cellStyle name="Normal 13 4 3 2" xfId="12665"/>
    <cellStyle name="Normal 13 4 3 3" xfId="20276"/>
    <cellStyle name="Normal 13 4 4" xfId="8852"/>
    <cellStyle name="Normal 13 4 5" xfId="16463"/>
    <cellStyle name="Normal 13 5" xfId="2175"/>
    <cellStyle name="Normal 13 5 2" xfId="5988"/>
    <cellStyle name="Normal 13 5 2 2" xfId="13599"/>
    <cellStyle name="Normal 13 5 2 3" xfId="21210"/>
    <cellStyle name="Normal 13 5 3" xfId="9786"/>
    <cellStyle name="Normal 13 5 4" xfId="17397"/>
    <cellStyle name="Normal 13 6" xfId="4118"/>
    <cellStyle name="Normal 13 6 2" xfId="11729"/>
    <cellStyle name="Normal 13 6 3" xfId="19340"/>
    <cellStyle name="Normal 13 7" xfId="7934"/>
    <cellStyle name="Normal 13 8" xfId="15545"/>
    <cellStyle name="Normal 14" xfId="366"/>
    <cellStyle name="Normal 14 2" xfId="815"/>
    <cellStyle name="Normal 14 2 2" xfId="1733"/>
    <cellStyle name="Normal 14 2 2 2" xfId="3586"/>
    <cellStyle name="Normal 14 2 2 2 2" xfId="7399"/>
    <cellStyle name="Normal 14 2 2 2 2 2" xfId="15010"/>
    <cellStyle name="Normal 14 2 2 2 2 3" xfId="22621"/>
    <cellStyle name="Normal 14 2 2 2 3" xfId="11197"/>
    <cellStyle name="Normal 14 2 2 2 4" xfId="18808"/>
    <cellStyle name="Normal 14 2 2 3" xfId="5546"/>
    <cellStyle name="Normal 14 2 2 3 2" xfId="13157"/>
    <cellStyle name="Normal 14 2 2 3 3" xfId="20768"/>
    <cellStyle name="Normal 14 2 2 4" xfId="9344"/>
    <cellStyle name="Normal 14 2 2 5" xfId="16955"/>
    <cellStyle name="Normal 14 2 3" xfId="2668"/>
    <cellStyle name="Normal 14 2 3 2" xfId="6481"/>
    <cellStyle name="Normal 14 2 3 2 2" xfId="14092"/>
    <cellStyle name="Normal 14 2 3 2 3" xfId="21703"/>
    <cellStyle name="Normal 14 2 3 3" xfId="10279"/>
    <cellStyle name="Normal 14 2 3 4" xfId="17890"/>
    <cellStyle name="Normal 14 2 4" xfId="4628"/>
    <cellStyle name="Normal 14 2 4 2" xfId="12239"/>
    <cellStyle name="Normal 14 2 4 3" xfId="19850"/>
    <cellStyle name="Normal 14 2 5" xfId="8426"/>
    <cellStyle name="Normal 14 2 6" xfId="16037"/>
    <cellStyle name="Normal 14 3" xfId="1286"/>
    <cellStyle name="Normal 14 3 2" xfId="3139"/>
    <cellStyle name="Normal 14 3 2 2" xfId="6952"/>
    <cellStyle name="Normal 14 3 2 2 2" xfId="14563"/>
    <cellStyle name="Normal 14 3 2 2 3" xfId="22174"/>
    <cellStyle name="Normal 14 3 2 3" xfId="10750"/>
    <cellStyle name="Normal 14 3 2 4" xfId="18361"/>
    <cellStyle name="Normal 14 3 3" xfId="5099"/>
    <cellStyle name="Normal 14 3 3 2" xfId="12710"/>
    <cellStyle name="Normal 14 3 3 3" xfId="20321"/>
    <cellStyle name="Normal 14 3 4" xfId="8897"/>
    <cellStyle name="Normal 14 3 5" xfId="16508"/>
    <cellStyle name="Normal 14 4" xfId="2221"/>
    <cellStyle name="Normal 14 4 2" xfId="6034"/>
    <cellStyle name="Normal 14 4 2 2" xfId="13645"/>
    <cellStyle name="Normal 14 4 2 3" xfId="21256"/>
    <cellStyle name="Normal 14 4 3" xfId="9832"/>
    <cellStyle name="Normal 14 4 4" xfId="17443"/>
    <cellStyle name="Normal 14 5" xfId="4181"/>
    <cellStyle name="Normal 14 5 2" xfId="11792"/>
    <cellStyle name="Normal 14 5 3" xfId="19403"/>
    <cellStyle name="Normal 14 6" xfId="7979"/>
    <cellStyle name="Normal 14 7" xfId="15590"/>
    <cellStyle name="Normal 15" xfId="387"/>
    <cellStyle name="Normal 15 2" xfId="389"/>
    <cellStyle name="Normal 15 2 2" xfId="836"/>
    <cellStyle name="Normal 15 2 2 2" xfId="1754"/>
    <cellStyle name="Normal 15 2 2 2 2" xfId="3607"/>
    <cellStyle name="Normal 15 2 2 2 2 2" xfId="7420"/>
    <cellStyle name="Normal 15 2 2 2 2 2 2" xfId="15031"/>
    <cellStyle name="Normal 15 2 2 2 2 2 3" xfId="22642"/>
    <cellStyle name="Normal 15 2 2 2 2 3" xfId="11218"/>
    <cellStyle name="Normal 15 2 2 2 2 4" xfId="18829"/>
    <cellStyle name="Normal 15 2 2 2 3" xfId="5567"/>
    <cellStyle name="Normal 15 2 2 2 3 2" xfId="13178"/>
    <cellStyle name="Normal 15 2 2 2 3 3" xfId="20789"/>
    <cellStyle name="Normal 15 2 2 2 4" xfId="9365"/>
    <cellStyle name="Normal 15 2 2 2 5" xfId="16976"/>
    <cellStyle name="Normal 15 2 2 3" xfId="2689"/>
    <cellStyle name="Normal 15 2 2 3 2" xfId="6502"/>
    <cellStyle name="Normal 15 2 2 3 2 2" xfId="14113"/>
    <cellStyle name="Normal 15 2 2 3 2 3" xfId="21724"/>
    <cellStyle name="Normal 15 2 2 3 3" xfId="10300"/>
    <cellStyle name="Normal 15 2 2 3 4" xfId="17911"/>
    <cellStyle name="Normal 15 2 2 4" xfId="4649"/>
    <cellStyle name="Normal 15 2 2 4 2" xfId="12260"/>
    <cellStyle name="Normal 15 2 2 4 3" xfId="19871"/>
    <cellStyle name="Normal 15 2 2 5" xfId="8447"/>
    <cellStyle name="Normal 15 2 2 6" xfId="16058"/>
    <cellStyle name="Normal 15 2 3" xfId="1307"/>
    <cellStyle name="Normal 15 2 3 2" xfId="3160"/>
    <cellStyle name="Normal 15 2 3 2 2" xfId="6973"/>
    <cellStyle name="Normal 15 2 3 2 2 2" xfId="14584"/>
    <cellStyle name="Normal 15 2 3 2 2 3" xfId="22195"/>
    <cellStyle name="Normal 15 2 3 2 3" xfId="10771"/>
    <cellStyle name="Normal 15 2 3 2 4" xfId="18382"/>
    <cellStyle name="Normal 15 2 3 3" xfId="5120"/>
    <cellStyle name="Normal 15 2 3 3 2" xfId="12731"/>
    <cellStyle name="Normal 15 2 3 3 3" xfId="20342"/>
    <cellStyle name="Normal 15 2 3 4" xfId="8918"/>
    <cellStyle name="Normal 15 2 3 5" xfId="16529"/>
    <cellStyle name="Normal 15 2 4" xfId="2242"/>
    <cellStyle name="Normal 15 2 4 2" xfId="6055"/>
    <cellStyle name="Normal 15 2 4 2 2" xfId="13666"/>
    <cellStyle name="Normal 15 2 4 2 3" xfId="21277"/>
    <cellStyle name="Normal 15 2 4 3" xfId="9853"/>
    <cellStyle name="Normal 15 2 4 4" xfId="17464"/>
    <cellStyle name="Normal 15 2 5" xfId="4202"/>
    <cellStyle name="Normal 15 2 5 2" xfId="11813"/>
    <cellStyle name="Normal 15 2 5 3" xfId="19424"/>
    <cellStyle name="Normal 15 2 6" xfId="8000"/>
    <cellStyle name="Normal 15 2 7" xfId="15611"/>
    <cellStyle name="Normal 15 3" xfId="834"/>
    <cellStyle name="Normal 15 3 2" xfId="1752"/>
    <cellStyle name="Normal 15 3 2 2" xfId="3605"/>
    <cellStyle name="Normal 15 3 2 2 2" xfId="7418"/>
    <cellStyle name="Normal 15 3 2 2 2 2" xfId="15029"/>
    <cellStyle name="Normal 15 3 2 2 2 3" xfId="22640"/>
    <cellStyle name="Normal 15 3 2 2 3" xfId="11216"/>
    <cellStyle name="Normal 15 3 2 2 4" xfId="18827"/>
    <cellStyle name="Normal 15 3 2 3" xfId="5565"/>
    <cellStyle name="Normal 15 3 2 3 2" xfId="13176"/>
    <cellStyle name="Normal 15 3 2 3 3" xfId="20787"/>
    <cellStyle name="Normal 15 3 2 4" xfId="9363"/>
    <cellStyle name="Normal 15 3 2 5" xfId="16974"/>
    <cellStyle name="Normal 15 3 3" xfId="2687"/>
    <cellStyle name="Normal 15 3 3 2" xfId="6500"/>
    <cellStyle name="Normal 15 3 3 2 2" xfId="14111"/>
    <cellStyle name="Normal 15 3 3 2 3" xfId="21722"/>
    <cellStyle name="Normal 15 3 3 3" xfId="10298"/>
    <cellStyle name="Normal 15 3 3 4" xfId="17909"/>
    <cellStyle name="Normal 15 3 4" xfId="4647"/>
    <cellStyle name="Normal 15 3 4 2" xfId="12258"/>
    <cellStyle name="Normal 15 3 4 3" xfId="19869"/>
    <cellStyle name="Normal 15 3 5" xfId="8445"/>
    <cellStyle name="Normal 15 3 6" xfId="16056"/>
    <cellStyle name="Normal 15 4" xfId="1305"/>
    <cellStyle name="Normal 15 4 2" xfId="3158"/>
    <cellStyle name="Normal 15 4 2 2" xfId="6971"/>
    <cellStyle name="Normal 15 4 2 2 2" xfId="14582"/>
    <cellStyle name="Normal 15 4 2 2 3" xfId="22193"/>
    <cellStyle name="Normal 15 4 2 3" xfId="10769"/>
    <cellStyle name="Normal 15 4 2 4" xfId="18380"/>
    <cellStyle name="Normal 15 4 3" xfId="5118"/>
    <cellStyle name="Normal 15 4 3 2" xfId="12729"/>
    <cellStyle name="Normal 15 4 3 3" xfId="20340"/>
    <cellStyle name="Normal 15 4 4" xfId="8916"/>
    <cellStyle name="Normal 15 4 5" xfId="16527"/>
    <cellStyle name="Normal 15 5" xfId="2240"/>
    <cellStyle name="Normal 15 5 2" xfId="6053"/>
    <cellStyle name="Normal 15 5 2 2" xfId="13664"/>
    <cellStyle name="Normal 15 5 2 3" xfId="21275"/>
    <cellStyle name="Normal 15 5 3" xfId="9851"/>
    <cellStyle name="Normal 15 5 4" xfId="17462"/>
    <cellStyle name="Normal 15 6" xfId="4200"/>
    <cellStyle name="Normal 15 6 2" xfId="11811"/>
    <cellStyle name="Normal 15 6 3" xfId="19422"/>
    <cellStyle name="Normal 15 7" xfId="7998"/>
    <cellStyle name="Normal 15 8" xfId="15609"/>
    <cellStyle name="Normal 16" xfId="11"/>
    <cellStyle name="Normal 16 2" xfId="1015"/>
    <cellStyle name="Normal 16 2 2" xfId="1933"/>
    <cellStyle name="Normal 16 2 2 2" xfId="3786"/>
    <cellStyle name="Normal 16 2 2 2 2" xfId="7599"/>
    <cellStyle name="Normal 16 2 2 2 2 2" xfId="15210"/>
    <cellStyle name="Normal 16 2 2 2 2 3" xfId="22821"/>
    <cellStyle name="Normal 16 2 2 2 3" xfId="11397"/>
    <cellStyle name="Normal 16 2 2 2 4" xfId="19008"/>
    <cellStyle name="Normal 16 2 2 3" xfId="5746"/>
    <cellStyle name="Normal 16 2 2 3 2" xfId="13357"/>
    <cellStyle name="Normal 16 2 2 3 3" xfId="20968"/>
    <cellStyle name="Normal 16 2 2 4" xfId="9544"/>
    <cellStyle name="Normal 16 2 2 5" xfId="17155"/>
    <cellStyle name="Normal 16 2 3" xfId="2868"/>
    <cellStyle name="Normal 16 2 3 2" xfId="6681"/>
    <cellStyle name="Normal 16 2 3 2 2" xfId="14292"/>
    <cellStyle name="Normal 16 2 3 2 3" xfId="21903"/>
    <cellStyle name="Normal 16 2 3 3" xfId="10479"/>
    <cellStyle name="Normal 16 2 3 4" xfId="18090"/>
    <cellStyle name="Normal 16 2 4" xfId="4828"/>
    <cellStyle name="Normal 16 2 4 2" xfId="12439"/>
    <cellStyle name="Normal 16 2 4 3" xfId="20050"/>
    <cellStyle name="Normal 16 2 5" xfId="8626"/>
    <cellStyle name="Normal 16 2 6" xfId="16237"/>
    <cellStyle name="Normal 16 3" xfId="1038"/>
    <cellStyle name="Normal 16 3 2" xfId="2891"/>
    <cellStyle name="Normal 16 3 2 2" xfId="6704"/>
    <cellStyle name="Normal 16 3 2 2 2" xfId="14315"/>
    <cellStyle name="Normal 16 3 2 2 3" xfId="21926"/>
    <cellStyle name="Normal 16 3 2 3" xfId="10502"/>
    <cellStyle name="Normal 16 3 2 4" xfId="18113"/>
    <cellStyle name="Normal 16 3 3" xfId="4851"/>
    <cellStyle name="Normal 16 3 3 2" xfId="12462"/>
    <cellStyle name="Normal 16 3 3 3" xfId="20073"/>
    <cellStyle name="Normal 16 3 4" xfId="8649"/>
    <cellStyle name="Normal 16 3 5" xfId="16260"/>
    <cellStyle name="Normal 16 4" xfId="1971"/>
    <cellStyle name="Normal 16 4 2" xfId="5784"/>
    <cellStyle name="Normal 16 4 2 2" xfId="13395"/>
    <cellStyle name="Normal 16 4 2 3" xfId="21006"/>
    <cellStyle name="Normal 16 4 3" xfId="9582"/>
    <cellStyle name="Normal 16 4 4" xfId="17193"/>
    <cellStyle name="Normal 16 5" xfId="4149"/>
    <cellStyle name="Normal 16 5 2" xfId="11760"/>
    <cellStyle name="Normal 16 5 3" xfId="19371"/>
    <cellStyle name="Normal 16 6" xfId="7734"/>
    <cellStyle name="Normal 16 7" xfId="15345"/>
    <cellStyle name="Normal 17" xfId="569"/>
    <cellStyle name="Normal 17 2" xfId="1487"/>
    <cellStyle name="Normal 17 2 2" xfId="3340"/>
    <cellStyle name="Normal 17 2 2 2" xfId="7153"/>
    <cellStyle name="Normal 17 2 2 2 2" xfId="14764"/>
    <cellStyle name="Normal 17 2 2 2 3" xfId="22375"/>
    <cellStyle name="Normal 17 2 2 3" xfId="10951"/>
    <cellStyle name="Normal 17 2 2 4" xfId="18562"/>
    <cellStyle name="Normal 17 2 3" xfId="5300"/>
    <cellStyle name="Normal 17 2 3 2" xfId="12911"/>
    <cellStyle name="Normal 17 2 3 3" xfId="20522"/>
    <cellStyle name="Normal 17 2 4" xfId="9098"/>
    <cellStyle name="Normal 17 2 5" xfId="16709"/>
    <cellStyle name="Normal 17 3" xfId="2422"/>
    <cellStyle name="Normal 17 3 2" xfId="6235"/>
    <cellStyle name="Normal 17 3 2 2" xfId="13846"/>
    <cellStyle name="Normal 17 3 2 3" xfId="21457"/>
    <cellStyle name="Normal 17 3 3" xfId="10033"/>
    <cellStyle name="Normal 17 3 4" xfId="17644"/>
    <cellStyle name="Normal 17 4" xfId="4382"/>
    <cellStyle name="Normal 17 4 2" xfId="11993"/>
    <cellStyle name="Normal 17 4 3" xfId="19604"/>
    <cellStyle name="Normal 17 5" xfId="8180"/>
    <cellStyle name="Normal 17 6" xfId="15791"/>
    <cellStyle name="Normal 18" xfId="1035"/>
    <cellStyle name="Normal 18 2" xfId="2888"/>
    <cellStyle name="Normal 18 2 2" xfId="6701"/>
    <cellStyle name="Normal 18 2 2 2" xfId="14312"/>
    <cellStyle name="Normal 18 2 2 3" xfId="21923"/>
    <cellStyle name="Normal 18 2 3" xfId="10499"/>
    <cellStyle name="Normal 18 2 4" xfId="18110"/>
    <cellStyle name="Normal 18 3" xfId="4848"/>
    <cellStyle name="Normal 18 3 2" xfId="12459"/>
    <cellStyle name="Normal 18 3 3" xfId="20070"/>
    <cellStyle name="Normal 18 4" xfId="8646"/>
    <cellStyle name="Normal 18 5" xfId="16257"/>
    <cellStyle name="Normal 19" xfId="1967"/>
    <cellStyle name="Normal 19 2" xfId="7727"/>
    <cellStyle name="Normal 19 2 2" xfId="7731"/>
    <cellStyle name="Normal 19 2 2 2" xfId="15342"/>
    <cellStyle name="Normal 19 2 2 3" xfId="22953"/>
    <cellStyle name="Normal 19 2 3" xfId="15338"/>
    <cellStyle name="Normal 19 2 4" xfId="22949"/>
    <cellStyle name="Normal 19 3" xfId="5780"/>
    <cellStyle name="Normal 19 3 2" xfId="13391"/>
    <cellStyle name="Normal 19 3 3" xfId="21002"/>
    <cellStyle name="Normal 19 4" xfId="9578"/>
    <cellStyle name="Normal 19 5" xfId="17189"/>
    <cellStyle name="Normal 2" xfId="51"/>
    <cellStyle name="Normal 2 2" xfId="52"/>
    <cellStyle name="Normal 2 2 2" xfId="147"/>
    <cellStyle name="Normal 2 2 2 2" xfId="128"/>
    <cellStyle name="Normal 2 2 2 3" xfId="453"/>
    <cellStyle name="Normal 2 2 2 3 2" xfId="900"/>
    <cellStyle name="Normal 2 2 2 3 2 2" xfId="1818"/>
    <cellStyle name="Normal 2 2 2 3 2 2 2" xfId="3671"/>
    <cellStyle name="Normal 2 2 2 3 2 2 2 2" xfId="7484"/>
    <cellStyle name="Normal 2 2 2 3 2 2 2 2 2" xfId="15095"/>
    <cellStyle name="Normal 2 2 2 3 2 2 2 2 3" xfId="22706"/>
    <cellStyle name="Normal 2 2 2 3 2 2 2 3" xfId="11282"/>
    <cellStyle name="Normal 2 2 2 3 2 2 2 4" xfId="18893"/>
    <cellStyle name="Normal 2 2 2 3 2 2 3" xfId="5631"/>
    <cellStyle name="Normal 2 2 2 3 2 2 3 2" xfId="13242"/>
    <cellStyle name="Normal 2 2 2 3 2 2 3 3" xfId="20853"/>
    <cellStyle name="Normal 2 2 2 3 2 2 4" xfId="9429"/>
    <cellStyle name="Normal 2 2 2 3 2 2 5" xfId="17040"/>
    <cellStyle name="Normal 2 2 2 3 2 3" xfId="2753"/>
    <cellStyle name="Normal 2 2 2 3 2 3 2" xfId="6566"/>
    <cellStyle name="Normal 2 2 2 3 2 3 2 2" xfId="14177"/>
    <cellStyle name="Normal 2 2 2 3 2 3 2 3" xfId="21788"/>
    <cellStyle name="Normal 2 2 2 3 2 3 3" xfId="10364"/>
    <cellStyle name="Normal 2 2 2 3 2 3 4" xfId="17975"/>
    <cellStyle name="Normal 2 2 2 3 2 4" xfId="4713"/>
    <cellStyle name="Normal 2 2 2 3 2 4 2" xfId="12324"/>
    <cellStyle name="Normal 2 2 2 3 2 4 3" xfId="19935"/>
    <cellStyle name="Normal 2 2 2 3 2 5" xfId="8511"/>
    <cellStyle name="Normal 2 2 2 3 2 6" xfId="16122"/>
    <cellStyle name="Normal 2 2 2 3 3" xfId="1371"/>
    <cellStyle name="Normal 2 2 2 3 3 2" xfId="3224"/>
    <cellStyle name="Normal 2 2 2 3 3 2 2" xfId="7037"/>
    <cellStyle name="Normal 2 2 2 3 3 2 2 2" xfId="14648"/>
    <cellStyle name="Normal 2 2 2 3 3 2 2 3" xfId="22259"/>
    <cellStyle name="Normal 2 2 2 3 3 2 3" xfId="10835"/>
    <cellStyle name="Normal 2 2 2 3 3 2 4" xfId="18446"/>
    <cellStyle name="Normal 2 2 2 3 3 3" xfId="5184"/>
    <cellStyle name="Normal 2 2 2 3 3 3 2" xfId="12795"/>
    <cellStyle name="Normal 2 2 2 3 3 3 3" xfId="20406"/>
    <cellStyle name="Normal 2 2 2 3 3 4" xfId="8982"/>
    <cellStyle name="Normal 2 2 2 3 3 5" xfId="16593"/>
    <cellStyle name="Normal 2 2 2 3 4" xfId="2306"/>
    <cellStyle name="Normal 2 2 2 3 4 2" xfId="6119"/>
    <cellStyle name="Normal 2 2 2 3 4 2 2" xfId="13730"/>
    <cellStyle name="Normal 2 2 2 3 4 2 3" xfId="21341"/>
    <cellStyle name="Normal 2 2 2 3 4 3" xfId="9917"/>
    <cellStyle name="Normal 2 2 2 3 4 4" xfId="17528"/>
    <cellStyle name="Normal 2 2 2 3 5" xfId="4266"/>
    <cellStyle name="Normal 2 2 2 3 5 2" xfId="11877"/>
    <cellStyle name="Normal 2 2 2 3 5 3" xfId="19488"/>
    <cellStyle name="Normal 2 2 2 3 6" xfId="8064"/>
    <cellStyle name="Normal 2 2 2 3 7" xfId="15675"/>
    <cellStyle name="Normal 2 2 2 4" xfId="664"/>
    <cellStyle name="Normal 2 2 2 4 2" xfId="1582"/>
    <cellStyle name="Normal 2 2 2 4 2 2" xfId="3435"/>
    <cellStyle name="Normal 2 2 2 4 2 2 2" xfId="7248"/>
    <cellStyle name="Normal 2 2 2 4 2 2 2 2" xfId="14859"/>
    <cellStyle name="Normal 2 2 2 4 2 2 2 3" xfId="22470"/>
    <cellStyle name="Normal 2 2 2 4 2 2 3" xfId="11046"/>
    <cellStyle name="Normal 2 2 2 4 2 2 4" xfId="18657"/>
    <cellStyle name="Normal 2 2 2 4 2 3" xfId="5395"/>
    <cellStyle name="Normal 2 2 2 4 2 3 2" xfId="13006"/>
    <cellStyle name="Normal 2 2 2 4 2 3 3" xfId="20617"/>
    <cellStyle name="Normal 2 2 2 4 2 4" xfId="9193"/>
    <cellStyle name="Normal 2 2 2 4 2 5" xfId="16804"/>
    <cellStyle name="Normal 2 2 2 4 3" xfId="2517"/>
    <cellStyle name="Normal 2 2 2 4 3 2" xfId="6330"/>
    <cellStyle name="Normal 2 2 2 4 3 2 2" xfId="13941"/>
    <cellStyle name="Normal 2 2 2 4 3 2 3" xfId="21552"/>
    <cellStyle name="Normal 2 2 2 4 3 3" xfId="10128"/>
    <cellStyle name="Normal 2 2 2 4 3 4" xfId="17739"/>
    <cellStyle name="Normal 2 2 2 4 4" xfId="4477"/>
    <cellStyle name="Normal 2 2 2 4 4 2" xfId="12088"/>
    <cellStyle name="Normal 2 2 2 4 4 3" xfId="19699"/>
    <cellStyle name="Normal 2 2 2 4 5" xfId="8275"/>
    <cellStyle name="Normal 2 2 2 4 6" xfId="15886"/>
    <cellStyle name="Normal 2 2 2 5" xfId="1135"/>
    <cellStyle name="Normal 2 2 2 5 2" xfId="2988"/>
    <cellStyle name="Normal 2 2 2 5 2 2" xfId="6801"/>
    <cellStyle name="Normal 2 2 2 5 2 2 2" xfId="14412"/>
    <cellStyle name="Normal 2 2 2 5 2 2 3" xfId="22023"/>
    <cellStyle name="Normal 2 2 2 5 2 3" xfId="10599"/>
    <cellStyle name="Normal 2 2 2 5 2 4" xfId="18210"/>
    <cellStyle name="Normal 2 2 2 5 3" xfId="4948"/>
    <cellStyle name="Normal 2 2 2 5 3 2" xfId="12559"/>
    <cellStyle name="Normal 2 2 2 5 3 3" xfId="20170"/>
    <cellStyle name="Normal 2 2 2 5 4" xfId="8746"/>
    <cellStyle name="Normal 2 2 2 5 5" xfId="16357"/>
    <cellStyle name="Normal 2 2 2 6" xfId="2069"/>
    <cellStyle name="Normal 2 2 2 6 2" xfId="5882"/>
    <cellStyle name="Normal 2 2 2 6 2 2" xfId="13493"/>
    <cellStyle name="Normal 2 2 2 6 2 3" xfId="21104"/>
    <cellStyle name="Normal 2 2 2 6 3" xfId="9680"/>
    <cellStyle name="Normal 2 2 2 6 4" xfId="17291"/>
    <cellStyle name="Normal 2 2 2 7" xfId="3959"/>
    <cellStyle name="Normal 2 2 2 7 2" xfId="11570"/>
    <cellStyle name="Normal 2 2 2 7 3" xfId="19181"/>
    <cellStyle name="Normal 2 2 2 8" xfId="7829"/>
    <cellStyle name="Normal 2 2 2 9" xfId="15440"/>
    <cellStyle name="Normal 2 2 3" xfId="219"/>
    <cellStyle name="Normal 2 2 3 2" xfId="491"/>
    <cellStyle name="Normal 2 2 3 2 2" xfId="938"/>
    <cellStyle name="Normal 2 2 3 2 2 2" xfId="1856"/>
    <cellStyle name="Normal 2 2 3 2 2 2 2" xfId="3709"/>
    <cellStyle name="Normal 2 2 3 2 2 2 2 2" xfId="7522"/>
    <cellStyle name="Normal 2 2 3 2 2 2 2 2 2" xfId="15133"/>
    <cellStyle name="Normal 2 2 3 2 2 2 2 2 3" xfId="22744"/>
    <cellStyle name="Normal 2 2 3 2 2 2 2 3" xfId="11320"/>
    <cellStyle name="Normal 2 2 3 2 2 2 2 4" xfId="18931"/>
    <cellStyle name="Normal 2 2 3 2 2 2 3" xfId="5669"/>
    <cellStyle name="Normal 2 2 3 2 2 2 3 2" xfId="13280"/>
    <cellStyle name="Normal 2 2 3 2 2 2 3 3" xfId="20891"/>
    <cellStyle name="Normal 2 2 3 2 2 2 4" xfId="9467"/>
    <cellStyle name="Normal 2 2 3 2 2 2 5" xfId="17078"/>
    <cellStyle name="Normal 2 2 3 2 2 3" xfId="2791"/>
    <cellStyle name="Normal 2 2 3 2 2 3 2" xfId="6604"/>
    <cellStyle name="Normal 2 2 3 2 2 3 2 2" xfId="14215"/>
    <cellStyle name="Normal 2 2 3 2 2 3 2 3" xfId="21826"/>
    <cellStyle name="Normal 2 2 3 2 2 3 3" xfId="10402"/>
    <cellStyle name="Normal 2 2 3 2 2 3 4" xfId="18013"/>
    <cellStyle name="Normal 2 2 3 2 2 4" xfId="4751"/>
    <cellStyle name="Normal 2 2 3 2 2 4 2" xfId="12362"/>
    <cellStyle name="Normal 2 2 3 2 2 4 3" xfId="19973"/>
    <cellStyle name="Normal 2 2 3 2 2 5" xfId="8549"/>
    <cellStyle name="Normal 2 2 3 2 2 6" xfId="16160"/>
    <cellStyle name="Normal 2 2 3 2 3" xfId="1409"/>
    <cellStyle name="Normal 2 2 3 2 3 2" xfId="3262"/>
    <cellStyle name="Normal 2 2 3 2 3 2 2" xfId="7075"/>
    <cellStyle name="Normal 2 2 3 2 3 2 2 2" xfId="14686"/>
    <cellStyle name="Normal 2 2 3 2 3 2 2 3" xfId="22297"/>
    <cellStyle name="Normal 2 2 3 2 3 2 3" xfId="10873"/>
    <cellStyle name="Normal 2 2 3 2 3 2 4" xfId="18484"/>
    <cellStyle name="Normal 2 2 3 2 3 3" xfId="5222"/>
    <cellStyle name="Normal 2 2 3 2 3 3 2" xfId="12833"/>
    <cellStyle name="Normal 2 2 3 2 3 3 3" xfId="20444"/>
    <cellStyle name="Normal 2 2 3 2 3 4" xfId="9020"/>
    <cellStyle name="Normal 2 2 3 2 3 5" xfId="16631"/>
    <cellStyle name="Normal 2 2 3 2 4" xfId="2344"/>
    <cellStyle name="Normal 2 2 3 2 4 2" xfId="6157"/>
    <cellStyle name="Normal 2 2 3 2 4 2 2" xfId="13768"/>
    <cellStyle name="Normal 2 2 3 2 4 2 3" xfId="21379"/>
    <cellStyle name="Normal 2 2 3 2 4 3" xfId="9955"/>
    <cellStyle name="Normal 2 2 3 2 4 4" xfId="17566"/>
    <cellStyle name="Normal 2 2 3 2 5" xfId="4304"/>
    <cellStyle name="Normal 2 2 3 2 5 2" xfId="11915"/>
    <cellStyle name="Normal 2 2 3 2 5 3" xfId="19526"/>
    <cellStyle name="Normal 2 2 3 2 6" xfId="8102"/>
    <cellStyle name="Normal 2 2 3 2 7" xfId="15713"/>
    <cellStyle name="Normal 2 2 3 3" xfId="704"/>
    <cellStyle name="Normal 2 2 3 3 2" xfId="1622"/>
    <cellStyle name="Normal 2 2 3 3 2 2" xfId="3475"/>
    <cellStyle name="Normal 2 2 3 3 2 2 2" xfId="7288"/>
    <cellStyle name="Normal 2 2 3 3 2 2 2 2" xfId="14899"/>
    <cellStyle name="Normal 2 2 3 3 2 2 2 3" xfId="22510"/>
    <cellStyle name="Normal 2 2 3 3 2 2 3" xfId="11086"/>
    <cellStyle name="Normal 2 2 3 3 2 2 4" xfId="18697"/>
    <cellStyle name="Normal 2 2 3 3 2 3" xfId="5435"/>
    <cellStyle name="Normal 2 2 3 3 2 3 2" xfId="13046"/>
    <cellStyle name="Normal 2 2 3 3 2 3 3" xfId="20657"/>
    <cellStyle name="Normal 2 2 3 3 2 4" xfId="9233"/>
    <cellStyle name="Normal 2 2 3 3 2 5" xfId="16844"/>
    <cellStyle name="Normal 2 2 3 3 3" xfId="2557"/>
    <cellStyle name="Normal 2 2 3 3 3 2" xfId="6370"/>
    <cellStyle name="Normal 2 2 3 3 3 2 2" xfId="13981"/>
    <cellStyle name="Normal 2 2 3 3 3 2 3" xfId="21592"/>
    <cellStyle name="Normal 2 2 3 3 3 3" xfId="10168"/>
    <cellStyle name="Normal 2 2 3 3 3 4" xfId="17779"/>
    <cellStyle name="Normal 2 2 3 3 4" xfId="4517"/>
    <cellStyle name="Normal 2 2 3 3 4 2" xfId="12128"/>
    <cellStyle name="Normal 2 2 3 3 4 3" xfId="19739"/>
    <cellStyle name="Normal 2 2 3 3 5" xfId="8315"/>
    <cellStyle name="Normal 2 2 3 3 6" xfId="15926"/>
    <cellStyle name="Normal 2 2 3 4" xfId="1174"/>
    <cellStyle name="Normal 2 2 3 4 2" xfId="3027"/>
    <cellStyle name="Normal 2 2 3 4 2 2" xfId="6840"/>
    <cellStyle name="Normal 2 2 3 4 2 2 2" xfId="14451"/>
    <cellStyle name="Normal 2 2 3 4 2 2 3" xfId="22062"/>
    <cellStyle name="Normal 2 2 3 4 2 3" xfId="10638"/>
    <cellStyle name="Normal 2 2 3 4 2 4" xfId="18249"/>
    <cellStyle name="Normal 2 2 3 4 3" xfId="4987"/>
    <cellStyle name="Normal 2 2 3 4 3 2" xfId="12598"/>
    <cellStyle name="Normal 2 2 3 4 3 3" xfId="20209"/>
    <cellStyle name="Normal 2 2 3 4 4" xfId="8785"/>
    <cellStyle name="Normal 2 2 3 4 5" xfId="16396"/>
    <cellStyle name="Normal 2 2 3 5" xfId="2109"/>
    <cellStyle name="Normal 2 2 3 5 2" xfId="5922"/>
    <cellStyle name="Normal 2 2 3 5 2 2" xfId="13533"/>
    <cellStyle name="Normal 2 2 3 5 2 3" xfId="21144"/>
    <cellStyle name="Normal 2 2 3 5 3" xfId="9720"/>
    <cellStyle name="Normal 2 2 3 5 4" xfId="17331"/>
    <cellStyle name="Normal 2 2 3 6" xfId="4048"/>
    <cellStyle name="Normal 2 2 3 6 2" xfId="11659"/>
    <cellStyle name="Normal 2 2 3 6 3" xfId="19270"/>
    <cellStyle name="Normal 2 2 3 7" xfId="7868"/>
    <cellStyle name="Normal 2 2 3 8" xfId="15479"/>
    <cellStyle name="Normal 2 2 4" xfId="121"/>
    <cellStyle name="Normal 2 2 4 2" xfId="649"/>
    <cellStyle name="Normal 2 2 4 2 2" xfId="1567"/>
    <cellStyle name="Normal 2 2 4 2 2 2" xfId="3420"/>
    <cellStyle name="Normal 2 2 4 2 2 2 2" xfId="7233"/>
    <cellStyle name="Normal 2 2 4 2 2 2 2 2" xfId="14844"/>
    <cellStyle name="Normal 2 2 4 2 2 2 2 3" xfId="22455"/>
    <cellStyle name="Normal 2 2 4 2 2 2 3" xfId="11031"/>
    <cellStyle name="Normal 2 2 4 2 2 2 4" xfId="18642"/>
    <cellStyle name="Normal 2 2 4 2 2 3" xfId="5380"/>
    <cellStyle name="Normal 2 2 4 2 2 3 2" xfId="12991"/>
    <cellStyle name="Normal 2 2 4 2 2 3 3" xfId="20602"/>
    <cellStyle name="Normal 2 2 4 2 2 4" xfId="9178"/>
    <cellStyle name="Normal 2 2 4 2 2 5" xfId="16789"/>
    <cellStyle name="Normal 2 2 4 2 3" xfId="2502"/>
    <cellStyle name="Normal 2 2 4 2 3 2" xfId="6315"/>
    <cellStyle name="Normal 2 2 4 2 3 2 2" xfId="13926"/>
    <cellStyle name="Normal 2 2 4 2 3 2 3" xfId="21537"/>
    <cellStyle name="Normal 2 2 4 2 3 3" xfId="10113"/>
    <cellStyle name="Normal 2 2 4 2 3 4" xfId="17724"/>
    <cellStyle name="Normal 2 2 4 2 4" xfId="4462"/>
    <cellStyle name="Normal 2 2 4 2 4 2" xfId="12073"/>
    <cellStyle name="Normal 2 2 4 2 4 3" xfId="19684"/>
    <cellStyle name="Normal 2 2 4 2 5" xfId="8260"/>
    <cellStyle name="Normal 2 2 4 2 6" xfId="15871"/>
    <cellStyle name="Normal 2 2 4 3" xfId="1121"/>
    <cellStyle name="Normal 2 2 4 3 2" xfId="2974"/>
    <cellStyle name="Normal 2 2 4 3 2 2" xfId="6787"/>
    <cellStyle name="Normal 2 2 4 3 2 2 2" xfId="14398"/>
    <cellStyle name="Normal 2 2 4 3 2 2 3" xfId="22009"/>
    <cellStyle name="Normal 2 2 4 3 2 3" xfId="10585"/>
    <cellStyle name="Normal 2 2 4 3 2 4" xfId="18196"/>
    <cellStyle name="Normal 2 2 4 3 3" xfId="4934"/>
    <cellStyle name="Normal 2 2 4 3 3 2" xfId="12545"/>
    <cellStyle name="Normal 2 2 4 3 3 3" xfId="20156"/>
    <cellStyle name="Normal 2 2 4 3 4" xfId="8732"/>
    <cellStyle name="Normal 2 2 4 3 5" xfId="16343"/>
    <cellStyle name="Normal 2 2 4 4" xfId="2053"/>
    <cellStyle name="Normal 2 2 4 4 2" xfId="5866"/>
    <cellStyle name="Normal 2 2 4 4 2 2" xfId="13477"/>
    <cellStyle name="Normal 2 2 4 4 2 3" xfId="21088"/>
    <cellStyle name="Normal 2 2 4 4 3" xfId="9664"/>
    <cellStyle name="Normal 2 2 4 4 4" xfId="17275"/>
    <cellStyle name="Normal 2 2 4 5" xfId="4131"/>
    <cellStyle name="Normal 2 2 4 5 2" xfId="11742"/>
    <cellStyle name="Normal 2 2 4 5 3" xfId="19353"/>
    <cellStyle name="Normal 2 2 4 6" xfId="7815"/>
    <cellStyle name="Normal 2 2 4 7" xfId="15426"/>
    <cellStyle name="Normal 2 2 5" xfId="3936"/>
    <cellStyle name="Normal 2 2 5 2" xfId="11547"/>
    <cellStyle name="Normal 2 2 5 3" xfId="19158"/>
    <cellStyle name="Normal 2 3" xfId="120"/>
    <cellStyle name="Normal 2 3 10" xfId="22978"/>
    <cellStyle name="Normal 2 3 2" xfId="218"/>
    <cellStyle name="Normal 2 3 2 2" xfId="490"/>
    <cellStyle name="Normal 2 3 2 2 2" xfId="937"/>
    <cellStyle name="Normal 2 3 2 2 2 2" xfId="1855"/>
    <cellStyle name="Normal 2 3 2 2 2 2 2" xfId="3708"/>
    <cellStyle name="Normal 2 3 2 2 2 2 2 2" xfId="7521"/>
    <cellStyle name="Normal 2 3 2 2 2 2 2 2 2" xfId="15132"/>
    <cellStyle name="Normal 2 3 2 2 2 2 2 2 3" xfId="22743"/>
    <cellStyle name="Normal 2 3 2 2 2 2 2 3" xfId="11319"/>
    <cellStyle name="Normal 2 3 2 2 2 2 2 4" xfId="18930"/>
    <cellStyle name="Normal 2 3 2 2 2 2 3" xfId="5668"/>
    <cellStyle name="Normal 2 3 2 2 2 2 3 2" xfId="13279"/>
    <cellStyle name="Normal 2 3 2 2 2 2 3 3" xfId="20890"/>
    <cellStyle name="Normal 2 3 2 2 2 2 4" xfId="9466"/>
    <cellStyle name="Normal 2 3 2 2 2 2 5" xfId="17077"/>
    <cellStyle name="Normal 2 3 2 2 2 3" xfId="2790"/>
    <cellStyle name="Normal 2 3 2 2 2 3 2" xfId="6603"/>
    <cellStyle name="Normal 2 3 2 2 2 3 2 2" xfId="14214"/>
    <cellStyle name="Normal 2 3 2 2 2 3 2 3" xfId="21825"/>
    <cellStyle name="Normal 2 3 2 2 2 3 3" xfId="10401"/>
    <cellStyle name="Normal 2 3 2 2 2 3 4" xfId="18012"/>
    <cellStyle name="Normal 2 3 2 2 2 4" xfId="4750"/>
    <cellStyle name="Normal 2 3 2 2 2 4 2" xfId="12361"/>
    <cellStyle name="Normal 2 3 2 2 2 4 3" xfId="19972"/>
    <cellStyle name="Normal 2 3 2 2 2 5" xfId="8548"/>
    <cellStyle name="Normal 2 3 2 2 2 6" xfId="16159"/>
    <cellStyle name="Normal 2 3 2 2 3" xfId="1408"/>
    <cellStyle name="Normal 2 3 2 2 3 2" xfId="3261"/>
    <cellStyle name="Normal 2 3 2 2 3 2 2" xfId="7074"/>
    <cellStyle name="Normal 2 3 2 2 3 2 2 2" xfId="14685"/>
    <cellStyle name="Normal 2 3 2 2 3 2 2 3" xfId="22296"/>
    <cellStyle name="Normal 2 3 2 2 3 2 3" xfId="10872"/>
    <cellStyle name="Normal 2 3 2 2 3 2 4" xfId="18483"/>
    <cellStyle name="Normal 2 3 2 2 3 3" xfId="5221"/>
    <cellStyle name="Normal 2 3 2 2 3 3 2" xfId="12832"/>
    <cellStyle name="Normal 2 3 2 2 3 3 3" xfId="20443"/>
    <cellStyle name="Normal 2 3 2 2 3 4" xfId="9019"/>
    <cellStyle name="Normal 2 3 2 2 3 5" xfId="16630"/>
    <cellStyle name="Normal 2 3 2 2 4" xfId="2343"/>
    <cellStyle name="Normal 2 3 2 2 4 2" xfId="6156"/>
    <cellStyle name="Normal 2 3 2 2 4 2 2" xfId="13767"/>
    <cellStyle name="Normal 2 3 2 2 4 2 3" xfId="21378"/>
    <cellStyle name="Normal 2 3 2 2 4 3" xfId="9954"/>
    <cellStyle name="Normal 2 3 2 2 4 4" xfId="17565"/>
    <cellStyle name="Normal 2 3 2 2 5" xfId="4303"/>
    <cellStyle name="Normal 2 3 2 2 5 2" xfId="11914"/>
    <cellStyle name="Normal 2 3 2 2 5 3" xfId="19525"/>
    <cellStyle name="Normal 2 3 2 2 6" xfId="8101"/>
    <cellStyle name="Normal 2 3 2 2 7" xfId="15712"/>
    <cellStyle name="Normal 2 3 2 3" xfId="703"/>
    <cellStyle name="Normal 2 3 2 3 2" xfId="1621"/>
    <cellStyle name="Normal 2 3 2 3 2 2" xfId="3474"/>
    <cellStyle name="Normal 2 3 2 3 2 2 2" xfId="7287"/>
    <cellStyle name="Normal 2 3 2 3 2 2 2 2" xfId="14898"/>
    <cellStyle name="Normal 2 3 2 3 2 2 2 3" xfId="22509"/>
    <cellStyle name="Normal 2 3 2 3 2 2 3" xfId="11085"/>
    <cellStyle name="Normal 2 3 2 3 2 2 4" xfId="18696"/>
    <cellStyle name="Normal 2 3 2 3 2 3" xfId="5434"/>
    <cellStyle name="Normal 2 3 2 3 2 3 2" xfId="13045"/>
    <cellStyle name="Normal 2 3 2 3 2 3 3" xfId="20656"/>
    <cellStyle name="Normal 2 3 2 3 2 4" xfId="9232"/>
    <cellStyle name="Normal 2 3 2 3 2 5" xfId="16843"/>
    <cellStyle name="Normal 2 3 2 3 3" xfId="2556"/>
    <cellStyle name="Normal 2 3 2 3 3 2" xfId="6369"/>
    <cellStyle name="Normal 2 3 2 3 3 2 2" xfId="13980"/>
    <cellStyle name="Normal 2 3 2 3 3 2 3" xfId="21591"/>
    <cellStyle name="Normal 2 3 2 3 3 3" xfId="10167"/>
    <cellStyle name="Normal 2 3 2 3 3 4" xfId="17778"/>
    <cellStyle name="Normal 2 3 2 3 4" xfId="4516"/>
    <cellStyle name="Normal 2 3 2 3 4 2" xfId="12127"/>
    <cellStyle name="Normal 2 3 2 3 4 3" xfId="19738"/>
    <cellStyle name="Normal 2 3 2 3 5" xfId="8314"/>
    <cellStyle name="Normal 2 3 2 3 6" xfId="15925"/>
    <cellStyle name="Normal 2 3 2 4" xfId="1173"/>
    <cellStyle name="Normal 2 3 2 4 2" xfId="3026"/>
    <cellStyle name="Normal 2 3 2 4 2 2" xfId="6839"/>
    <cellStyle name="Normal 2 3 2 4 2 2 2" xfId="14450"/>
    <cellStyle name="Normal 2 3 2 4 2 2 3" xfId="22061"/>
    <cellStyle name="Normal 2 3 2 4 2 3" xfId="10637"/>
    <cellStyle name="Normal 2 3 2 4 2 4" xfId="18248"/>
    <cellStyle name="Normal 2 3 2 4 3" xfId="4986"/>
    <cellStyle name="Normal 2 3 2 4 3 2" xfId="12597"/>
    <cellStyle name="Normal 2 3 2 4 3 3" xfId="20208"/>
    <cellStyle name="Normal 2 3 2 4 4" xfId="8784"/>
    <cellStyle name="Normal 2 3 2 4 5" xfId="16395"/>
    <cellStyle name="Normal 2 3 2 5" xfId="2108"/>
    <cellStyle name="Normal 2 3 2 5 2" xfId="5921"/>
    <cellStyle name="Normal 2 3 2 5 2 2" xfId="13532"/>
    <cellStyle name="Normal 2 3 2 5 2 3" xfId="21143"/>
    <cellStyle name="Normal 2 3 2 5 3" xfId="9719"/>
    <cellStyle name="Normal 2 3 2 5 4" xfId="17330"/>
    <cellStyle name="Normal 2 3 2 6" xfId="4047"/>
    <cellStyle name="Normal 2 3 2 6 2" xfId="11658"/>
    <cellStyle name="Normal 2 3 2 6 3" xfId="19269"/>
    <cellStyle name="Normal 2 3 2 7" xfId="7867"/>
    <cellStyle name="Normal 2 3 2 8" xfId="15478"/>
    <cellStyle name="Normal 2 3 3" xfId="440"/>
    <cellStyle name="Normal 2 3 3 2" xfId="887"/>
    <cellStyle name="Normal 2 3 3 2 2" xfId="1805"/>
    <cellStyle name="Normal 2 3 3 2 2 2" xfId="3658"/>
    <cellStyle name="Normal 2 3 3 2 2 2 2" xfId="7471"/>
    <cellStyle name="Normal 2 3 3 2 2 2 2 2" xfId="15082"/>
    <cellStyle name="Normal 2 3 3 2 2 2 2 3" xfId="22693"/>
    <cellStyle name="Normal 2 3 3 2 2 2 3" xfId="11269"/>
    <cellStyle name="Normal 2 3 3 2 2 2 4" xfId="18880"/>
    <cellStyle name="Normal 2 3 3 2 2 3" xfId="5618"/>
    <cellStyle name="Normal 2 3 3 2 2 3 2" xfId="13229"/>
    <cellStyle name="Normal 2 3 3 2 2 3 3" xfId="20840"/>
    <cellStyle name="Normal 2 3 3 2 2 4" xfId="9416"/>
    <cellStyle name="Normal 2 3 3 2 2 5" xfId="17027"/>
    <cellStyle name="Normal 2 3 3 2 3" xfId="2740"/>
    <cellStyle name="Normal 2 3 3 2 3 2" xfId="6553"/>
    <cellStyle name="Normal 2 3 3 2 3 2 2" xfId="14164"/>
    <cellStyle name="Normal 2 3 3 2 3 2 3" xfId="21775"/>
    <cellStyle name="Normal 2 3 3 2 3 3" xfId="10351"/>
    <cellStyle name="Normal 2 3 3 2 3 4" xfId="17962"/>
    <cellStyle name="Normal 2 3 3 2 4" xfId="4700"/>
    <cellStyle name="Normal 2 3 3 2 4 2" xfId="12311"/>
    <cellStyle name="Normal 2 3 3 2 4 3" xfId="19922"/>
    <cellStyle name="Normal 2 3 3 2 5" xfId="8498"/>
    <cellStyle name="Normal 2 3 3 2 6" xfId="16109"/>
    <cellStyle name="Normal 2 3 3 3" xfId="1358"/>
    <cellStyle name="Normal 2 3 3 3 2" xfId="3211"/>
    <cellStyle name="Normal 2 3 3 3 2 2" xfId="7024"/>
    <cellStyle name="Normal 2 3 3 3 2 2 2" xfId="14635"/>
    <cellStyle name="Normal 2 3 3 3 2 2 3" xfId="22246"/>
    <cellStyle name="Normal 2 3 3 3 2 3" xfId="10822"/>
    <cellStyle name="Normal 2 3 3 3 2 4" xfId="18433"/>
    <cellStyle name="Normal 2 3 3 3 3" xfId="5171"/>
    <cellStyle name="Normal 2 3 3 3 3 2" xfId="12782"/>
    <cellStyle name="Normal 2 3 3 3 3 3" xfId="20393"/>
    <cellStyle name="Normal 2 3 3 3 4" xfId="8969"/>
    <cellStyle name="Normal 2 3 3 3 5" xfId="16580"/>
    <cellStyle name="Normal 2 3 3 4" xfId="2293"/>
    <cellStyle name="Normal 2 3 3 4 2" xfId="6106"/>
    <cellStyle name="Normal 2 3 3 4 2 2" xfId="13717"/>
    <cellStyle name="Normal 2 3 3 4 2 3" xfId="21328"/>
    <cellStyle name="Normal 2 3 3 4 3" xfId="9904"/>
    <cellStyle name="Normal 2 3 3 4 4" xfId="17515"/>
    <cellStyle name="Normal 2 3 3 5" xfId="4253"/>
    <cellStyle name="Normal 2 3 3 5 2" xfId="11864"/>
    <cellStyle name="Normal 2 3 3 5 3" xfId="19475"/>
    <cellStyle name="Normal 2 3 3 6" xfId="8051"/>
    <cellStyle name="Normal 2 3 3 7" xfId="15662"/>
    <cellStyle name="Normal 2 3 4" xfId="648"/>
    <cellStyle name="Normal 2 3 4 2" xfId="1566"/>
    <cellStyle name="Normal 2 3 4 2 2" xfId="3419"/>
    <cellStyle name="Normal 2 3 4 2 2 2" xfId="7232"/>
    <cellStyle name="Normal 2 3 4 2 2 2 2" xfId="14843"/>
    <cellStyle name="Normal 2 3 4 2 2 2 3" xfId="22454"/>
    <cellStyle name="Normal 2 3 4 2 2 3" xfId="11030"/>
    <cellStyle name="Normal 2 3 4 2 2 4" xfId="18641"/>
    <cellStyle name="Normal 2 3 4 2 3" xfId="5379"/>
    <cellStyle name="Normal 2 3 4 2 3 2" xfId="12990"/>
    <cellStyle name="Normal 2 3 4 2 3 3" xfId="20601"/>
    <cellStyle name="Normal 2 3 4 2 4" xfId="9177"/>
    <cellStyle name="Normal 2 3 4 2 5" xfId="16788"/>
    <cellStyle name="Normal 2 3 4 3" xfId="2501"/>
    <cellStyle name="Normal 2 3 4 3 2" xfId="6314"/>
    <cellStyle name="Normal 2 3 4 3 2 2" xfId="13925"/>
    <cellStyle name="Normal 2 3 4 3 2 3" xfId="21536"/>
    <cellStyle name="Normal 2 3 4 3 3" xfId="10112"/>
    <cellStyle name="Normal 2 3 4 3 4" xfId="17723"/>
    <cellStyle name="Normal 2 3 4 4" xfId="4461"/>
    <cellStyle name="Normal 2 3 4 4 2" xfId="12072"/>
    <cellStyle name="Normal 2 3 4 4 3" xfId="19683"/>
    <cellStyle name="Normal 2 3 4 5" xfId="8259"/>
    <cellStyle name="Normal 2 3 4 6" xfId="15870"/>
    <cellStyle name="Normal 2 3 5" xfId="1120"/>
    <cellStyle name="Normal 2 3 5 2" xfId="2973"/>
    <cellStyle name="Normal 2 3 5 2 2" xfId="6786"/>
    <cellStyle name="Normal 2 3 5 2 2 2" xfId="14397"/>
    <cellStyle name="Normal 2 3 5 2 2 3" xfId="22008"/>
    <cellStyle name="Normal 2 3 5 2 3" xfId="10584"/>
    <cellStyle name="Normal 2 3 5 2 4" xfId="18195"/>
    <cellStyle name="Normal 2 3 5 3" xfId="4933"/>
    <cellStyle name="Normal 2 3 5 3 2" xfId="12544"/>
    <cellStyle name="Normal 2 3 5 3 3" xfId="20155"/>
    <cellStyle name="Normal 2 3 5 4" xfId="8731"/>
    <cellStyle name="Normal 2 3 5 5" xfId="16342"/>
    <cellStyle name="Normal 2 3 6" xfId="2052"/>
    <cellStyle name="Normal 2 3 6 2" xfId="5865"/>
    <cellStyle name="Normal 2 3 6 2 2" xfId="13476"/>
    <cellStyle name="Normal 2 3 6 2 3" xfId="21087"/>
    <cellStyle name="Normal 2 3 6 3" xfId="9663"/>
    <cellStyle name="Normal 2 3 6 4" xfId="17274"/>
    <cellStyle name="Normal 2 3 7" xfId="3935"/>
    <cellStyle name="Normal 2 3 7 2" xfId="11546"/>
    <cellStyle name="Normal 2 3 7 3" xfId="19157"/>
    <cellStyle name="Normal 2 3 8" xfId="7814"/>
    <cellStyle name="Normal 2 3 9" xfId="15425"/>
    <cellStyle name="Normal 20" xfId="2063"/>
    <cellStyle name="Normal 20 2" xfId="7728"/>
    <cellStyle name="Normal 20 2 2" xfId="15339"/>
    <cellStyle name="Normal 20 2 3" xfId="22950"/>
    <cellStyle name="Normal 20 3" xfId="5876"/>
    <cellStyle name="Normal 20 3 2" xfId="13487"/>
    <cellStyle name="Normal 20 3 3" xfId="21098"/>
    <cellStyle name="Normal 20 4" xfId="9674"/>
    <cellStyle name="Normal 20 5" xfId="17285"/>
    <cellStyle name="Normal 21" xfId="3914"/>
    <cellStyle name="Normal 21 2" xfId="11525"/>
    <cellStyle name="Normal 21 3" xfId="19136"/>
    <cellStyle name="Normal 22" xfId="7729"/>
    <cellStyle name="Normal 22 2" xfId="15340"/>
    <cellStyle name="Normal 22 3" xfId="22951"/>
    <cellStyle name="Normal 23" xfId="7732"/>
    <cellStyle name="Normal 24" xfId="15343"/>
    <cellStyle name="Normal 25" xfId="22956"/>
    <cellStyle name="Normal 26" xfId="22961"/>
    <cellStyle name="Normal 3" xfId="55"/>
    <cellStyle name="Normal 3 2" xfId="166"/>
    <cellStyle name="Normal 3 2 2" xfId="144"/>
    <cellStyle name="Normal 3 2 2 2" xfId="451"/>
    <cellStyle name="Normal 3 2 2 2 2" xfId="898"/>
    <cellStyle name="Normal 3 2 2 2 2 2" xfId="1816"/>
    <cellStyle name="Normal 3 2 2 2 2 2 2" xfId="3669"/>
    <cellStyle name="Normal 3 2 2 2 2 2 2 2" xfId="7482"/>
    <cellStyle name="Normal 3 2 2 2 2 2 2 2 2" xfId="15093"/>
    <cellStyle name="Normal 3 2 2 2 2 2 2 2 3" xfId="22704"/>
    <cellStyle name="Normal 3 2 2 2 2 2 2 3" xfId="11280"/>
    <cellStyle name="Normal 3 2 2 2 2 2 2 4" xfId="18891"/>
    <cellStyle name="Normal 3 2 2 2 2 2 3" xfId="5629"/>
    <cellStyle name="Normal 3 2 2 2 2 2 3 2" xfId="13240"/>
    <cellStyle name="Normal 3 2 2 2 2 2 3 3" xfId="20851"/>
    <cellStyle name="Normal 3 2 2 2 2 2 4" xfId="9427"/>
    <cellStyle name="Normal 3 2 2 2 2 2 5" xfId="17038"/>
    <cellStyle name="Normal 3 2 2 2 2 3" xfId="2751"/>
    <cellStyle name="Normal 3 2 2 2 2 3 2" xfId="6564"/>
    <cellStyle name="Normal 3 2 2 2 2 3 2 2" xfId="14175"/>
    <cellStyle name="Normal 3 2 2 2 2 3 2 3" xfId="21786"/>
    <cellStyle name="Normal 3 2 2 2 2 3 3" xfId="10362"/>
    <cellStyle name="Normal 3 2 2 2 2 3 4" xfId="17973"/>
    <cellStyle name="Normal 3 2 2 2 2 4" xfId="4711"/>
    <cellStyle name="Normal 3 2 2 2 2 4 2" xfId="12322"/>
    <cellStyle name="Normal 3 2 2 2 2 4 3" xfId="19933"/>
    <cellStyle name="Normal 3 2 2 2 2 5" xfId="8509"/>
    <cellStyle name="Normal 3 2 2 2 2 6" xfId="16120"/>
    <cellStyle name="Normal 3 2 2 2 3" xfId="1369"/>
    <cellStyle name="Normal 3 2 2 2 3 2" xfId="3222"/>
    <cellStyle name="Normal 3 2 2 2 3 2 2" xfId="7035"/>
    <cellStyle name="Normal 3 2 2 2 3 2 2 2" xfId="14646"/>
    <cellStyle name="Normal 3 2 2 2 3 2 2 3" xfId="22257"/>
    <cellStyle name="Normal 3 2 2 2 3 2 3" xfId="10833"/>
    <cellStyle name="Normal 3 2 2 2 3 2 4" xfId="18444"/>
    <cellStyle name="Normal 3 2 2 2 3 3" xfId="5182"/>
    <cellStyle name="Normal 3 2 2 2 3 3 2" xfId="12793"/>
    <cellStyle name="Normal 3 2 2 2 3 3 3" xfId="20404"/>
    <cellStyle name="Normal 3 2 2 2 3 4" xfId="8980"/>
    <cellStyle name="Normal 3 2 2 2 3 5" xfId="16591"/>
    <cellStyle name="Normal 3 2 2 2 4" xfId="2304"/>
    <cellStyle name="Normal 3 2 2 2 4 2" xfId="6117"/>
    <cellStyle name="Normal 3 2 2 2 4 2 2" xfId="13728"/>
    <cellStyle name="Normal 3 2 2 2 4 2 3" xfId="21339"/>
    <cellStyle name="Normal 3 2 2 2 4 3" xfId="9915"/>
    <cellStyle name="Normal 3 2 2 2 4 4" xfId="17526"/>
    <cellStyle name="Normal 3 2 2 2 5" xfId="4264"/>
    <cellStyle name="Normal 3 2 2 2 5 2" xfId="11875"/>
    <cellStyle name="Normal 3 2 2 2 5 3" xfId="19486"/>
    <cellStyle name="Normal 3 2 2 2 6" xfId="8062"/>
    <cellStyle name="Normal 3 2 2 2 7" xfId="15673"/>
    <cellStyle name="Normal 3 2 2 3" xfId="662"/>
    <cellStyle name="Normal 3 2 2 3 2" xfId="1580"/>
    <cellStyle name="Normal 3 2 2 3 2 2" xfId="3433"/>
    <cellStyle name="Normal 3 2 2 3 2 2 2" xfId="7246"/>
    <cellStyle name="Normal 3 2 2 3 2 2 2 2" xfId="14857"/>
    <cellStyle name="Normal 3 2 2 3 2 2 2 3" xfId="22468"/>
    <cellStyle name="Normal 3 2 2 3 2 2 3" xfId="11044"/>
    <cellStyle name="Normal 3 2 2 3 2 2 4" xfId="18655"/>
    <cellStyle name="Normal 3 2 2 3 2 3" xfId="5393"/>
    <cellStyle name="Normal 3 2 2 3 2 3 2" xfId="13004"/>
    <cellStyle name="Normal 3 2 2 3 2 3 3" xfId="20615"/>
    <cellStyle name="Normal 3 2 2 3 2 4" xfId="9191"/>
    <cellStyle name="Normal 3 2 2 3 2 5" xfId="16802"/>
    <cellStyle name="Normal 3 2 2 3 3" xfId="2515"/>
    <cellStyle name="Normal 3 2 2 3 3 2" xfId="6328"/>
    <cellStyle name="Normal 3 2 2 3 3 2 2" xfId="13939"/>
    <cellStyle name="Normal 3 2 2 3 3 2 3" xfId="21550"/>
    <cellStyle name="Normal 3 2 2 3 3 3" xfId="10126"/>
    <cellStyle name="Normal 3 2 2 3 3 4" xfId="17737"/>
    <cellStyle name="Normal 3 2 2 3 4" xfId="4475"/>
    <cellStyle name="Normal 3 2 2 3 4 2" xfId="12086"/>
    <cellStyle name="Normal 3 2 2 3 4 3" xfId="19697"/>
    <cellStyle name="Normal 3 2 2 3 5" xfId="8273"/>
    <cellStyle name="Normal 3 2 2 3 6" xfId="15884"/>
    <cellStyle name="Normal 3 2 2 4" xfId="1133"/>
    <cellStyle name="Normal 3 2 2 4 2" xfId="2986"/>
    <cellStyle name="Normal 3 2 2 4 2 2" xfId="6799"/>
    <cellStyle name="Normal 3 2 2 4 2 2 2" xfId="14410"/>
    <cellStyle name="Normal 3 2 2 4 2 2 3" xfId="22021"/>
    <cellStyle name="Normal 3 2 2 4 2 3" xfId="10597"/>
    <cellStyle name="Normal 3 2 2 4 2 4" xfId="18208"/>
    <cellStyle name="Normal 3 2 2 4 3" xfId="4946"/>
    <cellStyle name="Normal 3 2 2 4 3 2" xfId="12557"/>
    <cellStyle name="Normal 3 2 2 4 3 3" xfId="20168"/>
    <cellStyle name="Normal 3 2 2 4 4" xfId="8744"/>
    <cellStyle name="Normal 3 2 2 4 5" xfId="16355"/>
    <cellStyle name="Normal 3 2 2 5" xfId="2067"/>
    <cellStyle name="Normal 3 2 2 5 2" xfId="5880"/>
    <cellStyle name="Normal 3 2 2 5 2 2" xfId="13491"/>
    <cellStyle name="Normal 3 2 2 5 2 3" xfId="21102"/>
    <cellStyle name="Normal 3 2 2 5 3" xfId="9678"/>
    <cellStyle name="Normal 3 2 2 5 4" xfId="17289"/>
    <cellStyle name="Normal 3 2 2 6" xfId="3954"/>
    <cellStyle name="Normal 3 2 2 6 2" xfId="11565"/>
    <cellStyle name="Normal 3 2 2 6 3" xfId="19176"/>
    <cellStyle name="Normal 3 2 2 7" xfId="7827"/>
    <cellStyle name="Normal 3 2 2 8" xfId="15438"/>
    <cellStyle name="Normal 3 2 3" xfId="22977"/>
    <cellStyle name="Normal 4" xfId="56"/>
    <cellStyle name="Normal 4 10" xfId="1993"/>
    <cellStyle name="Normal 4 10 2" xfId="5806"/>
    <cellStyle name="Normal 4 10 2 2" xfId="13417"/>
    <cellStyle name="Normal 4 10 2 3" xfId="21028"/>
    <cellStyle name="Normal 4 10 3" xfId="9604"/>
    <cellStyle name="Normal 4 10 4" xfId="17215"/>
    <cellStyle name="Normal 4 11" xfId="7755"/>
    <cellStyle name="Normal 4 12" xfId="15366"/>
    <cellStyle name="Normal 4 2" xfId="136"/>
    <cellStyle name="Normal 4 3" xfId="138"/>
    <cellStyle name="Normal 4 3 2" xfId="450"/>
    <cellStyle name="Normal 4 3 2 2" xfId="897"/>
    <cellStyle name="Normal 4 3 2 2 2" xfId="1815"/>
    <cellStyle name="Normal 4 3 2 2 2 2" xfId="3668"/>
    <cellStyle name="Normal 4 3 2 2 2 2 2" xfId="7481"/>
    <cellStyle name="Normal 4 3 2 2 2 2 2 2" xfId="15092"/>
    <cellStyle name="Normal 4 3 2 2 2 2 2 3" xfId="22703"/>
    <cellStyle name="Normal 4 3 2 2 2 2 3" xfId="11279"/>
    <cellStyle name="Normal 4 3 2 2 2 2 4" xfId="18890"/>
    <cellStyle name="Normal 4 3 2 2 2 3" xfId="5628"/>
    <cellStyle name="Normal 4 3 2 2 2 3 2" xfId="13239"/>
    <cellStyle name="Normal 4 3 2 2 2 3 3" xfId="20850"/>
    <cellStyle name="Normal 4 3 2 2 2 4" xfId="9426"/>
    <cellStyle name="Normal 4 3 2 2 2 5" xfId="17037"/>
    <cellStyle name="Normal 4 3 2 2 3" xfId="2750"/>
    <cellStyle name="Normal 4 3 2 2 3 2" xfId="6563"/>
    <cellStyle name="Normal 4 3 2 2 3 2 2" xfId="14174"/>
    <cellStyle name="Normal 4 3 2 2 3 2 3" xfId="21785"/>
    <cellStyle name="Normal 4 3 2 2 3 3" xfId="10361"/>
    <cellStyle name="Normal 4 3 2 2 3 4" xfId="17972"/>
    <cellStyle name="Normal 4 3 2 2 4" xfId="4710"/>
    <cellStyle name="Normal 4 3 2 2 4 2" xfId="12321"/>
    <cellStyle name="Normal 4 3 2 2 4 3" xfId="19932"/>
    <cellStyle name="Normal 4 3 2 2 5" xfId="8508"/>
    <cellStyle name="Normal 4 3 2 2 6" xfId="16119"/>
    <cellStyle name="Normal 4 3 2 3" xfId="1368"/>
    <cellStyle name="Normal 4 3 2 3 2" xfId="3221"/>
    <cellStyle name="Normal 4 3 2 3 2 2" xfId="7034"/>
    <cellStyle name="Normal 4 3 2 3 2 2 2" xfId="14645"/>
    <cellStyle name="Normal 4 3 2 3 2 2 3" xfId="22256"/>
    <cellStyle name="Normal 4 3 2 3 2 3" xfId="10832"/>
    <cellStyle name="Normal 4 3 2 3 2 4" xfId="18443"/>
    <cellStyle name="Normal 4 3 2 3 3" xfId="5181"/>
    <cellStyle name="Normal 4 3 2 3 3 2" xfId="12792"/>
    <cellStyle name="Normal 4 3 2 3 3 3" xfId="20403"/>
    <cellStyle name="Normal 4 3 2 3 4" xfId="8979"/>
    <cellStyle name="Normal 4 3 2 3 5" xfId="16590"/>
    <cellStyle name="Normal 4 3 2 4" xfId="2303"/>
    <cellStyle name="Normal 4 3 2 4 2" xfId="6116"/>
    <cellStyle name="Normal 4 3 2 4 2 2" xfId="13727"/>
    <cellStyle name="Normal 4 3 2 4 2 3" xfId="21338"/>
    <cellStyle name="Normal 4 3 2 4 3" xfId="9914"/>
    <cellStyle name="Normal 4 3 2 4 4" xfId="17525"/>
    <cellStyle name="Normal 4 3 2 5" xfId="4263"/>
    <cellStyle name="Normal 4 3 2 5 2" xfId="11874"/>
    <cellStyle name="Normal 4 3 2 5 3" xfId="19485"/>
    <cellStyle name="Normal 4 3 2 6" xfId="8061"/>
    <cellStyle name="Normal 4 3 2 7" xfId="15672"/>
    <cellStyle name="Normal 4 3 3" xfId="660"/>
    <cellStyle name="Normal 4 3 3 2" xfId="1578"/>
    <cellStyle name="Normal 4 3 3 2 2" xfId="3431"/>
    <cellStyle name="Normal 4 3 3 2 2 2" xfId="7244"/>
    <cellStyle name="Normal 4 3 3 2 2 2 2" xfId="14855"/>
    <cellStyle name="Normal 4 3 3 2 2 2 3" xfId="22466"/>
    <cellStyle name="Normal 4 3 3 2 2 3" xfId="11042"/>
    <cellStyle name="Normal 4 3 3 2 2 4" xfId="18653"/>
    <cellStyle name="Normal 4 3 3 2 3" xfId="5391"/>
    <cellStyle name="Normal 4 3 3 2 3 2" xfId="13002"/>
    <cellStyle name="Normal 4 3 3 2 3 3" xfId="20613"/>
    <cellStyle name="Normal 4 3 3 2 4" xfId="9189"/>
    <cellStyle name="Normal 4 3 3 2 5" xfId="16800"/>
    <cellStyle name="Normal 4 3 3 3" xfId="2513"/>
    <cellStyle name="Normal 4 3 3 3 2" xfId="6326"/>
    <cellStyle name="Normal 4 3 3 3 2 2" xfId="13937"/>
    <cellStyle name="Normal 4 3 3 3 2 3" xfId="21548"/>
    <cellStyle name="Normal 4 3 3 3 3" xfId="10124"/>
    <cellStyle name="Normal 4 3 3 3 4" xfId="17735"/>
    <cellStyle name="Normal 4 3 3 4" xfId="4473"/>
    <cellStyle name="Normal 4 3 3 4 2" xfId="12084"/>
    <cellStyle name="Normal 4 3 3 4 3" xfId="19695"/>
    <cellStyle name="Normal 4 3 3 5" xfId="8271"/>
    <cellStyle name="Normal 4 3 3 6" xfId="15882"/>
    <cellStyle name="Normal 4 3 4" xfId="1131"/>
    <cellStyle name="Normal 4 3 4 2" xfId="2984"/>
    <cellStyle name="Normal 4 3 4 2 2" xfId="6797"/>
    <cellStyle name="Normal 4 3 4 2 2 2" xfId="14408"/>
    <cellStyle name="Normal 4 3 4 2 2 3" xfId="22019"/>
    <cellStyle name="Normal 4 3 4 2 3" xfId="10595"/>
    <cellStyle name="Normal 4 3 4 2 4" xfId="18206"/>
    <cellStyle name="Normal 4 3 4 3" xfId="4944"/>
    <cellStyle name="Normal 4 3 4 3 2" xfId="12555"/>
    <cellStyle name="Normal 4 3 4 3 3" xfId="20166"/>
    <cellStyle name="Normal 4 3 4 4" xfId="8742"/>
    <cellStyle name="Normal 4 3 4 5" xfId="16353"/>
    <cellStyle name="Normal 4 3 5" xfId="2065"/>
    <cellStyle name="Normal 4 3 5 2" xfId="5878"/>
    <cellStyle name="Normal 4 3 5 2 2" xfId="13489"/>
    <cellStyle name="Normal 4 3 5 2 3" xfId="21100"/>
    <cellStyle name="Normal 4 3 5 3" xfId="9676"/>
    <cellStyle name="Normal 4 3 5 4" xfId="17287"/>
    <cellStyle name="Normal 4 3 6" xfId="3950"/>
    <cellStyle name="Normal 4 3 6 2" xfId="11561"/>
    <cellStyle name="Normal 4 3 6 3" xfId="19172"/>
    <cellStyle name="Normal 4 3 7" xfId="7825"/>
    <cellStyle name="Normal 4 3 8" xfId="15436"/>
    <cellStyle name="Normal 4 4" xfId="122"/>
    <cellStyle name="Normal 4 4 2" xfId="441"/>
    <cellStyle name="Normal 4 4 2 2" xfId="888"/>
    <cellStyle name="Normal 4 4 2 2 2" xfId="1806"/>
    <cellStyle name="Normal 4 4 2 2 2 2" xfId="3659"/>
    <cellStyle name="Normal 4 4 2 2 2 2 2" xfId="7472"/>
    <cellStyle name="Normal 4 4 2 2 2 2 2 2" xfId="15083"/>
    <cellStyle name="Normal 4 4 2 2 2 2 2 3" xfId="22694"/>
    <cellStyle name="Normal 4 4 2 2 2 2 3" xfId="11270"/>
    <cellStyle name="Normal 4 4 2 2 2 2 4" xfId="18881"/>
    <cellStyle name="Normal 4 4 2 2 2 3" xfId="5619"/>
    <cellStyle name="Normal 4 4 2 2 2 3 2" xfId="13230"/>
    <cellStyle name="Normal 4 4 2 2 2 3 3" xfId="20841"/>
    <cellStyle name="Normal 4 4 2 2 2 4" xfId="9417"/>
    <cellStyle name="Normal 4 4 2 2 2 5" xfId="17028"/>
    <cellStyle name="Normal 4 4 2 2 3" xfId="2741"/>
    <cellStyle name="Normal 4 4 2 2 3 2" xfId="6554"/>
    <cellStyle name="Normal 4 4 2 2 3 2 2" xfId="14165"/>
    <cellStyle name="Normal 4 4 2 2 3 2 3" xfId="21776"/>
    <cellStyle name="Normal 4 4 2 2 3 3" xfId="10352"/>
    <cellStyle name="Normal 4 4 2 2 3 4" xfId="17963"/>
    <cellStyle name="Normal 4 4 2 2 4" xfId="4701"/>
    <cellStyle name="Normal 4 4 2 2 4 2" xfId="12312"/>
    <cellStyle name="Normal 4 4 2 2 4 3" xfId="19923"/>
    <cellStyle name="Normal 4 4 2 2 5" xfId="8499"/>
    <cellStyle name="Normal 4 4 2 2 6" xfId="16110"/>
    <cellStyle name="Normal 4 4 2 3" xfId="1359"/>
    <cellStyle name="Normal 4 4 2 3 2" xfId="3212"/>
    <cellStyle name="Normal 4 4 2 3 2 2" xfId="7025"/>
    <cellStyle name="Normal 4 4 2 3 2 2 2" xfId="14636"/>
    <cellStyle name="Normal 4 4 2 3 2 2 3" xfId="22247"/>
    <cellStyle name="Normal 4 4 2 3 2 3" xfId="10823"/>
    <cellStyle name="Normal 4 4 2 3 2 4" xfId="18434"/>
    <cellStyle name="Normal 4 4 2 3 3" xfId="5172"/>
    <cellStyle name="Normal 4 4 2 3 3 2" xfId="12783"/>
    <cellStyle name="Normal 4 4 2 3 3 3" xfId="20394"/>
    <cellStyle name="Normal 4 4 2 3 4" xfId="8970"/>
    <cellStyle name="Normal 4 4 2 3 5" xfId="16581"/>
    <cellStyle name="Normal 4 4 2 4" xfId="2294"/>
    <cellStyle name="Normal 4 4 2 4 2" xfId="6107"/>
    <cellStyle name="Normal 4 4 2 4 2 2" xfId="13718"/>
    <cellStyle name="Normal 4 4 2 4 2 3" xfId="21329"/>
    <cellStyle name="Normal 4 4 2 4 3" xfId="9905"/>
    <cellStyle name="Normal 4 4 2 4 4" xfId="17516"/>
    <cellStyle name="Normal 4 4 2 5" xfId="4254"/>
    <cellStyle name="Normal 4 4 2 5 2" xfId="11865"/>
    <cellStyle name="Normal 4 4 2 5 3" xfId="19476"/>
    <cellStyle name="Normal 4 4 2 6" xfId="8052"/>
    <cellStyle name="Normal 4 4 2 7" xfId="15663"/>
    <cellStyle name="Normal 4 4 3" xfId="650"/>
    <cellStyle name="Normal 4 4 3 2" xfId="1568"/>
    <cellStyle name="Normal 4 4 3 2 2" xfId="3421"/>
    <cellStyle name="Normal 4 4 3 2 2 2" xfId="7234"/>
    <cellStyle name="Normal 4 4 3 2 2 2 2" xfId="14845"/>
    <cellStyle name="Normal 4 4 3 2 2 2 3" xfId="22456"/>
    <cellStyle name="Normal 4 4 3 2 2 3" xfId="11032"/>
    <cellStyle name="Normal 4 4 3 2 2 4" xfId="18643"/>
    <cellStyle name="Normal 4 4 3 2 3" xfId="5381"/>
    <cellStyle name="Normal 4 4 3 2 3 2" xfId="12992"/>
    <cellStyle name="Normal 4 4 3 2 3 3" xfId="20603"/>
    <cellStyle name="Normal 4 4 3 2 4" xfId="9179"/>
    <cellStyle name="Normal 4 4 3 2 5" xfId="16790"/>
    <cellStyle name="Normal 4 4 3 3" xfId="2503"/>
    <cellStyle name="Normal 4 4 3 3 2" xfId="6316"/>
    <cellStyle name="Normal 4 4 3 3 2 2" xfId="13927"/>
    <cellStyle name="Normal 4 4 3 3 2 3" xfId="21538"/>
    <cellStyle name="Normal 4 4 3 3 3" xfId="10114"/>
    <cellStyle name="Normal 4 4 3 3 4" xfId="17725"/>
    <cellStyle name="Normal 4 4 3 4" xfId="4463"/>
    <cellStyle name="Normal 4 4 3 4 2" xfId="12074"/>
    <cellStyle name="Normal 4 4 3 4 3" xfId="19685"/>
    <cellStyle name="Normal 4 4 3 5" xfId="8261"/>
    <cellStyle name="Normal 4 4 3 6" xfId="15872"/>
    <cellStyle name="Normal 4 4 4" xfId="1122"/>
    <cellStyle name="Normal 4 4 4 2" xfId="2975"/>
    <cellStyle name="Normal 4 4 4 2 2" xfId="6788"/>
    <cellStyle name="Normal 4 4 4 2 2 2" xfId="14399"/>
    <cellStyle name="Normal 4 4 4 2 2 3" xfId="22010"/>
    <cellStyle name="Normal 4 4 4 2 3" xfId="10586"/>
    <cellStyle name="Normal 4 4 4 2 4" xfId="18197"/>
    <cellStyle name="Normal 4 4 4 3" xfId="4935"/>
    <cellStyle name="Normal 4 4 4 3 2" xfId="12546"/>
    <cellStyle name="Normal 4 4 4 3 3" xfId="20157"/>
    <cellStyle name="Normal 4 4 4 4" xfId="8733"/>
    <cellStyle name="Normal 4 4 4 5" xfId="16344"/>
    <cellStyle name="Normal 4 4 5" xfId="2054"/>
    <cellStyle name="Normal 4 4 5 2" xfId="5867"/>
    <cellStyle name="Normal 4 4 5 2 2" xfId="13478"/>
    <cellStyle name="Normal 4 4 5 2 3" xfId="21089"/>
    <cellStyle name="Normal 4 4 5 3" xfId="9665"/>
    <cellStyle name="Normal 4 4 5 4" xfId="17276"/>
    <cellStyle name="Normal 4 4 6" xfId="3937"/>
    <cellStyle name="Normal 4 4 6 2" xfId="11548"/>
    <cellStyle name="Normal 4 4 6 3" xfId="19159"/>
    <cellStyle name="Normal 4 4 7" xfId="7816"/>
    <cellStyle name="Normal 4 4 8" xfId="15427"/>
    <cellStyle name="Normal 4 5" xfId="216"/>
    <cellStyle name="Normal 4 6" xfId="117"/>
    <cellStyle name="Normal 4 7" xfId="395"/>
    <cellStyle name="Normal 4 7 2" xfId="842"/>
    <cellStyle name="Normal 4 7 2 2" xfId="1760"/>
    <cellStyle name="Normal 4 7 2 2 2" xfId="3613"/>
    <cellStyle name="Normal 4 7 2 2 2 2" xfId="7426"/>
    <cellStyle name="Normal 4 7 2 2 2 2 2" xfId="15037"/>
    <cellStyle name="Normal 4 7 2 2 2 2 3" xfId="22648"/>
    <cellStyle name="Normal 4 7 2 2 2 3" xfId="11224"/>
    <cellStyle name="Normal 4 7 2 2 2 4" xfId="18835"/>
    <cellStyle name="Normal 4 7 2 2 3" xfId="5573"/>
    <cellStyle name="Normal 4 7 2 2 3 2" xfId="13184"/>
    <cellStyle name="Normal 4 7 2 2 3 3" xfId="20795"/>
    <cellStyle name="Normal 4 7 2 2 4" xfId="9371"/>
    <cellStyle name="Normal 4 7 2 2 5" xfId="16982"/>
    <cellStyle name="Normal 4 7 2 3" xfId="2695"/>
    <cellStyle name="Normal 4 7 2 3 2" xfId="6508"/>
    <cellStyle name="Normal 4 7 2 3 2 2" xfId="14119"/>
    <cellStyle name="Normal 4 7 2 3 2 3" xfId="21730"/>
    <cellStyle name="Normal 4 7 2 3 3" xfId="10306"/>
    <cellStyle name="Normal 4 7 2 3 4" xfId="17917"/>
    <cellStyle name="Normal 4 7 2 4" xfId="4655"/>
    <cellStyle name="Normal 4 7 2 4 2" xfId="12266"/>
    <cellStyle name="Normal 4 7 2 4 3" xfId="19877"/>
    <cellStyle name="Normal 4 7 2 5" xfId="8453"/>
    <cellStyle name="Normal 4 7 2 6" xfId="16064"/>
    <cellStyle name="Normal 4 7 3" xfId="1313"/>
    <cellStyle name="Normal 4 7 3 2" xfId="3166"/>
    <cellStyle name="Normal 4 7 3 2 2" xfId="6979"/>
    <cellStyle name="Normal 4 7 3 2 2 2" xfId="14590"/>
    <cellStyle name="Normal 4 7 3 2 2 3" xfId="22201"/>
    <cellStyle name="Normal 4 7 3 2 3" xfId="10777"/>
    <cellStyle name="Normal 4 7 3 2 4" xfId="18388"/>
    <cellStyle name="Normal 4 7 3 3" xfId="5126"/>
    <cellStyle name="Normal 4 7 3 3 2" xfId="12737"/>
    <cellStyle name="Normal 4 7 3 3 3" xfId="20348"/>
    <cellStyle name="Normal 4 7 3 4" xfId="8924"/>
    <cellStyle name="Normal 4 7 3 5" xfId="16535"/>
    <cellStyle name="Normal 4 7 4" xfId="2248"/>
    <cellStyle name="Normal 4 7 4 2" xfId="6061"/>
    <cellStyle name="Normal 4 7 4 2 2" xfId="13672"/>
    <cellStyle name="Normal 4 7 4 2 3" xfId="21283"/>
    <cellStyle name="Normal 4 7 4 3" xfId="9859"/>
    <cellStyle name="Normal 4 7 4 4" xfId="17470"/>
    <cellStyle name="Normal 4 7 5" xfId="4208"/>
    <cellStyle name="Normal 4 7 5 2" xfId="11819"/>
    <cellStyle name="Normal 4 7 5 3" xfId="19430"/>
    <cellStyle name="Normal 4 7 6" xfId="8006"/>
    <cellStyle name="Normal 4 7 7" xfId="15617"/>
    <cellStyle name="Normal 4 8" xfId="589"/>
    <cellStyle name="Normal 4 8 2" xfId="1507"/>
    <cellStyle name="Normal 4 8 2 2" xfId="3360"/>
    <cellStyle name="Normal 4 8 2 2 2" xfId="7173"/>
    <cellStyle name="Normal 4 8 2 2 2 2" xfId="14784"/>
    <cellStyle name="Normal 4 8 2 2 2 3" xfId="22395"/>
    <cellStyle name="Normal 4 8 2 2 3" xfId="10971"/>
    <cellStyle name="Normal 4 8 2 2 4" xfId="18582"/>
    <cellStyle name="Normal 4 8 2 3" xfId="5320"/>
    <cellStyle name="Normal 4 8 2 3 2" xfId="12931"/>
    <cellStyle name="Normal 4 8 2 3 3" xfId="20542"/>
    <cellStyle name="Normal 4 8 2 4" xfId="9118"/>
    <cellStyle name="Normal 4 8 2 5" xfId="16729"/>
    <cellStyle name="Normal 4 8 3" xfId="2442"/>
    <cellStyle name="Normal 4 8 3 2" xfId="6255"/>
    <cellStyle name="Normal 4 8 3 2 2" xfId="13866"/>
    <cellStyle name="Normal 4 8 3 2 3" xfId="21477"/>
    <cellStyle name="Normal 4 8 3 3" xfId="10053"/>
    <cellStyle name="Normal 4 8 3 4" xfId="17664"/>
    <cellStyle name="Normal 4 8 4" xfId="4402"/>
    <cellStyle name="Normal 4 8 4 2" xfId="12013"/>
    <cellStyle name="Normal 4 8 4 3" xfId="19624"/>
    <cellStyle name="Normal 4 8 5" xfId="8200"/>
    <cellStyle name="Normal 4 8 6" xfId="15811"/>
    <cellStyle name="Normal 4 9" xfId="1061"/>
    <cellStyle name="Normal 4 9 2" xfId="2914"/>
    <cellStyle name="Normal 4 9 2 2" xfId="6727"/>
    <cellStyle name="Normal 4 9 2 2 2" xfId="14338"/>
    <cellStyle name="Normal 4 9 2 2 3" xfId="21949"/>
    <cellStyle name="Normal 4 9 2 3" xfId="10525"/>
    <cellStyle name="Normal 4 9 2 4" xfId="18136"/>
    <cellStyle name="Normal 4 9 3" xfId="4874"/>
    <cellStyle name="Normal 4 9 3 2" xfId="12485"/>
    <cellStyle name="Normal 4 9 3 3" xfId="20096"/>
    <cellStyle name="Normal 4 9 4" xfId="8672"/>
    <cellStyle name="Normal 4 9 5" xfId="16283"/>
    <cellStyle name="Normal 5" xfId="48"/>
    <cellStyle name="Normal 5 10" xfId="22979"/>
    <cellStyle name="Normal 5 2" xfId="153"/>
    <cellStyle name="Normal 5 3" xfId="151"/>
    <cellStyle name="Normal 5 3 2" xfId="457"/>
    <cellStyle name="Normal 5 3 2 2" xfId="904"/>
    <cellStyle name="Normal 5 3 2 2 2" xfId="1822"/>
    <cellStyle name="Normal 5 3 2 2 2 2" xfId="3675"/>
    <cellStyle name="Normal 5 3 2 2 2 2 2" xfId="7488"/>
    <cellStyle name="Normal 5 3 2 2 2 2 2 2" xfId="15099"/>
    <cellStyle name="Normal 5 3 2 2 2 2 2 3" xfId="22710"/>
    <cellStyle name="Normal 5 3 2 2 2 2 3" xfId="11286"/>
    <cellStyle name="Normal 5 3 2 2 2 2 4" xfId="18897"/>
    <cellStyle name="Normal 5 3 2 2 2 3" xfId="5635"/>
    <cellStyle name="Normal 5 3 2 2 2 3 2" xfId="13246"/>
    <cellStyle name="Normal 5 3 2 2 2 3 3" xfId="20857"/>
    <cellStyle name="Normal 5 3 2 2 2 4" xfId="9433"/>
    <cellStyle name="Normal 5 3 2 2 2 5" xfId="17044"/>
    <cellStyle name="Normal 5 3 2 2 3" xfId="2757"/>
    <cellStyle name="Normal 5 3 2 2 3 2" xfId="6570"/>
    <cellStyle name="Normal 5 3 2 2 3 2 2" xfId="14181"/>
    <cellStyle name="Normal 5 3 2 2 3 2 3" xfId="21792"/>
    <cellStyle name="Normal 5 3 2 2 3 3" xfId="10368"/>
    <cellStyle name="Normal 5 3 2 2 3 4" xfId="17979"/>
    <cellStyle name="Normal 5 3 2 2 4" xfId="4717"/>
    <cellStyle name="Normal 5 3 2 2 4 2" xfId="12328"/>
    <cellStyle name="Normal 5 3 2 2 4 3" xfId="19939"/>
    <cellStyle name="Normal 5 3 2 2 5" xfId="8515"/>
    <cellStyle name="Normal 5 3 2 2 6" xfId="16126"/>
    <cellStyle name="Normal 5 3 2 3" xfId="1375"/>
    <cellStyle name="Normal 5 3 2 3 2" xfId="3228"/>
    <cellStyle name="Normal 5 3 2 3 2 2" xfId="7041"/>
    <cellStyle name="Normal 5 3 2 3 2 2 2" xfId="14652"/>
    <cellStyle name="Normal 5 3 2 3 2 2 3" xfId="22263"/>
    <cellStyle name="Normal 5 3 2 3 2 3" xfId="10839"/>
    <cellStyle name="Normal 5 3 2 3 2 4" xfId="18450"/>
    <cellStyle name="Normal 5 3 2 3 3" xfId="5188"/>
    <cellStyle name="Normal 5 3 2 3 3 2" xfId="12799"/>
    <cellStyle name="Normal 5 3 2 3 3 3" xfId="20410"/>
    <cellStyle name="Normal 5 3 2 3 4" xfId="8986"/>
    <cellStyle name="Normal 5 3 2 3 5" xfId="16597"/>
    <cellStyle name="Normal 5 3 2 4" xfId="2310"/>
    <cellStyle name="Normal 5 3 2 4 2" xfId="6123"/>
    <cellStyle name="Normal 5 3 2 4 2 2" xfId="13734"/>
    <cellStyle name="Normal 5 3 2 4 2 3" xfId="21345"/>
    <cellStyle name="Normal 5 3 2 4 3" xfId="9921"/>
    <cellStyle name="Normal 5 3 2 4 4" xfId="17532"/>
    <cellStyle name="Normal 5 3 2 5" xfId="4270"/>
    <cellStyle name="Normal 5 3 2 5 2" xfId="11881"/>
    <cellStyle name="Normal 5 3 2 5 3" xfId="19492"/>
    <cellStyle name="Normal 5 3 2 6" xfId="8068"/>
    <cellStyle name="Normal 5 3 2 7" xfId="15679"/>
    <cellStyle name="Normal 5 3 3" xfId="668"/>
    <cellStyle name="Normal 5 3 3 2" xfId="1586"/>
    <cellStyle name="Normal 5 3 3 2 2" xfId="3439"/>
    <cellStyle name="Normal 5 3 3 2 2 2" xfId="7252"/>
    <cellStyle name="Normal 5 3 3 2 2 2 2" xfId="14863"/>
    <cellStyle name="Normal 5 3 3 2 2 2 3" xfId="22474"/>
    <cellStyle name="Normal 5 3 3 2 2 3" xfId="11050"/>
    <cellStyle name="Normal 5 3 3 2 2 4" xfId="18661"/>
    <cellStyle name="Normal 5 3 3 2 3" xfId="5399"/>
    <cellStyle name="Normal 5 3 3 2 3 2" xfId="13010"/>
    <cellStyle name="Normal 5 3 3 2 3 3" xfId="20621"/>
    <cellStyle name="Normal 5 3 3 2 4" xfId="9197"/>
    <cellStyle name="Normal 5 3 3 2 5" xfId="16808"/>
    <cellStyle name="Normal 5 3 3 3" xfId="2521"/>
    <cellStyle name="Normal 5 3 3 3 2" xfId="6334"/>
    <cellStyle name="Normal 5 3 3 3 2 2" xfId="13945"/>
    <cellStyle name="Normal 5 3 3 3 2 3" xfId="21556"/>
    <cellStyle name="Normal 5 3 3 3 3" xfId="10132"/>
    <cellStyle name="Normal 5 3 3 3 4" xfId="17743"/>
    <cellStyle name="Normal 5 3 3 4" xfId="4481"/>
    <cellStyle name="Normal 5 3 3 4 2" xfId="12092"/>
    <cellStyle name="Normal 5 3 3 4 3" xfId="19703"/>
    <cellStyle name="Normal 5 3 3 5" xfId="8279"/>
    <cellStyle name="Normal 5 3 3 6" xfId="15890"/>
    <cellStyle name="Normal 5 3 4" xfId="1139"/>
    <cellStyle name="Normal 5 3 4 2" xfId="2992"/>
    <cellStyle name="Normal 5 3 4 2 2" xfId="6805"/>
    <cellStyle name="Normal 5 3 4 2 2 2" xfId="14416"/>
    <cellStyle name="Normal 5 3 4 2 2 3" xfId="22027"/>
    <cellStyle name="Normal 5 3 4 2 3" xfId="10603"/>
    <cellStyle name="Normal 5 3 4 2 4" xfId="18214"/>
    <cellStyle name="Normal 5 3 4 3" xfId="4952"/>
    <cellStyle name="Normal 5 3 4 3 2" xfId="12563"/>
    <cellStyle name="Normal 5 3 4 3 3" xfId="20174"/>
    <cellStyle name="Normal 5 3 4 4" xfId="8750"/>
    <cellStyle name="Normal 5 3 4 5" xfId="16361"/>
    <cellStyle name="Normal 5 3 5" xfId="2073"/>
    <cellStyle name="Normal 5 3 5 2" xfId="5886"/>
    <cellStyle name="Normal 5 3 5 2 2" xfId="13497"/>
    <cellStyle name="Normal 5 3 5 2 3" xfId="21108"/>
    <cellStyle name="Normal 5 3 5 3" xfId="9684"/>
    <cellStyle name="Normal 5 3 5 4" xfId="17295"/>
    <cellStyle name="Normal 5 3 6" xfId="3991"/>
    <cellStyle name="Normal 5 3 6 2" xfId="11602"/>
    <cellStyle name="Normal 5 3 6 3" xfId="19213"/>
    <cellStyle name="Normal 5 3 7" xfId="7833"/>
    <cellStyle name="Normal 5 3 8" xfId="15444"/>
    <cellStyle name="Normal 5 4" xfId="124"/>
    <cellStyle name="Normal 5 5" xfId="326"/>
    <cellStyle name="Normal 5 6" xfId="383"/>
    <cellStyle name="Normal 5 7" xfId="22954"/>
    <cellStyle name="Normal 5 8" xfId="22959"/>
    <cellStyle name="Normal 5 9" xfId="22963"/>
    <cellStyle name="Normal 6" xfId="125"/>
    <cellStyle name="Normal 6 2" xfId="131"/>
    <cellStyle name="Normal 6 2 2" xfId="227"/>
    <cellStyle name="Normal 6 2 2 2" xfId="499"/>
    <cellStyle name="Normal 6 2 2 2 2" xfId="946"/>
    <cellStyle name="Normal 6 2 2 2 2 2" xfId="1864"/>
    <cellStyle name="Normal 6 2 2 2 2 2 2" xfId="3717"/>
    <cellStyle name="Normal 6 2 2 2 2 2 2 2" xfId="7530"/>
    <cellStyle name="Normal 6 2 2 2 2 2 2 2 2" xfId="15141"/>
    <cellStyle name="Normal 6 2 2 2 2 2 2 2 3" xfId="22752"/>
    <cellStyle name="Normal 6 2 2 2 2 2 2 3" xfId="11328"/>
    <cellStyle name="Normal 6 2 2 2 2 2 2 4" xfId="18939"/>
    <cellStyle name="Normal 6 2 2 2 2 2 3" xfId="5677"/>
    <cellStyle name="Normal 6 2 2 2 2 2 3 2" xfId="13288"/>
    <cellStyle name="Normal 6 2 2 2 2 2 3 3" xfId="20899"/>
    <cellStyle name="Normal 6 2 2 2 2 2 4" xfId="9475"/>
    <cellStyle name="Normal 6 2 2 2 2 2 5" xfId="17086"/>
    <cellStyle name="Normal 6 2 2 2 2 3" xfId="2799"/>
    <cellStyle name="Normal 6 2 2 2 2 3 2" xfId="6612"/>
    <cellStyle name="Normal 6 2 2 2 2 3 2 2" xfId="14223"/>
    <cellStyle name="Normal 6 2 2 2 2 3 2 3" xfId="21834"/>
    <cellStyle name="Normal 6 2 2 2 2 3 3" xfId="10410"/>
    <cellStyle name="Normal 6 2 2 2 2 3 4" xfId="18021"/>
    <cellStyle name="Normal 6 2 2 2 2 4" xfId="4759"/>
    <cellStyle name="Normal 6 2 2 2 2 4 2" xfId="12370"/>
    <cellStyle name="Normal 6 2 2 2 2 4 3" xfId="19981"/>
    <cellStyle name="Normal 6 2 2 2 2 5" xfId="8557"/>
    <cellStyle name="Normal 6 2 2 2 2 6" xfId="16168"/>
    <cellStyle name="Normal 6 2 2 2 3" xfId="1417"/>
    <cellStyle name="Normal 6 2 2 2 3 2" xfId="3270"/>
    <cellStyle name="Normal 6 2 2 2 3 2 2" xfId="7083"/>
    <cellStyle name="Normal 6 2 2 2 3 2 2 2" xfId="14694"/>
    <cellStyle name="Normal 6 2 2 2 3 2 2 3" xfId="22305"/>
    <cellStyle name="Normal 6 2 2 2 3 2 3" xfId="10881"/>
    <cellStyle name="Normal 6 2 2 2 3 2 4" xfId="18492"/>
    <cellStyle name="Normal 6 2 2 2 3 3" xfId="5230"/>
    <cellStyle name="Normal 6 2 2 2 3 3 2" xfId="12841"/>
    <cellStyle name="Normal 6 2 2 2 3 3 3" xfId="20452"/>
    <cellStyle name="Normal 6 2 2 2 3 4" xfId="9028"/>
    <cellStyle name="Normal 6 2 2 2 3 5" xfId="16639"/>
    <cellStyle name="Normal 6 2 2 2 4" xfId="2352"/>
    <cellStyle name="Normal 6 2 2 2 4 2" xfId="6165"/>
    <cellStyle name="Normal 6 2 2 2 4 2 2" xfId="13776"/>
    <cellStyle name="Normal 6 2 2 2 4 2 3" xfId="21387"/>
    <cellStyle name="Normal 6 2 2 2 4 3" xfId="9963"/>
    <cellStyle name="Normal 6 2 2 2 4 4" xfId="17574"/>
    <cellStyle name="Normal 6 2 2 2 5" xfId="4312"/>
    <cellStyle name="Normal 6 2 2 2 5 2" xfId="11923"/>
    <cellStyle name="Normal 6 2 2 2 5 3" xfId="19534"/>
    <cellStyle name="Normal 6 2 2 2 6" xfId="8110"/>
    <cellStyle name="Normal 6 2 2 2 7" xfId="15721"/>
    <cellStyle name="Normal 6 2 2 3" xfId="712"/>
    <cellStyle name="Normal 6 2 2 3 2" xfId="1630"/>
    <cellStyle name="Normal 6 2 2 3 2 2" xfId="3483"/>
    <cellStyle name="Normal 6 2 2 3 2 2 2" xfId="7296"/>
    <cellStyle name="Normal 6 2 2 3 2 2 2 2" xfId="14907"/>
    <cellStyle name="Normal 6 2 2 3 2 2 2 3" xfId="22518"/>
    <cellStyle name="Normal 6 2 2 3 2 2 3" xfId="11094"/>
    <cellStyle name="Normal 6 2 2 3 2 2 4" xfId="18705"/>
    <cellStyle name="Normal 6 2 2 3 2 3" xfId="5443"/>
    <cellStyle name="Normal 6 2 2 3 2 3 2" xfId="13054"/>
    <cellStyle name="Normal 6 2 2 3 2 3 3" xfId="20665"/>
    <cellStyle name="Normal 6 2 2 3 2 4" xfId="9241"/>
    <cellStyle name="Normal 6 2 2 3 2 5" xfId="16852"/>
    <cellStyle name="Normal 6 2 2 3 3" xfId="2565"/>
    <cellStyle name="Normal 6 2 2 3 3 2" xfId="6378"/>
    <cellStyle name="Normal 6 2 2 3 3 2 2" xfId="13989"/>
    <cellStyle name="Normal 6 2 2 3 3 2 3" xfId="21600"/>
    <cellStyle name="Normal 6 2 2 3 3 3" xfId="10176"/>
    <cellStyle name="Normal 6 2 2 3 3 4" xfId="17787"/>
    <cellStyle name="Normal 6 2 2 3 4" xfId="4525"/>
    <cellStyle name="Normal 6 2 2 3 4 2" xfId="12136"/>
    <cellStyle name="Normal 6 2 2 3 4 3" xfId="19747"/>
    <cellStyle name="Normal 6 2 2 3 5" xfId="8323"/>
    <cellStyle name="Normal 6 2 2 3 6" xfId="15934"/>
    <cellStyle name="Normal 6 2 2 4" xfId="1182"/>
    <cellStyle name="Normal 6 2 2 4 2" xfId="3035"/>
    <cellStyle name="Normal 6 2 2 4 2 2" xfId="6848"/>
    <cellStyle name="Normal 6 2 2 4 2 2 2" xfId="14459"/>
    <cellStyle name="Normal 6 2 2 4 2 2 3" xfId="22070"/>
    <cellStyle name="Normal 6 2 2 4 2 3" xfId="10646"/>
    <cellStyle name="Normal 6 2 2 4 2 4" xfId="18257"/>
    <cellStyle name="Normal 6 2 2 4 3" xfId="4995"/>
    <cellStyle name="Normal 6 2 2 4 3 2" xfId="12606"/>
    <cellStyle name="Normal 6 2 2 4 3 3" xfId="20217"/>
    <cellStyle name="Normal 6 2 2 4 4" xfId="8793"/>
    <cellStyle name="Normal 6 2 2 4 5" xfId="16404"/>
    <cellStyle name="Normal 6 2 2 5" xfId="2117"/>
    <cellStyle name="Normal 6 2 2 5 2" xfId="5930"/>
    <cellStyle name="Normal 6 2 2 5 2 2" xfId="13541"/>
    <cellStyle name="Normal 6 2 2 5 2 3" xfId="21152"/>
    <cellStyle name="Normal 6 2 2 5 3" xfId="9728"/>
    <cellStyle name="Normal 6 2 2 5 4" xfId="17339"/>
    <cellStyle name="Normal 6 2 2 6" xfId="4056"/>
    <cellStyle name="Normal 6 2 2 6 2" xfId="11667"/>
    <cellStyle name="Normal 6 2 2 6 3" xfId="19278"/>
    <cellStyle name="Normal 6 2 2 7" xfId="7876"/>
    <cellStyle name="Normal 6 2 2 8" xfId="15487"/>
    <cellStyle name="Normal 6 2 3" xfId="447"/>
    <cellStyle name="Normal 6 2 3 2" xfId="894"/>
    <cellStyle name="Normal 6 2 3 2 2" xfId="1812"/>
    <cellStyle name="Normal 6 2 3 2 2 2" xfId="3665"/>
    <cellStyle name="Normal 6 2 3 2 2 2 2" xfId="7478"/>
    <cellStyle name="Normal 6 2 3 2 2 2 2 2" xfId="15089"/>
    <cellStyle name="Normal 6 2 3 2 2 2 2 3" xfId="22700"/>
    <cellStyle name="Normal 6 2 3 2 2 2 3" xfId="11276"/>
    <cellStyle name="Normal 6 2 3 2 2 2 4" xfId="18887"/>
    <cellStyle name="Normal 6 2 3 2 2 3" xfId="5625"/>
    <cellStyle name="Normal 6 2 3 2 2 3 2" xfId="13236"/>
    <cellStyle name="Normal 6 2 3 2 2 3 3" xfId="20847"/>
    <cellStyle name="Normal 6 2 3 2 2 4" xfId="9423"/>
    <cellStyle name="Normal 6 2 3 2 2 5" xfId="17034"/>
    <cellStyle name="Normal 6 2 3 2 3" xfId="2747"/>
    <cellStyle name="Normal 6 2 3 2 3 2" xfId="6560"/>
    <cellStyle name="Normal 6 2 3 2 3 2 2" xfId="14171"/>
    <cellStyle name="Normal 6 2 3 2 3 2 3" xfId="21782"/>
    <cellStyle name="Normal 6 2 3 2 3 3" xfId="10358"/>
    <cellStyle name="Normal 6 2 3 2 3 4" xfId="17969"/>
    <cellStyle name="Normal 6 2 3 2 4" xfId="4707"/>
    <cellStyle name="Normal 6 2 3 2 4 2" xfId="12318"/>
    <cellStyle name="Normal 6 2 3 2 4 3" xfId="19929"/>
    <cellStyle name="Normal 6 2 3 2 5" xfId="8505"/>
    <cellStyle name="Normal 6 2 3 2 6" xfId="16116"/>
    <cellStyle name="Normal 6 2 3 3" xfId="1365"/>
    <cellStyle name="Normal 6 2 3 3 2" xfId="3218"/>
    <cellStyle name="Normal 6 2 3 3 2 2" xfId="7031"/>
    <cellStyle name="Normal 6 2 3 3 2 2 2" xfId="14642"/>
    <cellStyle name="Normal 6 2 3 3 2 2 3" xfId="22253"/>
    <cellStyle name="Normal 6 2 3 3 2 3" xfId="10829"/>
    <cellStyle name="Normal 6 2 3 3 2 4" xfId="18440"/>
    <cellStyle name="Normal 6 2 3 3 3" xfId="5178"/>
    <cellStyle name="Normal 6 2 3 3 3 2" xfId="12789"/>
    <cellStyle name="Normal 6 2 3 3 3 3" xfId="20400"/>
    <cellStyle name="Normal 6 2 3 3 4" xfId="8976"/>
    <cellStyle name="Normal 6 2 3 3 5" xfId="16587"/>
    <cellStyle name="Normal 6 2 3 4" xfId="2300"/>
    <cellStyle name="Normal 6 2 3 4 2" xfId="6113"/>
    <cellStyle name="Normal 6 2 3 4 2 2" xfId="13724"/>
    <cellStyle name="Normal 6 2 3 4 2 3" xfId="21335"/>
    <cellStyle name="Normal 6 2 3 4 3" xfId="9911"/>
    <cellStyle name="Normal 6 2 3 4 4" xfId="17522"/>
    <cellStyle name="Normal 6 2 3 5" xfId="4260"/>
    <cellStyle name="Normal 6 2 3 5 2" xfId="11871"/>
    <cellStyle name="Normal 6 2 3 5 3" xfId="19482"/>
    <cellStyle name="Normal 6 2 3 6" xfId="8058"/>
    <cellStyle name="Normal 6 2 3 7" xfId="15669"/>
    <cellStyle name="Normal 6 2 4" xfId="656"/>
    <cellStyle name="Normal 6 2 4 2" xfId="1574"/>
    <cellStyle name="Normal 6 2 4 2 2" xfId="3427"/>
    <cellStyle name="Normal 6 2 4 2 2 2" xfId="7240"/>
    <cellStyle name="Normal 6 2 4 2 2 2 2" xfId="14851"/>
    <cellStyle name="Normal 6 2 4 2 2 2 3" xfId="22462"/>
    <cellStyle name="Normal 6 2 4 2 2 3" xfId="11038"/>
    <cellStyle name="Normal 6 2 4 2 2 4" xfId="18649"/>
    <cellStyle name="Normal 6 2 4 2 3" xfId="5387"/>
    <cellStyle name="Normal 6 2 4 2 3 2" xfId="12998"/>
    <cellStyle name="Normal 6 2 4 2 3 3" xfId="20609"/>
    <cellStyle name="Normal 6 2 4 2 4" xfId="9185"/>
    <cellStyle name="Normal 6 2 4 2 5" xfId="16796"/>
    <cellStyle name="Normal 6 2 4 3" xfId="2509"/>
    <cellStyle name="Normal 6 2 4 3 2" xfId="6322"/>
    <cellStyle name="Normal 6 2 4 3 2 2" xfId="13933"/>
    <cellStyle name="Normal 6 2 4 3 2 3" xfId="21544"/>
    <cellStyle name="Normal 6 2 4 3 3" xfId="10120"/>
    <cellStyle name="Normal 6 2 4 3 4" xfId="17731"/>
    <cellStyle name="Normal 6 2 4 4" xfId="4469"/>
    <cellStyle name="Normal 6 2 4 4 2" xfId="12080"/>
    <cellStyle name="Normal 6 2 4 4 3" xfId="19691"/>
    <cellStyle name="Normal 6 2 4 5" xfId="8267"/>
    <cellStyle name="Normal 6 2 4 6" xfId="15878"/>
    <cellStyle name="Normal 6 2 5" xfId="1128"/>
    <cellStyle name="Normal 6 2 5 2" xfId="2981"/>
    <cellStyle name="Normal 6 2 5 2 2" xfId="6794"/>
    <cellStyle name="Normal 6 2 5 2 2 2" xfId="14405"/>
    <cellStyle name="Normal 6 2 5 2 2 3" xfId="22016"/>
    <cellStyle name="Normal 6 2 5 2 3" xfId="10592"/>
    <cellStyle name="Normal 6 2 5 2 4" xfId="18203"/>
    <cellStyle name="Normal 6 2 5 3" xfId="4941"/>
    <cellStyle name="Normal 6 2 5 3 2" xfId="12552"/>
    <cellStyle name="Normal 6 2 5 3 3" xfId="20163"/>
    <cellStyle name="Normal 6 2 5 4" xfId="8739"/>
    <cellStyle name="Normal 6 2 5 5" xfId="16350"/>
    <cellStyle name="Normal 6 2 6" xfId="2060"/>
    <cellStyle name="Normal 6 2 6 2" xfId="5873"/>
    <cellStyle name="Normal 6 2 6 2 2" xfId="13484"/>
    <cellStyle name="Normal 6 2 6 2 3" xfId="21095"/>
    <cellStyle name="Normal 6 2 6 3" xfId="9671"/>
    <cellStyle name="Normal 6 2 6 4" xfId="17282"/>
    <cellStyle name="Normal 6 2 7" xfId="3945"/>
    <cellStyle name="Normal 6 2 7 2" xfId="11556"/>
    <cellStyle name="Normal 6 2 7 3" xfId="19167"/>
    <cellStyle name="Normal 6 2 8" xfId="7822"/>
    <cellStyle name="Normal 6 2 9" xfId="15433"/>
    <cellStyle name="Normal 6 3" xfId="132"/>
    <cellStyle name="Normal 61" xfId="139"/>
    <cellStyle name="Normal 7" xfId="123"/>
    <cellStyle name="Normal 7 10" xfId="7817"/>
    <cellStyle name="Normal 7 11" xfId="15428"/>
    <cellStyle name="Normal 7 2" xfId="143"/>
    <cellStyle name="Normal 7 3" xfId="148"/>
    <cellStyle name="Normal 7 3 2" xfId="454"/>
    <cellStyle name="Normal 7 3 2 2" xfId="901"/>
    <cellStyle name="Normal 7 3 2 2 2" xfId="1819"/>
    <cellStyle name="Normal 7 3 2 2 2 2" xfId="3672"/>
    <cellStyle name="Normal 7 3 2 2 2 2 2" xfId="7485"/>
    <cellStyle name="Normal 7 3 2 2 2 2 2 2" xfId="15096"/>
    <cellStyle name="Normal 7 3 2 2 2 2 2 3" xfId="22707"/>
    <cellStyle name="Normal 7 3 2 2 2 2 3" xfId="11283"/>
    <cellStyle name="Normal 7 3 2 2 2 2 4" xfId="18894"/>
    <cellStyle name="Normal 7 3 2 2 2 3" xfId="5632"/>
    <cellStyle name="Normal 7 3 2 2 2 3 2" xfId="13243"/>
    <cellStyle name="Normal 7 3 2 2 2 3 3" xfId="20854"/>
    <cellStyle name="Normal 7 3 2 2 2 4" xfId="9430"/>
    <cellStyle name="Normal 7 3 2 2 2 5" xfId="17041"/>
    <cellStyle name="Normal 7 3 2 2 3" xfId="2754"/>
    <cellStyle name="Normal 7 3 2 2 3 2" xfId="6567"/>
    <cellStyle name="Normal 7 3 2 2 3 2 2" xfId="14178"/>
    <cellStyle name="Normal 7 3 2 2 3 2 3" xfId="21789"/>
    <cellStyle name="Normal 7 3 2 2 3 3" xfId="10365"/>
    <cellStyle name="Normal 7 3 2 2 3 4" xfId="17976"/>
    <cellStyle name="Normal 7 3 2 2 4" xfId="4714"/>
    <cellStyle name="Normal 7 3 2 2 4 2" xfId="12325"/>
    <cellStyle name="Normal 7 3 2 2 4 3" xfId="19936"/>
    <cellStyle name="Normal 7 3 2 2 5" xfId="8512"/>
    <cellStyle name="Normal 7 3 2 2 6" xfId="16123"/>
    <cellStyle name="Normal 7 3 2 3" xfId="1372"/>
    <cellStyle name="Normal 7 3 2 3 2" xfId="3225"/>
    <cellStyle name="Normal 7 3 2 3 2 2" xfId="7038"/>
    <cellStyle name="Normal 7 3 2 3 2 2 2" xfId="14649"/>
    <cellStyle name="Normal 7 3 2 3 2 2 3" xfId="22260"/>
    <cellStyle name="Normal 7 3 2 3 2 3" xfId="10836"/>
    <cellStyle name="Normal 7 3 2 3 2 4" xfId="18447"/>
    <cellStyle name="Normal 7 3 2 3 3" xfId="5185"/>
    <cellStyle name="Normal 7 3 2 3 3 2" xfId="12796"/>
    <cellStyle name="Normal 7 3 2 3 3 3" xfId="20407"/>
    <cellStyle name="Normal 7 3 2 3 4" xfId="8983"/>
    <cellStyle name="Normal 7 3 2 3 5" xfId="16594"/>
    <cellStyle name="Normal 7 3 2 4" xfId="2307"/>
    <cellStyle name="Normal 7 3 2 4 2" xfId="6120"/>
    <cellStyle name="Normal 7 3 2 4 2 2" xfId="13731"/>
    <cellStyle name="Normal 7 3 2 4 2 3" xfId="21342"/>
    <cellStyle name="Normal 7 3 2 4 3" xfId="9918"/>
    <cellStyle name="Normal 7 3 2 4 4" xfId="17529"/>
    <cellStyle name="Normal 7 3 2 5" xfId="4267"/>
    <cellStyle name="Normal 7 3 2 5 2" xfId="11878"/>
    <cellStyle name="Normal 7 3 2 5 3" xfId="19489"/>
    <cellStyle name="Normal 7 3 2 6" xfId="8065"/>
    <cellStyle name="Normal 7 3 2 7" xfId="15676"/>
    <cellStyle name="Normal 7 3 3" xfId="665"/>
    <cellStyle name="Normal 7 3 3 2" xfId="1583"/>
    <cellStyle name="Normal 7 3 3 2 2" xfId="3436"/>
    <cellStyle name="Normal 7 3 3 2 2 2" xfId="7249"/>
    <cellStyle name="Normal 7 3 3 2 2 2 2" xfId="14860"/>
    <cellStyle name="Normal 7 3 3 2 2 2 3" xfId="22471"/>
    <cellStyle name="Normal 7 3 3 2 2 3" xfId="11047"/>
    <cellStyle name="Normal 7 3 3 2 2 4" xfId="18658"/>
    <cellStyle name="Normal 7 3 3 2 3" xfId="5396"/>
    <cellStyle name="Normal 7 3 3 2 3 2" xfId="13007"/>
    <cellStyle name="Normal 7 3 3 2 3 3" xfId="20618"/>
    <cellStyle name="Normal 7 3 3 2 4" xfId="9194"/>
    <cellStyle name="Normal 7 3 3 2 5" xfId="16805"/>
    <cellStyle name="Normal 7 3 3 3" xfId="2518"/>
    <cellStyle name="Normal 7 3 3 3 2" xfId="6331"/>
    <cellStyle name="Normal 7 3 3 3 2 2" xfId="13942"/>
    <cellStyle name="Normal 7 3 3 3 2 3" xfId="21553"/>
    <cellStyle name="Normal 7 3 3 3 3" xfId="10129"/>
    <cellStyle name="Normal 7 3 3 3 4" xfId="17740"/>
    <cellStyle name="Normal 7 3 3 4" xfId="4478"/>
    <cellStyle name="Normal 7 3 3 4 2" xfId="12089"/>
    <cellStyle name="Normal 7 3 3 4 3" xfId="19700"/>
    <cellStyle name="Normal 7 3 3 5" xfId="8276"/>
    <cellStyle name="Normal 7 3 3 6" xfId="15887"/>
    <cellStyle name="Normal 7 3 4" xfId="1136"/>
    <cellStyle name="Normal 7 3 4 2" xfId="2989"/>
    <cellStyle name="Normal 7 3 4 2 2" xfId="6802"/>
    <cellStyle name="Normal 7 3 4 2 2 2" xfId="14413"/>
    <cellStyle name="Normal 7 3 4 2 2 3" xfId="22024"/>
    <cellStyle name="Normal 7 3 4 2 3" xfId="10600"/>
    <cellStyle name="Normal 7 3 4 2 4" xfId="18211"/>
    <cellStyle name="Normal 7 3 4 3" xfId="4949"/>
    <cellStyle name="Normal 7 3 4 3 2" xfId="12560"/>
    <cellStyle name="Normal 7 3 4 3 3" xfId="20171"/>
    <cellStyle name="Normal 7 3 4 4" xfId="8747"/>
    <cellStyle name="Normal 7 3 4 5" xfId="16358"/>
    <cellStyle name="Normal 7 3 5" xfId="2070"/>
    <cellStyle name="Normal 7 3 5 2" xfId="5883"/>
    <cellStyle name="Normal 7 3 5 2 2" xfId="13494"/>
    <cellStyle name="Normal 7 3 5 2 3" xfId="21105"/>
    <cellStyle name="Normal 7 3 5 3" xfId="9681"/>
    <cellStyle name="Normal 7 3 5 4" xfId="17292"/>
    <cellStyle name="Normal 7 3 6" xfId="3960"/>
    <cellStyle name="Normal 7 3 6 2" xfId="11571"/>
    <cellStyle name="Normal 7 3 6 3" xfId="19182"/>
    <cellStyle name="Normal 7 3 7" xfId="7830"/>
    <cellStyle name="Normal 7 3 8" xfId="15441"/>
    <cellStyle name="Normal 7 4" xfId="220"/>
    <cellStyle name="Normal 7 4 2" xfId="492"/>
    <cellStyle name="Normal 7 4 2 2" xfId="939"/>
    <cellStyle name="Normal 7 4 2 2 2" xfId="1857"/>
    <cellStyle name="Normal 7 4 2 2 2 2" xfId="3710"/>
    <cellStyle name="Normal 7 4 2 2 2 2 2" xfId="7523"/>
    <cellStyle name="Normal 7 4 2 2 2 2 2 2" xfId="15134"/>
    <cellStyle name="Normal 7 4 2 2 2 2 2 3" xfId="22745"/>
    <cellStyle name="Normal 7 4 2 2 2 2 3" xfId="11321"/>
    <cellStyle name="Normal 7 4 2 2 2 2 4" xfId="18932"/>
    <cellStyle name="Normal 7 4 2 2 2 3" xfId="5670"/>
    <cellStyle name="Normal 7 4 2 2 2 3 2" xfId="13281"/>
    <cellStyle name="Normal 7 4 2 2 2 3 3" xfId="20892"/>
    <cellStyle name="Normal 7 4 2 2 2 4" xfId="9468"/>
    <cellStyle name="Normal 7 4 2 2 2 5" xfId="17079"/>
    <cellStyle name="Normal 7 4 2 2 3" xfId="2792"/>
    <cellStyle name="Normal 7 4 2 2 3 2" xfId="6605"/>
    <cellStyle name="Normal 7 4 2 2 3 2 2" xfId="14216"/>
    <cellStyle name="Normal 7 4 2 2 3 2 3" xfId="21827"/>
    <cellStyle name="Normal 7 4 2 2 3 3" xfId="10403"/>
    <cellStyle name="Normal 7 4 2 2 3 4" xfId="18014"/>
    <cellStyle name="Normal 7 4 2 2 4" xfId="4752"/>
    <cellStyle name="Normal 7 4 2 2 4 2" xfId="12363"/>
    <cellStyle name="Normal 7 4 2 2 4 3" xfId="19974"/>
    <cellStyle name="Normal 7 4 2 2 5" xfId="8550"/>
    <cellStyle name="Normal 7 4 2 2 6" xfId="16161"/>
    <cellStyle name="Normal 7 4 2 3" xfId="1410"/>
    <cellStyle name="Normal 7 4 2 3 2" xfId="3263"/>
    <cellStyle name="Normal 7 4 2 3 2 2" xfId="7076"/>
    <cellStyle name="Normal 7 4 2 3 2 2 2" xfId="14687"/>
    <cellStyle name="Normal 7 4 2 3 2 2 3" xfId="22298"/>
    <cellStyle name="Normal 7 4 2 3 2 3" xfId="10874"/>
    <cellStyle name="Normal 7 4 2 3 2 4" xfId="18485"/>
    <cellStyle name="Normal 7 4 2 3 3" xfId="5223"/>
    <cellStyle name="Normal 7 4 2 3 3 2" xfId="12834"/>
    <cellStyle name="Normal 7 4 2 3 3 3" xfId="20445"/>
    <cellStyle name="Normal 7 4 2 3 4" xfId="9021"/>
    <cellStyle name="Normal 7 4 2 3 5" xfId="16632"/>
    <cellStyle name="Normal 7 4 2 4" xfId="2345"/>
    <cellStyle name="Normal 7 4 2 4 2" xfId="6158"/>
    <cellStyle name="Normal 7 4 2 4 2 2" xfId="13769"/>
    <cellStyle name="Normal 7 4 2 4 2 3" xfId="21380"/>
    <cellStyle name="Normal 7 4 2 4 3" xfId="9956"/>
    <cellStyle name="Normal 7 4 2 4 4" xfId="17567"/>
    <cellStyle name="Normal 7 4 2 5" xfId="4305"/>
    <cellStyle name="Normal 7 4 2 5 2" xfId="11916"/>
    <cellStyle name="Normal 7 4 2 5 3" xfId="19527"/>
    <cellStyle name="Normal 7 4 2 6" xfId="8103"/>
    <cellStyle name="Normal 7 4 2 7" xfId="15714"/>
    <cellStyle name="Normal 7 4 3" xfId="705"/>
    <cellStyle name="Normal 7 4 3 2" xfId="1623"/>
    <cellStyle name="Normal 7 4 3 2 2" xfId="3476"/>
    <cellStyle name="Normal 7 4 3 2 2 2" xfId="7289"/>
    <cellStyle name="Normal 7 4 3 2 2 2 2" xfId="14900"/>
    <cellStyle name="Normal 7 4 3 2 2 2 3" xfId="22511"/>
    <cellStyle name="Normal 7 4 3 2 2 3" xfId="11087"/>
    <cellStyle name="Normal 7 4 3 2 2 4" xfId="18698"/>
    <cellStyle name="Normal 7 4 3 2 3" xfId="5436"/>
    <cellStyle name="Normal 7 4 3 2 3 2" xfId="13047"/>
    <cellStyle name="Normal 7 4 3 2 3 3" xfId="20658"/>
    <cellStyle name="Normal 7 4 3 2 4" xfId="9234"/>
    <cellStyle name="Normal 7 4 3 2 5" xfId="16845"/>
    <cellStyle name="Normal 7 4 3 3" xfId="2558"/>
    <cellStyle name="Normal 7 4 3 3 2" xfId="6371"/>
    <cellStyle name="Normal 7 4 3 3 2 2" xfId="13982"/>
    <cellStyle name="Normal 7 4 3 3 2 3" xfId="21593"/>
    <cellStyle name="Normal 7 4 3 3 3" xfId="10169"/>
    <cellStyle name="Normal 7 4 3 3 4" xfId="17780"/>
    <cellStyle name="Normal 7 4 3 4" xfId="4518"/>
    <cellStyle name="Normal 7 4 3 4 2" xfId="12129"/>
    <cellStyle name="Normal 7 4 3 4 3" xfId="19740"/>
    <cellStyle name="Normal 7 4 3 5" xfId="8316"/>
    <cellStyle name="Normal 7 4 3 6" xfId="15927"/>
    <cellStyle name="Normal 7 4 4" xfId="1175"/>
    <cellStyle name="Normal 7 4 4 2" xfId="3028"/>
    <cellStyle name="Normal 7 4 4 2 2" xfId="6841"/>
    <cellStyle name="Normal 7 4 4 2 2 2" xfId="14452"/>
    <cellStyle name="Normal 7 4 4 2 2 3" xfId="22063"/>
    <cellStyle name="Normal 7 4 4 2 3" xfId="10639"/>
    <cellStyle name="Normal 7 4 4 2 4" xfId="18250"/>
    <cellStyle name="Normal 7 4 4 3" xfId="4988"/>
    <cellStyle name="Normal 7 4 4 3 2" xfId="12599"/>
    <cellStyle name="Normal 7 4 4 3 3" xfId="20210"/>
    <cellStyle name="Normal 7 4 4 4" xfId="8786"/>
    <cellStyle name="Normal 7 4 4 5" xfId="16397"/>
    <cellStyle name="Normal 7 4 5" xfId="2110"/>
    <cellStyle name="Normal 7 4 5 2" xfId="5923"/>
    <cellStyle name="Normal 7 4 5 2 2" xfId="13534"/>
    <cellStyle name="Normal 7 4 5 2 3" xfId="21145"/>
    <cellStyle name="Normal 7 4 5 3" xfId="9721"/>
    <cellStyle name="Normal 7 4 5 4" xfId="17332"/>
    <cellStyle name="Normal 7 4 6" xfId="4049"/>
    <cellStyle name="Normal 7 4 6 2" xfId="11660"/>
    <cellStyle name="Normal 7 4 6 3" xfId="19271"/>
    <cellStyle name="Normal 7 4 7" xfId="7869"/>
    <cellStyle name="Normal 7 4 8" xfId="15480"/>
    <cellStyle name="Normal 7 5" xfId="442"/>
    <cellStyle name="Normal 7 5 2" xfId="889"/>
    <cellStyle name="Normal 7 5 2 2" xfId="1807"/>
    <cellStyle name="Normal 7 5 2 2 2" xfId="3660"/>
    <cellStyle name="Normal 7 5 2 2 2 2" xfId="7473"/>
    <cellStyle name="Normal 7 5 2 2 2 2 2" xfId="15084"/>
    <cellStyle name="Normal 7 5 2 2 2 2 3" xfId="22695"/>
    <cellStyle name="Normal 7 5 2 2 2 3" xfId="11271"/>
    <cellStyle name="Normal 7 5 2 2 2 4" xfId="18882"/>
    <cellStyle name="Normal 7 5 2 2 3" xfId="5620"/>
    <cellStyle name="Normal 7 5 2 2 3 2" xfId="13231"/>
    <cellStyle name="Normal 7 5 2 2 3 3" xfId="20842"/>
    <cellStyle name="Normal 7 5 2 2 4" xfId="9418"/>
    <cellStyle name="Normal 7 5 2 2 5" xfId="17029"/>
    <cellStyle name="Normal 7 5 2 3" xfId="2742"/>
    <cellStyle name="Normal 7 5 2 3 2" xfId="6555"/>
    <cellStyle name="Normal 7 5 2 3 2 2" xfId="14166"/>
    <cellStyle name="Normal 7 5 2 3 2 3" xfId="21777"/>
    <cellStyle name="Normal 7 5 2 3 3" xfId="10353"/>
    <cellStyle name="Normal 7 5 2 3 4" xfId="17964"/>
    <cellStyle name="Normal 7 5 2 4" xfId="4702"/>
    <cellStyle name="Normal 7 5 2 4 2" xfId="12313"/>
    <cellStyle name="Normal 7 5 2 4 3" xfId="19924"/>
    <cellStyle name="Normal 7 5 2 5" xfId="8500"/>
    <cellStyle name="Normal 7 5 2 6" xfId="16111"/>
    <cellStyle name="Normal 7 5 3" xfId="1360"/>
    <cellStyle name="Normal 7 5 3 2" xfId="3213"/>
    <cellStyle name="Normal 7 5 3 2 2" xfId="7026"/>
    <cellStyle name="Normal 7 5 3 2 2 2" xfId="14637"/>
    <cellStyle name="Normal 7 5 3 2 2 3" xfId="22248"/>
    <cellStyle name="Normal 7 5 3 2 3" xfId="10824"/>
    <cellStyle name="Normal 7 5 3 2 4" xfId="18435"/>
    <cellStyle name="Normal 7 5 3 3" xfId="5173"/>
    <cellStyle name="Normal 7 5 3 3 2" xfId="12784"/>
    <cellStyle name="Normal 7 5 3 3 3" xfId="20395"/>
    <cellStyle name="Normal 7 5 3 4" xfId="8971"/>
    <cellStyle name="Normal 7 5 3 5" xfId="16582"/>
    <cellStyle name="Normal 7 5 4" xfId="2295"/>
    <cellStyle name="Normal 7 5 4 2" xfId="6108"/>
    <cellStyle name="Normal 7 5 4 2 2" xfId="13719"/>
    <cellStyle name="Normal 7 5 4 2 3" xfId="21330"/>
    <cellStyle name="Normal 7 5 4 3" xfId="9906"/>
    <cellStyle name="Normal 7 5 4 4" xfId="17517"/>
    <cellStyle name="Normal 7 5 5" xfId="4255"/>
    <cellStyle name="Normal 7 5 5 2" xfId="11866"/>
    <cellStyle name="Normal 7 5 5 3" xfId="19477"/>
    <cellStyle name="Normal 7 5 6" xfId="8053"/>
    <cellStyle name="Normal 7 5 7" xfId="15664"/>
    <cellStyle name="Normal 7 6" xfId="651"/>
    <cellStyle name="Normal 7 6 2" xfId="1569"/>
    <cellStyle name="Normal 7 6 2 2" xfId="3422"/>
    <cellStyle name="Normal 7 6 2 2 2" xfId="7235"/>
    <cellStyle name="Normal 7 6 2 2 2 2" xfId="14846"/>
    <cellStyle name="Normal 7 6 2 2 2 3" xfId="22457"/>
    <cellStyle name="Normal 7 6 2 2 3" xfId="11033"/>
    <cellStyle name="Normal 7 6 2 2 4" xfId="18644"/>
    <cellStyle name="Normal 7 6 2 3" xfId="5382"/>
    <cellStyle name="Normal 7 6 2 3 2" xfId="12993"/>
    <cellStyle name="Normal 7 6 2 3 3" xfId="20604"/>
    <cellStyle name="Normal 7 6 2 4" xfId="9180"/>
    <cellStyle name="Normal 7 6 2 5" xfId="16791"/>
    <cellStyle name="Normal 7 6 3" xfId="2504"/>
    <cellStyle name="Normal 7 6 3 2" xfId="6317"/>
    <cellStyle name="Normal 7 6 3 2 2" xfId="13928"/>
    <cellStyle name="Normal 7 6 3 2 3" xfId="21539"/>
    <cellStyle name="Normal 7 6 3 3" xfId="10115"/>
    <cellStyle name="Normal 7 6 3 4" xfId="17726"/>
    <cellStyle name="Normal 7 6 4" xfId="4464"/>
    <cellStyle name="Normal 7 6 4 2" xfId="12075"/>
    <cellStyle name="Normal 7 6 4 3" xfId="19686"/>
    <cellStyle name="Normal 7 6 5" xfId="8262"/>
    <cellStyle name="Normal 7 6 6" xfId="15873"/>
    <cellStyle name="Normal 7 7" xfId="1123"/>
    <cellStyle name="Normal 7 7 2" xfId="2976"/>
    <cellStyle name="Normal 7 7 2 2" xfId="6789"/>
    <cellStyle name="Normal 7 7 2 2 2" xfId="14400"/>
    <cellStyle name="Normal 7 7 2 2 3" xfId="22011"/>
    <cellStyle name="Normal 7 7 2 3" xfId="10587"/>
    <cellStyle name="Normal 7 7 2 4" xfId="18198"/>
    <cellStyle name="Normal 7 7 3" xfId="4936"/>
    <cellStyle name="Normal 7 7 3 2" xfId="12547"/>
    <cellStyle name="Normal 7 7 3 3" xfId="20158"/>
    <cellStyle name="Normal 7 7 4" xfId="8734"/>
    <cellStyle name="Normal 7 7 5" xfId="16345"/>
    <cellStyle name="Normal 7 8" xfId="2055"/>
    <cellStyle name="Normal 7 8 2" xfId="5868"/>
    <cellStyle name="Normal 7 8 2 2" xfId="13479"/>
    <cellStyle name="Normal 7 8 2 3" xfId="21090"/>
    <cellStyle name="Normal 7 8 3" xfId="9666"/>
    <cellStyle name="Normal 7 8 4" xfId="17277"/>
    <cellStyle name="Normal 7 9" xfId="3938"/>
    <cellStyle name="Normal 7 9 2" xfId="11549"/>
    <cellStyle name="Normal 7 9 3" xfId="19160"/>
    <cellStyle name="Normal 8" xfId="142"/>
    <cellStyle name="Normal 86" xfId="134"/>
    <cellStyle name="Normal 86 2" xfId="449"/>
    <cellStyle name="Normal 86 2 2" xfId="896"/>
    <cellStyle name="Normal 86 2 2 2" xfId="1814"/>
    <cellStyle name="Normal 86 2 2 2 2" xfId="3667"/>
    <cellStyle name="Normal 86 2 2 2 2 2" xfId="7480"/>
    <cellStyle name="Normal 86 2 2 2 2 2 2" xfId="15091"/>
    <cellStyle name="Normal 86 2 2 2 2 2 3" xfId="22702"/>
    <cellStyle name="Normal 86 2 2 2 2 3" xfId="11278"/>
    <cellStyle name="Normal 86 2 2 2 2 4" xfId="18889"/>
    <cellStyle name="Normal 86 2 2 2 3" xfId="5627"/>
    <cellStyle name="Normal 86 2 2 2 3 2" xfId="13238"/>
    <cellStyle name="Normal 86 2 2 2 3 3" xfId="20849"/>
    <cellStyle name="Normal 86 2 2 2 4" xfId="9425"/>
    <cellStyle name="Normal 86 2 2 2 5" xfId="17036"/>
    <cellStyle name="Normal 86 2 2 3" xfId="2749"/>
    <cellStyle name="Normal 86 2 2 3 2" xfId="6562"/>
    <cellStyle name="Normal 86 2 2 3 2 2" xfId="14173"/>
    <cellStyle name="Normal 86 2 2 3 2 3" xfId="21784"/>
    <cellStyle name="Normal 86 2 2 3 3" xfId="10360"/>
    <cellStyle name="Normal 86 2 2 3 4" xfId="17971"/>
    <cellStyle name="Normal 86 2 2 4" xfId="4709"/>
    <cellStyle name="Normal 86 2 2 4 2" xfId="12320"/>
    <cellStyle name="Normal 86 2 2 4 3" xfId="19931"/>
    <cellStyle name="Normal 86 2 2 5" xfId="8507"/>
    <cellStyle name="Normal 86 2 2 6" xfId="16118"/>
    <cellStyle name="Normal 86 2 3" xfId="1367"/>
    <cellStyle name="Normal 86 2 3 2" xfId="3220"/>
    <cellStyle name="Normal 86 2 3 2 2" xfId="7033"/>
    <cellStyle name="Normal 86 2 3 2 2 2" xfId="14644"/>
    <cellStyle name="Normal 86 2 3 2 2 3" xfId="22255"/>
    <cellStyle name="Normal 86 2 3 2 3" xfId="10831"/>
    <cellStyle name="Normal 86 2 3 2 4" xfId="18442"/>
    <cellStyle name="Normal 86 2 3 3" xfId="5180"/>
    <cellStyle name="Normal 86 2 3 3 2" xfId="12791"/>
    <cellStyle name="Normal 86 2 3 3 3" xfId="20402"/>
    <cellStyle name="Normal 86 2 3 4" xfId="8978"/>
    <cellStyle name="Normal 86 2 3 5" xfId="16589"/>
    <cellStyle name="Normal 86 2 4" xfId="2302"/>
    <cellStyle name="Normal 86 2 4 2" xfId="6115"/>
    <cellStyle name="Normal 86 2 4 2 2" xfId="13726"/>
    <cellStyle name="Normal 86 2 4 2 3" xfId="21337"/>
    <cellStyle name="Normal 86 2 4 3" xfId="9913"/>
    <cellStyle name="Normal 86 2 4 4" xfId="17524"/>
    <cellStyle name="Normal 86 2 5" xfId="4262"/>
    <cellStyle name="Normal 86 2 5 2" xfId="11873"/>
    <cellStyle name="Normal 86 2 5 3" xfId="19484"/>
    <cellStyle name="Normal 86 2 6" xfId="8060"/>
    <cellStyle name="Normal 86 2 7" xfId="15671"/>
    <cellStyle name="Normal 86 3" xfId="658"/>
    <cellStyle name="Normal 86 3 2" xfId="1576"/>
    <cellStyle name="Normal 86 3 2 2" xfId="3429"/>
    <cellStyle name="Normal 86 3 2 2 2" xfId="7242"/>
    <cellStyle name="Normal 86 3 2 2 2 2" xfId="14853"/>
    <cellStyle name="Normal 86 3 2 2 2 3" xfId="22464"/>
    <cellStyle name="Normal 86 3 2 2 3" xfId="11040"/>
    <cellStyle name="Normal 86 3 2 2 4" xfId="18651"/>
    <cellStyle name="Normal 86 3 2 3" xfId="5389"/>
    <cellStyle name="Normal 86 3 2 3 2" xfId="13000"/>
    <cellStyle name="Normal 86 3 2 3 3" xfId="20611"/>
    <cellStyle name="Normal 86 3 2 4" xfId="9187"/>
    <cellStyle name="Normal 86 3 2 5" xfId="16798"/>
    <cellStyle name="Normal 86 3 3" xfId="2511"/>
    <cellStyle name="Normal 86 3 3 2" xfId="6324"/>
    <cellStyle name="Normal 86 3 3 2 2" xfId="13935"/>
    <cellStyle name="Normal 86 3 3 2 3" xfId="21546"/>
    <cellStyle name="Normal 86 3 3 3" xfId="10122"/>
    <cellStyle name="Normal 86 3 3 4" xfId="17733"/>
    <cellStyle name="Normal 86 3 4" xfId="4471"/>
    <cellStyle name="Normal 86 3 4 2" xfId="12082"/>
    <cellStyle name="Normal 86 3 4 3" xfId="19693"/>
    <cellStyle name="Normal 86 3 5" xfId="8269"/>
    <cellStyle name="Normal 86 3 6" xfId="15880"/>
    <cellStyle name="Normal 86 4" xfId="1130"/>
    <cellStyle name="Normal 86 4 2" xfId="2983"/>
    <cellStyle name="Normal 86 4 2 2" xfId="6796"/>
    <cellStyle name="Normal 86 4 2 2 2" xfId="14407"/>
    <cellStyle name="Normal 86 4 2 2 3" xfId="22018"/>
    <cellStyle name="Normal 86 4 2 3" xfId="10594"/>
    <cellStyle name="Normal 86 4 2 4" xfId="18205"/>
    <cellStyle name="Normal 86 4 3" xfId="4943"/>
    <cellStyle name="Normal 86 4 3 2" xfId="12554"/>
    <cellStyle name="Normal 86 4 3 3" xfId="20165"/>
    <cellStyle name="Normal 86 4 4" xfId="8741"/>
    <cellStyle name="Normal 86 4 5" xfId="16352"/>
    <cellStyle name="Normal 86 5" xfId="2062"/>
    <cellStyle name="Normal 86 5 2" xfId="5875"/>
    <cellStyle name="Normal 86 5 2 2" xfId="13486"/>
    <cellStyle name="Normal 86 5 2 3" xfId="21097"/>
    <cellStyle name="Normal 86 5 3" xfId="9673"/>
    <cellStyle name="Normal 86 5 4" xfId="17284"/>
    <cellStyle name="Normal 86 6" xfId="3947"/>
    <cellStyle name="Normal 86 6 2" xfId="11558"/>
    <cellStyle name="Normal 86 6 3" xfId="19169"/>
    <cellStyle name="Normal 86 7" xfId="7824"/>
    <cellStyle name="Normal 86 8" xfId="15435"/>
    <cellStyle name="Normal 9" xfId="150"/>
    <cellStyle name="Normal 9 2" xfId="169"/>
    <cellStyle name="Normal 9 2 2" xfId="464"/>
    <cellStyle name="Normal 9 2 2 2" xfId="911"/>
    <cellStyle name="Normal 9 2 2 2 2" xfId="1829"/>
    <cellStyle name="Normal 9 2 2 2 2 2" xfId="3682"/>
    <cellStyle name="Normal 9 2 2 2 2 2 2" xfId="7495"/>
    <cellStyle name="Normal 9 2 2 2 2 2 2 2" xfId="15106"/>
    <cellStyle name="Normal 9 2 2 2 2 2 2 3" xfId="22717"/>
    <cellStyle name="Normal 9 2 2 2 2 2 3" xfId="11293"/>
    <cellStyle name="Normal 9 2 2 2 2 2 4" xfId="18904"/>
    <cellStyle name="Normal 9 2 2 2 2 3" xfId="5642"/>
    <cellStyle name="Normal 9 2 2 2 2 3 2" xfId="13253"/>
    <cellStyle name="Normal 9 2 2 2 2 3 3" xfId="20864"/>
    <cellStyle name="Normal 9 2 2 2 2 4" xfId="9440"/>
    <cellStyle name="Normal 9 2 2 2 2 5" xfId="17051"/>
    <cellStyle name="Normal 9 2 2 2 3" xfId="2764"/>
    <cellStyle name="Normal 9 2 2 2 3 2" xfId="6577"/>
    <cellStyle name="Normal 9 2 2 2 3 2 2" xfId="14188"/>
    <cellStyle name="Normal 9 2 2 2 3 2 3" xfId="21799"/>
    <cellStyle name="Normal 9 2 2 2 3 3" xfId="10375"/>
    <cellStyle name="Normal 9 2 2 2 3 4" xfId="17986"/>
    <cellStyle name="Normal 9 2 2 2 4" xfId="4724"/>
    <cellStyle name="Normal 9 2 2 2 4 2" xfId="12335"/>
    <cellStyle name="Normal 9 2 2 2 4 3" xfId="19946"/>
    <cellStyle name="Normal 9 2 2 2 5" xfId="8522"/>
    <cellStyle name="Normal 9 2 2 2 6" xfId="16133"/>
    <cellStyle name="Normal 9 2 2 3" xfId="1382"/>
    <cellStyle name="Normal 9 2 2 3 2" xfId="3235"/>
    <cellStyle name="Normal 9 2 2 3 2 2" xfId="7048"/>
    <cellStyle name="Normal 9 2 2 3 2 2 2" xfId="14659"/>
    <cellStyle name="Normal 9 2 2 3 2 2 3" xfId="22270"/>
    <cellStyle name="Normal 9 2 2 3 2 3" xfId="10846"/>
    <cellStyle name="Normal 9 2 2 3 2 4" xfId="18457"/>
    <cellStyle name="Normal 9 2 2 3 3" xfId="5195"/>
    <cellStyle name="Normal 9 2 2 3 3 2" xfId="12806"/>
    <cellStyle name="Normal 9 2 2 3 3 3" xfId="20417"/>
    <cellStyle name="Normal 9 2 2 3 4" xfId="8993"/>
    <cellStyle name="Normal 9 2 2 3 5" xfId="16604"/>
    <cellStyle name="Normal 9 2 2 4" xfId="2317"/>
    <cellStyle name="Normal 9 2 2 4 2" xfId="6130"/>
    <cellStyle name="Normal 9 2 2 4 2 2" xfId="13741"/>
    <cellStyle name="Normal 9 2 2 4 2 3" xfId="21352"/>
    <cellStyle name="Normal 9 2 2 4 3" xfId="9928"/>
    <cellStyle name="Normal 9 2 2 4 4" xfId="17539"/>
    <cellStyle name="Normal 9 2 2 5" xfId="4277"/>
    <cellStyle name="Normal 9 2 2 5 2" xfId="11888"/>
    <cellStyle name="Normal 9 2 2 5 3" xfId="19499"/>
    <cellStyle name="Normal 9 2 2 6" xfId="8075"/>
    <cellStyle name="Normal 9 2 2 7" xfId="15686"/>
    <cellStyle name="Normal 9 2 3" xfId="675"/>
    <cellStyle name="Normal 9 2 3 2" xfId="1593"/>
    <cellStyle name="Normal 9 2 3 2 2" xfId="3446"/>
    <cellStyle name="Normal 9 2 3 2 2 2" xfId="7259"/>
    <cellStyle name="Normal 9 2 3 2 2 2 2" xfId="14870"/>
    <cellStyle name="Normal 9 2 3 2 2 2 3" xfId="22481"/>
    <cellStyle name="Normal 9 2 3 2 2 3" xfId="11057"/>
    <cellStyle name="Normal 9 2 3 2 2 4" xfId="18668"/>
    <cellStyle name="Normal 9 2 3 2 3" xfId="5406"/>
    <cellStyle name="Normal 9 2 3 2 3 2" xfId="13017"/>
    <cellStyle name="Normal 9 2 3 2 3 3" xfId="20628"/>
    <cellStyle name="Normal 9 2 3 2 4" xfId="9204"/>
    <cellStyle name="Normal 9 2 3 2 5" xfId="16815"/>
    <cellStyle name="Normal 9 2 3 3" xfId="2528"/>
    <cellStyle name="Normal 9 2 3 3 2" xfId="6341"/>
    <cellStyle name="Normal 9 2 3 3 2 2" xfId="13952"/>
    <cellStyle name="Normal 9 2 3 3 2 3" xfId="21563"/>
    <cellStyle name="Normal 9 2 3 3 3" xfId="10139"/>
    <cellStyle name="Normal 9 2 3 3 4" xfId="17750"/>
    <cellStyle name="Normal 9 2 3 4" xfId="4488"/>
    <cellStyle name="Normal 9 2 3 4 2" xfId="12099"/>
    <cellStyle name="Normal 9 2 3 4 3" xfId="19710"/>
    <cellStyle name="Normal 9 2 3 5" xfId="8286"/>
    <cellStyle name="Normal 9 2 3 6" xfId="15897"/>
    <cellStyle name="Normal 9 2 4" xfId="1146"/>
    <cellStyle name="Normal 9 2 4 2" xfId="2999"/>
    <cellStyle name="Normal 9 2 4 2 2" xfId="6812"/>
    <cellStyle name="Normal 9 2 4 2 2 2" xfId="14423"/>
    <cellStyle name="Normal 9 2 4 2 2 3" xfId="22034"/>
    <cellStyle name="Normal 9 2 4 2 3" xfId="10610"/>
    <cellStyle name="Normal 9 2 4 2 4" xfId="18221"/>
    <cellStyle name="Normal 9 2 4 3" xfId="4959"/>
    <cellStyle name="Normal 9 2 4 3 2" xfId="12570"/>
    <cellStyle name="Normal 9 2 4 3 3" xfId="20181"/>
    <cellStyle name="Normal 9 2 4 4" xfId="8757"/>
    <cellStyle name="Normal 9 2 4 5" xfId="16368"/>
    <cellStyle name="Normal 9 2 5" xfId="2081"/>
    <cellStyle name="Normal 9 2 5 2" xfId="5894"/>
    <cellStyle name="Normal 9 2 5 2 2" xfId="13505"/>
    <cellStyle name="Normal 9 2 5 2 3" xfId="21116"/>
    <cellStyle name="Normal 9 2 5 3" xfId="9692"/>
    <cellStyle name="Normal 9 2 5 4" xfId="17303"/>
    <cellStyle name="Normal 9 2 6" xfId="4007"/>
    <cellStyle name="Normal 9 2 6 2" xfId="11618"/>
    <cellStyle name="Normal 9 2 6 3" xfId="19229"/>
    <cellStyle name="Normal 9 2 7" xfId="7840"/>
    <cellStyle name="Normal 9 2 8" xfId="15451"/>
    <cellStyle name="Normal 9 3" xfId="456"/>
    <cellStyle name="Normal 9 3 2" xfId="903"/>
    <cellStyle name="Normal 9 3 2 2" xfId="1821"/>
    <cellStyle name="Normal 9 3 2 2 2" xfId="3674"/>
    <cellStyle name="Normal 9 3 2 2 2 2" xfId="7487"/>
    <cellStyle name="Normal 9 3 2 2 2 2 2" xfId="15098"/>
    <cellStyle name="Normal 9 3 2 2 2 2 3" xfId="22709"/>
    <cellStyle name="Normal 9 3 2 2 2 3" xfId="11285"/>
    <cellStyle name="Normal 9 3 2 2 2 4" xfId="18896"/>
    <cellStyle name="Normal 9 3 2 2 3" xfId="5634"/>
    <cellStyle name="Normal 9 3 2 2 3 2" xfId="13245"/>
    <cellStyle name="Normal 9 3 2 2 3 3" xfId="20856"/>
    <cellStyle name="Normal 9 3 2 2 4" xfId="9432"/>
    <cellStyle name="Normal 9 3 2 2 5" xfId="17043"/>
    <cellStyle name="Normal 9 3 2 3" xfId="2756"/>
    <cellStyle name="Normal 9 3 2 3 2" xfId="6569"/>
    <cellStyle name="Normal 9 3 2 3 2 2" xfId="14180"/>
    <cellStyle name="Normal 9 3 2 3 2 3" xfId="21791"/>
    <cellStyle name="Normal 9 3 2 3 3" xfId="10367"/>
    <cellStyle name="Normal 9 3 2 3 4" xfId="17978"/>
    <cellStyle name="Normal 9 3 2 4" xfId="4716"/>
    <cellStyle name="Normal 9 3 2 4 2" xfId="12327"/>
    <cellStyle name="Normal 9 3 2 4 3" xfId="19938"/>
    <cellStyle name="Normal 9 3 2 5" xfId="8514"/>
    <cellStyle name="Normal 9 3 2 6" xfId="16125"/>
    <cellStyle name="Normal 9 3 3" xfId="1374"/>
    <cellStyle name="Normal 9 3 3 2" xfId="3227"/>
    <cellStyle name="Normal 9 3 3 2 2" xfId="7040"/>
    <cellStyle name="Normal 9 3 3 2 2 2" xfId="14651"/>
    <cellStyle name="Normal 9 3 3 2 2 3" xfId="22262"/>
    <cellStyle name="Normal 9 3 3 2 3" xfId="10838"/>
    <cellStyle name="Normal 9 3 3 2 4" xfId="18449"/>
    <cellStyle name="Normal 9 3 3 3" xfId="5187"/>
    <cellStyle name="Normal 9 3 3 3 2" xfId="12798"/>
    <cellStyle name="Normal 9 3 3 3 3" xfId="20409"/>
    <cellStyle name="Normal 9 3 3 4" xfId="8985"/>
    <cellStyle name="Normal 9 3 3 5" xfId="16596"/>
    <cellStyle name="Normal 9 3 4" xfId="2309"/>
    <cellStyle name="Normal 9 3 4 2" xfId="6122"/>
    <cellStyle name="Normal 9 3 4 2 2" xfId="13733"/>
    <cellStyle name="Normal 9 3 4 2 3" xfId="21344"/>
    <cellStyle name="Normal 9 3 4 3" xfId="9920"/>
    <cellStyle name="Normal 9 3 4 4" xfId="17531"/>
    <cellStyle name="Normal 9 3 5" xfId="4269"/>
    <cellStyle name="Normal 9 3 5 2" xfId="11880"/>
    <cellStyle name="Normal 9 3 5 3" xfId="19491"/>
    <cellStyle name="Normal 9 3 6" xfId="8067"/>
    <cellStyle name="Normal 9 3 7" xfId="15678"/>
    <cellStyle name="Normal 9 4" xfId="667"/>
    <cellStyle name="Normal 9 4 2" xfId="1585"/>
    <cellStyle name="Normal 9 4 2 2" xfId="3438"/>
    <cellStyle name="Normal 9 4 2 2 2" xfId="7251"/>
    <cellStyle name="Normal 9 4 2 2 2 2" xfId="14862"/>
    <cellStyle name="Normal 9 4 2 2 2 3" xfId="22473"/>
    <cellStyle name="Normal 9 4 2 2 3" xfId="11049"/>
    <cellStyle name="Normal 9 4 2 2 4" xfId="18660"/>
    <cellStyle name="Normal 9 4 2 3" xfId="5398"/>
    <cellStyle name="Normal 9 4 2 3 2" xfId="13009"/>
    <cellStyle name="Normal 9 4 2 3 3" xfId="20620"/>
    <cellStyle name="Normal 9 4 2 4" xfId="9196"/>
    <cellStyle name="Normal 9 4 2 5" xfId="16807"/>
    <cellStyle name="Normal 9 4 3" xfId="2520"/>
    <cellStyle name="Normal 9 4 3 2" xfId="6333"/>
    <cellStyle name="Normal 9 4 3 2 2" xfId="13944"/>
    <cellStyle name="Normal 9 4 3 2 3" xfId="21555"/>
    <cellStyle name="Normal 9 4 3 3" xfId="10131"/>
    <cellStyle name="Normal 9 4 3 4" xfId="17742"/>
    <cellStyle name="Normal 9 4 4" xfId="4480"/>
    <cellStyle name="Normal 9 4 4 2" xfId="12091"/>
    <cellStyle name="Normal 9 4 4 3" xfId="19702"/>
    <cellStyle name="Normal 9 4 5" xfId="8278"/>
    <cellStyle name="Normal 9 4 6" xfId="15889"/>
    <cellStyle name="Normal 9 5" xfId="1138"/>
    <cellStyle name="Normal 9 5 2" xfId="2991"/>
    <cellStyle name="Normal 9 5 2 2" xfId="6804"/>
    <cellStyle name="Normal 9 5 2 2 2" xfId="14415"/>
    <cellStyle name="Normal 9 5 2 2 3" xfId="22026"/>
    <cellStyle name="Normal 9 5 2 3" xfId="10602"/>
    <cellStyle name="Normal 9 5 2 4" xfId="18213"/>
    <cellStyle name="Normal 9 5 3" xfId="4951"/>
    <cellStyle name="Normal 9 5 3 2" xfId="12562"/>
    <cellStyle name="Normal 9 5 3 3" xfId="20173"/>
    <cellStyle name="Normal 9 5 4" xfId="8749"/>
    <cellStyle name="Normal 9 5 5" xfId="16360"/>
    <cellStyle name="Normal 9 6" xfId="2072"/>
    <cellStyle name="Normal 9 6 2" xfId="5885"/>
    <cellStyle name="Normal 9 6 2 2" xfId="13496"/>
    <cellStyle name="Normal 9 6 2 3" xfId="21107"/>
    <cellStyle name="Normal 9 6 3" xfId="9683"/>
    <cellStyle name="Normal 9 6 4" xfId="17294"/>
    <cellStyle name="Normal 9 7" xfId="3964"/>
    <cellStyle name="Normal 9 7 2" xfId="11575"/>
    <cellStyle name="Normal 9 7 3" xfId="19186"/>
    <cellStyle name="Normal 9 8" xfId="7832"/>
    <cellStyle name="Normal 9 9" xfId="15443"/>
    <cellStyle name="Note 2" xfId="190"/>
    <cellStyle name="Note 2 2" xfId="475"/>
    <cellStyle name="Note 2 2 2" xfId="922"/>
    <cellStyle name="Note 2 2 2 2" xfId="1840"/>
    <cellStyle name="Note 2 2 2 2 2" xfId="3693"/>
    <cellStyle name="Note 2 2 2 2 2 2" xfId="7506"/>
    <cellStyle name="Note 2 2 2 2 2 2 2" xfId="15117"/>
    <cellStyle name="Note 2 2 2 2 2 2 3" xfId="22728"/>
    <cellStyle name="Note 2 2 2 2 2 3" xfId="11304"/>
    <cellStyle name="Note 2 2 2 2 2 4" xfId="18915"/>
    <cellStyle name="Note 2 2 2 2 3" xfId="5653"/>
    <cellStyle name="Note 2 2 2 2 3 2" xfId="13264"/>
    <cellStyle name="Note 2 2 2 2 3 3" xfId="20875"/>
    <cellStyle name="Note 2 2 2 2 4" xfId="9451"/>
    <cellStyle name="Note 2 2 2 2 5" xfId="17062"/>
    <cellStyle name="Note 2 2 2 3" xfId="2775"/>
    <cellStyle name="Note 2 2 2 3 2" xfId="6588"/>
    <cellStyle name="Note 2 2 2 3 2 2" xfId="14199"/>
    <cellStyle name="Note 2 2 2 3 2 3" xfId="21810"/>
    <cellStyle name="Note 2 2 2 3 3" xfId="10386"/>
    <cellStyle name="Note 2 2 2 3 4" xfId="17997"/>
    <cellStyle name="Note 2 2 2 4" xfId="4735"/>
    <cellStyle name="Note 2 2 2 4 2" xfId="12346"/>
    <cellStyle name="Note 2 2 2 4 3" xfId="19957"/>
    <cellStyle name="Note 2 2 2 5" xfId="8533"/>
    <cellStyle name="Note 2 2 2 6" xfId="16144"/>
    <cellStyle name="Note 2 2 3" xfId="1393"/>
    <cellStyle name="Note 2 2 3 2" xfId="3246"/>
    <cellStyle name="Note 2 2 3 2 2" xfId="7059"/>
    <cellStyle name="Note 2 2 3 2 2 2" xfId="14670"/>
    <cellStyle name="Note 2 2 3 2 2 3" xfId="22281"/>
    <cellStyle name="Note 2 2 3 2 3" xfId="10857"/>
    <cellStyle name="Note 2 2 3 2 4" xfId="18468"/>
    <cellStyle name="Note 2 2 3 3" xfId="5206"/>
    <cellStyle name="Note 2 2 3 3 2" xfId="12817"/>
    <cellStyle name="Note 2 2 3 3 3" xfId="20428"/>
    <cellStyle name="Note 2 2 3 4" xfId="9004"/>
    <cellStyle name="Note 2 2 3 5" xfId="16615"/>
    <cellStyle name="Note 2 2 4" xfId="2328"/>
    <cellStyle name="Note 2 2 4 2" xfId="6141"/>
    <cellStyle name="Note 2 2 4 2 2" xfId="13752"/>
    <cellStyle name="Note 2 2 4 2 3" xfId="21363"/>
    <cellStyle name="Note 2 2 4 3" xfId="9939"/>
    <cellStyle name="Note 2 2 4 4" xfId="17550"/>
    <cellStyle name="Note 2 2 5" xfId="4288"/>
    <cellStyle name="Note 2 2 5 2" xfId="11899"/>
    <cellStyle name="Note 2 2 5 3" xfId="19510"/>
    <cellStyle name="Note 2 2 6" xfId="8086"/>
    <cellStyle name="Note 2 2 7" xfId="15697"/>
    <cellStyle name="Note 2 3" xfId="687"/>
    <cellStyle name="Note 2 3 2" xfId="1605"/>
    <cellStyle name="Note 2 3 2 2" xfId="3458"/>
    <cellStyle name="Note 2 3 2 2 2" xfId="7271"/>
    <cellStyle name="Note 2 3 2 2 2 2" xfId="14882"/>
    <cellStyle name="Note 2 3 2 2 2 3" xfId="22493"/>
    <cellStyle name="Note 2 3 2 2 3" xfId="11069"/>
    <cellStyle name="Note 2 3 2 2 4" xfId="18680"/>
    <cellStyle name="Note 2 3 2 3" xfId="5418"/>
    <cellStyle name="Note 2 3 2 3 2" xfId="13029"/>
    <cellStyle name="Note 2 3 2 3 3" xfId="20640"/>
    <cellStyle name="Note 2 3 2 4" xfId="9216"/>
    <cellStyle name="Note 2 3 2 5" xfId="16827"/>
    <cellStyle name="Note 2 3 3" xfId="2540"/>
    <cellStyle name="Note 2 3 3 2" xfId="6353"/>
    <cellStyle name="Note 2 3 3 2 2" xfId="13964"/>
    <cellStyle name="Note 2 3 3 2 3" xfId="21575"/>
    <cellStyle name="Note 2 3 3 3" xfId="10151"/>
    <cellStyle name="Note 2 3 3 4" xfId="17762"/>
    <cellStyle name="Note 2 3 4" xfId="4500"/>
    <cellStyle name="Note 2 3 4 2" xfId="12111"/>
    <cellStyle name="Note 2 3 4 3" xfId="19722"/>
    <cellStyle name="Note 2 3 5" xfId="8298"/>
    <cellStyle name="Note 2 3 6" xfId="15909"/>
    <cellStyle name="Note 2 4" xfId="1158"/>
    <cellStyle name="Note 2 4 2" xfId="3011"/>
    <cellStyle name="Note 2 4 2 2" xfId="6824"/>
    <cellStyle name="Note 2 4 2 2 2" xfId="14435"/>
    <cellStyle name="Note 2 4 2 2 3" xfId="22046"/>
    <cellStyle name="Note 2 4 2 3" xfId="10622"/>
    <cellStyle name="Note 2 4 2 4" xfId="18233"/>
    <cellStyle name="Note 2 4 3" xfId="4971"/>
    <cellStyle name="Note 2 4 3 2" xfId="12582"/>
    <cellStyle name="Note 2 4 3 3" xfId="20193"/>
    <cellStyle name="Note 2 4 4" xfId="8769"/>
    <cellStyle name="Note 2 4 5" xfId="16380"/>
    <cellStyle name="Note 2 5" xfId="2093"/>
    <cellStyle name="Note 2 5 2" xfId="5906"/>
    <cellStyle name="Note 2 5 2 2" xfId="13517"/>
    <cellStyle name="Note 2 5 2 3" xfId="21128"/>
    <cellStyle name="Note 2 5 3" xfId="9704"/>
    <cellStyle name="Note 2 5 4" xfId="17315"/>
    <cellStyle name="Note 2 6" xfId="4032"/>
    <cellStyle name="Note 2 6 2" xfId="11643"/>
    <cellStyle name="Note 2 6 3" xfId="19254"/>
    <cellStyle name="Note 2 7" xfId="7852"/>
    <cellStyle name="Note 2 8" xfId="15463"/>
    <cellStyle name="Note 3" xfId="272"/>
    <cellStyle name="Note 3 2" xfId="530"/>
    <cellStyle name="Note 3 2 2" xfId="977"/>
    <cellStyle name="Note 3 2 2 2" xfId="1895"/>
    <cellStyle name="Note 3 2 2 2 2" xfId="3748"/>
    <cellStyle name="Note 3 2 2 2 2 2" xfId="7561"/>
    <cellStyle name="Note 3 2 2 2 2 2 2" xfId="15172"/>
    <cellStyle name="Note 3 2 2 2 2 2 3" xfId="22783"/>
    <cellStyle name="Note 3 2 2 2 2 3" xfId="11359"/>
    <cellStyle name="Note 3 2 2 2 2 4" xfId="18970"/>
    <cellStyle name="Note 3 2 2 2 3" xfId="5708"/>
    <cellStyle name="Note 3 2 2 2 3 2" xfId="13319"/>
    <cellStyle name="Note 3 2 2 2 3 3" xfId="20930"/>
    <cellStyle name="Note 3 2 2 2 4" xfId="9506"/>
    <cellStyle name="Note 3 2 2 2 5" xfId="17117"/>
    <cellStyle name="Note 3 2 2 3" xfId="2830"/>
    <cellStyle name="Note 3 2 2 3 2" xfId="6643"/>
    <cellStyle name="Note 3 2 2 3 2 2" xfId="14254"/>
    <cellStyle name="Note 3 2 2 3 2 3" xfId="21865"/>
    <cellStyle name="Note 3 2 2 3 3" xfId="10441"/>
    <cellStyle name="Note 3 2 2 3 4" xfId="18052"/>
    <cellStyle name="Note 3 2 2 4" xfId="4790"/>
    <cellStyle name="Note 3 2 2 4 2" xfId="12401"/>
    <cellStyle name="Note 3 2 2 4 3" xfId="20012"/>
    <cellStyle name="Note 3 2 2 5" xfId="8588"/>
    <cellStyle name="Note 3 2 2 6" xfId="16199"/>
    <cellStyle name="Note 3 2 3" xfId="1448"/>
    <cellStyle name="Note 3 2 3 2" xfId="3301"/>
    <cellStyle name="Note 3 2 3 2 2" xfId="7114"/>
    <cellStyle name="Note 3 2 3 2 2 2" xfId="14725"/>
    <cellStyle name="Note 3 2 3 2 2 3" xfId="22336"/>
    <cellStyle name="Note 3 2 3 2 3" xfId="10912"/>
    <cellStyle name="Note 3 2 3 2 4" xfId="18523"/>
    <cellStyle name="Note 3 2 3 3" xfId="5261"/>
    <cellStyle name="Note 3 2 3 3 2" xfId="12872"/>
    <cellStyle name="Note 3 2 3 3 3" xfId="20483"/>
    <cellStyle name="Note 3 2 3 4" xfId="9059"/>
    <cellStyle name="Note 3 2 3 5" xfId="16670"/>
    <cellStyle name="Note 3 2 4" xfId="2383"/>
    <cellStyle name="Note 3 2 4 2" xfId="6196"/>
    <cellStyle name="Note 3 2 4 2 2" xfId="13807"/>
    <cellStyle name="Note 3 2 4 2 3" xfId="21418"/>
    <cellStyle name="Note 3 2 4 3" xfId="9994"/>
    <cellStyle name="Note 3 2 4 4" xfId="17605"/>
    <cellStyle name="Note 3 2 5" xfId="4343"/>
    <cellStyle name="Note 3 2 5 2" xfId="11954"/>
    <cellStyle name="Note 3 2 5 3" xfId="19565"/>
    <cellStyle name="Note 3 2 6" xfId="8141"/>
    <cellStyle name="Note 3 2 7" xfId="15752"/>
    <cellStyle name="Note 3 3" xfId="743"/>
    <cellStyle name="Note 3 3 2" xfId="1661"/>
    <cellStyle name="Note 3 3 2 2" xfId="3514"/>
    <cellStyle name="Note 3 3 2 2 2" xfId="7327"/>
    <cellStyle name="Note 3 3 2 2 2 2" xfId="14938"/>
    <cellStyle name="Note 3 3 2 2 2 3" xfId="22549"/>
    <cellStyle name="Note 3 3 2 2 3" xfId="11125"/>
    <cellStyle name="Note 3 3 2 2 4" xfId="18736"/>
    <cellStyle name="Note 3 3 2 3" xfId="5474"/>
    <cellStyle name="Note 3 3 2 3 2" xfId="13085"/>
    <cellStyle name="Note 3 3 2 3 3" xfId="20696"/>
    <cellStyle name="Note 3 3 2 4" xfId="9272"/>
    <cellStyle name="Note 3 3 2 5" xfId="16883"/>
    <cellStyle name="Note 3 3 3" xfId="2596"/>
    <cellStyle name="Note 3 3 3 2" xfId="6409"/>
    <cellStyle name="Note 3 3 3 2 2" xfId="14020"/>
    <cellStyle name="Note 3 3 3 2 3" xfId="21631"/>
    <cellStyle name="Note 3 3 3 3" xfId="10207"/>
    <cellStyle name="Note 3 3 3 4" xfId="17818"/>
    <cellStyle name="Note 3 3 4" xfId="4556"/>
    <cellStyle name="Note 3 3 4 2" xfId="12167"/>
    <cellStyle name="Note 3 3 4 3" xfId="19778"/>
    <cellStyle name="Note 3 3 5" xfId="8354"/>
    <cellStyle name="Note 3 3 6" xfId="15965"/>
    <cellStyle name="Note 3 4" xfId="1213"/>
    <cellStyle name="Note 3 4 2" xfId="3066"/>
    <cellStyle name="Note 3 4 2 2" xfId="6879"/>
    <cellStyle name="Note 3 4 2 2 2" xfId="14490"/>
    <cellStyle name="Note 3 4 2 2 3" xfId="22101"/>
    <cellStyle name="Note 3 4 2 3" xfId="10677"/>
    <cellStyle name="Note 3 4 2 4" xfId="18288"/>
    <cellStyle name="Note 3 4 3" xfId="5026"/>
    <cellStyle name="Note 3 4 3 2" xfId="12637"/>
    <cellStyle name="Note 3 4 3 3" xfId="20248"/>
    <cellStyle name="Note 3 4 4" xfId="8824"/>
    <cellStyle name="Note 3 4 5" xfId="16435"/>
    <cellStyle name="Note 3 5" xfId="2148"/>
    <cellStyle name="Note 3 5 2" xfId="5961"/>
    <cellStyle name="Note 3 5 2 2" xfId="13572"/>
    <cellStyle name="Note 3 5 2 3" xfId="21183"/>
    <cellStyle name="Note 3 5 3" xfId="9759"/>
    <cellStyle name="Note 3 5 4" xfId="17370"/>
    <cellStyle name="Note 3 6" xfId="4088"/>
    <cellStyle name="Note 3 6 2" xfId="11699"/>
    <cellStyle name="Note 3 6 3" xfId="19310"/>
    <cellStyle name="Note 3 7" xfId="7907"/>
    <cellStyle name="Note 3 8" xfId="15518"/>
    <cellStyle name="Note 4" xfId="319"/>
    <cellStyle name="Note 4 2" xfId="559"/>
    <cellStyle name="Note 4 2 2" xfId="1006"/>
    <cellStyle name="Note 4 2 2 2" xfId="1924"/>
    <cellStyle name="Note 4 2 2 2 2" xfId="3777"/>
    <cellStyle name="Note 4 2 2 2 2 2" xfId="7590"/>
    <cellStyle name="Note 4 2 2 2 2 2 2" xfId="15201"/>
    <cellStyle name="Note 4 2 2 2 2 2 3" xfId="22812"/>
    <cellStyle name="Note 4 2 2 2 2 3" xfId="11388"/>
    <cellStyle name="Note 4 2 2 2 2 4" xfId="18999"/>
    <cellStyle name="Note 4 2 2 2 3" xfId="5737"/>
    <cellStyle name="Note 4 2 2 2 3 2" xfId="13348"/>
    <cellStyle name="Note 4 2 2 2 3 3" xfId="20959"/>
    <cellStyle name="Note 4 2 2 2 4" xfId="9535"/>
    <cellStyle name="Note 4 2 2 2 5" xfId="17146"/>
    <cellStyle name="Note 4 2 2 3" xfId="2859"/>
    <cellStyle name="Note 4 2 2 3 2" xfId="6672"/>
    <cellStyle name="Note 4 2 2 3 2 2" xfId="14283"/>
    <cellStyle name="Note 4 2 2 3 2 3" xfId="21894"/>
    <cellStyle name="Note 4 2 2 3 3" xfId="10470"/>
    <cellStyle name="Note 4 2 2 3 4" xfId="18081"/>
    <cellStyle name="Note 4 2 2 4" xfId="4819"/>
    <cellStyle name="Note 4 2 2 4 2" xfId="12430"/>
    <cellStyle name="Note 4 2 2 4 3" xfId="20041"/>
    <cellStyle name="Note 4 2 2 5" xfId="8617"/>
    <cellStyle name="Note 4 2 2 6" xfId="16228"/>
    <cellStyle name="Note 4 2 3" xfId="1477"/>
    <cellStyle name="Note 4 2 3 2" xfId="3330"/>
    <cellStyle name="Note 4 2 3 2 2" xfId="7143"/>
    <cellStyle name="Note 4 2 3 2 2 2" xfId="14754"/>
    <cellStyle name="Note 4 2 3 2 2 3" xfId="22365"/>
    <cellStyle name="Note 4 2 3 2 3" xfId="10941"/>
    <cellStyle name="Note 4 2 3 2 4" xfId="18552"/>
    <cellStyle name="Note 4 2 3 3" xfId="5290"/>
    <cellStyle name="Note 4 2 3 3 2" xfId="12901"/>
    <cellStyle name="Note 4 2 3 3 3" xfId="20512"/>
    <cellStyle name="Note 4 2 3 4" xfId="9088"/>
    <cellStyle name="Note 4 2 3 5" xfId="16699"/>
    <cellStyle name="Note 4 2 4" xfId="2412"/>
    <cellStyle name="Note 4 2 4 2" xfId="6225"/>
    <cellStyle name="Note 4 2 4 2 2" xfId="13836"/>
    <cellStyle name="Note 4 2 4 2 3" xfId="21447"/>
    <cellStyle name="Note 4 2 4 3" xfId="10023"/>
    <cellStyle name="Note 4 2 4 4" xfId="17634"/>
    <cellStyle name="Note 4 2 5" xfId="4372"/>
    <cellStyle name="Note 4 2 5 2" xfId="11983"/>
    <cellStyle name="Note 4 2 5 3" xfId="19594"/>
    <cellStyle name="Note 4 2 6" xfId="8170"/>
    <cellStyle name="Note 4 2 7" xfId="15781"/>
    <cellStyle name="Note 4 3" xfId="772"/>
    <cellStyle name="Note 4 3 2" xfId="1690"/>
    <cellStyle name="Note 4 3 2 2" xfId="3543"/>
    <cellStyle name="Note 4 3 2 2 2" xfId="7356"/>
    <cellStyle name="Note 4 3 2 2 2 2" xfId="14967"/>
    <cellStyle name="Note 4 3 2 2 2 3" xfId="22578"/>
    <cellStyle name="Note 4 3 2 2 3" xfId="11154"/>
    <cellStyle name="Note 4 3 2 2 4" xfId="18765"/>
    <cellStyle name="Note 4 3 2 3" xfId="5503"/>
    <cellStyle name="Note 4 3 2 3 2" xfId="13114"/>
    <cellStyle name="Note 4 3 2 3 3" xfId="20725"/>
    <cellStyle name="Note 4 3 2 4" xfId="9301"/>
    <cellStyle name="Note 4 3 2 5" xfId="16912"/>
    <cellStyle name="Note 4 3 3" xfId="2625"/>
    <cellStyle name="Note 4 3 3 2" xfId="6438"/>
    <cellStyle name="Note 4 3 3 2 2" xfId="14049"/>
    <cellStyle name="Note 4 3 3 2 3" xfId="21660"/>
    <cellStyle name="Note 4 3 3 3" xfId="10236"/>
    <cellStyle name="Note 4 3 3 4" xfId="17847"/>
    <cellStyle name="Note 4 3 4" xfId="4585"/>
    <cellStyle name="Note 4 3 4 2" xfId="12196"/>
    <cellStyle name="Note 4 3 4 3" xfId="19807"/>
    <cellStyle name="Note 4 3 5" xfId="8383"/>
    <cellStyle name="Note 4 3 6" xfId="15994"/>
    <cellStyle name="Note 4 4" xfId="1243"/>
    <cellStyle name="Note 4 4 2" xfId="3096"/>
    <cellStyle name="Note 4 4 2 2" xfId="6909"/>
    <cellStyle name="Note 4 4 2 2 2" xfId="14520"/>
    <cellStyle name="Note 4 4 2 2 3" xfId="22131"/>
    <cellStyle name="Note 4 4 2 3" xfId="10707"/>
    <cellStyle name="Note 4 4 2 4" xfId="18318"/>
    <cellStyle name="Note 4 4 3" xfId="5056"/>
    <cellStyle name="Note 4 4 3 2" xfId="12667"/>
    <cellStyle name="Note 4 4 3 3" xfId="20278"/>
    <cellStyle name="Note 4 4 4" xfId="8854"/>
    <cellStyle name="Note 4 4 5" xfId="16465"/>
    <cellStyle name="Note 4 5" xfId="2177"/>
    <cellStyle name="Note 4 5 2" xfId="5990"/>
    <cellStyle name="Note 4 5 2 2" xfId="13601"/>
    <cellStyle name="Note 4 5 2 3" xfId="21212"/>
    <cellStyle name="Note 4 5 3" xfId="9788"/>
    <cellStyle name="Note 4 5 4" xfId="17399"/>
    <cellStyle name="Note 4 6" xfId="4120"/>
    <cellStyle name="Note 4 6 2" xfId="11731"/>
    <cellStyle name="Note 4 6 3" xfId="19342"/>
    <cellStyle name="Note 4 7" xfId="7936"/>
    <cellStyle name="Note 4 8" xfId="15547"/>
    <cellStyle name="Note 5" xfId="361"/>
    <cellStyle name="Note 5 2" xfId="811"/>
    <cellStyle name="Note 5 2 2" xfId="1729"/>
    <cellStyle name="Note 5 2 2 2" xfId="3582"/>
    <cellStyle name="Note 5 2 2 2 2" xfId="7395"/>
    <cellStyle name="Note 5 2 2 2 2 2" xfId="15006"/>
    <cellStyle name="Note 5 2 2 2 2 3" xfId="22617"/>
    <cellStyle name="Note 5 2 2 2 3" xfId="11193"/>
    <cellStyle name="Note 5 2 2 2 4" xfId="18804"/>
    <cellStyle name="Note 5 2 2 3" xfId="5542"/>
    <cellStyle name="Note 5 2 2 3 2" xfId="13153"/>
    <cellStyle name="Note 5 2 2 3 3" xfId="20764"/>
    <cellStyle name="Note 5 2 2 4" xfId="9340"/>
    <cellStyle name="Note 5 2 2 5" xfId="16951"/>
    <cellStyle name="Note 5 2 3" xfId="2664"/>
    <cellStyle name="Note 5 2 3 2" xfId="6477"/>
    <cellStyle name="Note 5 2 3 2 2" xfId="14088"/>
    <cellStyle name="Note 5 2 3 2 3" xfId="21699"/>
    <cellStyle name="Note 5 2 3 3" xfId="10275"/>
    <cellStyle name="Note 5 2 3 4" xfId="17886"/>
    <cellStyle name="Note 5 2 4" xfId="4624"/>
    <cellStyle name="Note 5 2 4 2" xfId="12235"/>
    <cellStyle name="Note 5 2 4 3" xfId="19846"/>
    <cellStyle name="Note 5 2 5" xfId="8422"/>
    <cellStyle name="Note 5 2 6" xfId="16033"/>
    <cellStyle name="Note 5 3" xfId="1282"/>
    <cellStyle name="Note 5 3 2" xfId="3135"/>
    <cellStyle name="Note 5 3 2 2" xfId="6948"/>
    <cellStyle name="Note 5 3 2 2 2" xfId="14559"/>
    <cellStyle name="Note 5 3 2 2 3" xfId="22170"/>
    <cellStyle name="Note 5 3 2 3" xfId="10746"/>
    <cellStyle name="Note 5 3 2 4" xfId="18357"/>
    <cellStyle name="Note 5 3 3" xfId="5095"/>
    <cellStyle name="Note 5 3 3 2" xfId="12706"/>
    <cellStyle name="Note 5 3 3 3" xfId="20317"/>
    <cellStyle name="Note 5 3 4" xfId="8893"/>
    <cellStyle name="Note 5 3 5" xfId="16504"/>
    <cellStyle name="Note 5 4" xfId="2216"/>
    <cellStyle name="Note 5 4 2" xfId="6029"/>
    <cellStyle name="Note 5 4 2 2" xfId="13640"/>
    <cellStyle name="Note 5 4 2 3" xfId="21251"/>
    <cellStyle name="Note 5 4 3" xfId="9827"/>
    <cellStyle name="Note 5 4 4" xfId="17438"/>
    <cellStyle name="Note 5 5" xfId="4177"/>
    <cellStyle name="Note 5 5 2" xfId="11788"/>
    <cellStyle name="Note 5 5 3" xfId="19399"/>
    <cellStyle name="Note 5 6" xfId="7975"/>
    <cellStyle name="Note 5 7" xfId="15586"/>
    <cellStyle name="Note 6" xfId="20"/>
    <cellStyle name="Note 6 2" xfId="1018"/>
    <cellStyle name="Note 6 2 2" xfId="1936"/>
    <cellStyle name="Note 6 2 2 2" xfId="3789"/>
    <cellStyle name="Note 6 2 2 2 2" xfId="7602"/>
    <cellStyle name="Note 6 2 2 2 2 2" xfId="15213"/>
    <cellStyle name="Note 6 2 2 2 2 3" xfId="22824"/>
    <cellStyle name="Note 6 2 2 2 3" xfId="11400"/>
    <cellStyle name="Note 6 2 2 2 4" xfId="19011"/>
    <cellStyle name="Note 6 2 2 3" xfId="5749"/>
    <cellStyle name="Note 6 2 2 3 2" xfId="13360"/>
    <cellStyle name="Note 6 2 2 3 3" xfId="20971"/>
    <cellStyle name="Note 6 2 2 4" xfId="9547"/>
    <cellStyle name="Note 6 2 2 5" xfId="17158"/>
    <cellStyle name="Note 6 2 3" xfId="2871"/>
    <cellStyle name="Note 6 2 3 2" xfId="6684"/>
    <cellStyle name="Note 6 2 3 2 2" xfId="14295"/>
    <cellStyle name="Note 6 2 3 2 3" xfId="21906"/>
    <cellStyle name="Note 6 2 3 3" xfId="10482"/>
    <cellStyle name="Note 6 2 3 4" xfId="18093"/>
    <cellStyle name="Note 6 2 4" xfId="4831"/>
    <cellStyle name="Note 6 2 4 2" xfId="12442"/>
    <cellStyle name="Note 6 2 4 3" xfId="20053"/>
    <cellStyle name="Note 6 2 5" xfId="8629"/>
    <cellStyle name="Note 6 2 6" xfId="16240"/>
    <cellStyle name="Note 6 3" xfId="1041"/>
    <cellStyle name="Note 6 3 2" xfId="2894"/>
    <cellStyle name="Note 6 3 2 2" xfId="6707"/>
    <cellStyle name="Note 6 3 2 2 2" xfId="14318"/>
    <cellStyle name="Note 6 3 2 2 3" xfId="21929"/>
    <cellStyle name="Note 6 3 2 3" xfId="10505"/>
    <cellStyle name="Note 6 3 2 4" xfId="18116"/>
    <cellStyle name="Note 6 3 3" xfId="4854"/>
    <cellStyle name="Note 6 3 3 2" xfId="12465"/>
    <cellStyle name="Note 6 3 3 3" xfId="20076"/>
    <cellStyle name="Note 6 3 4" xfId="8652"/>
    <cellStyle name="Note 6 3 5" xfId="16263"/>
    <cellStyle name="Note 6 4" xfId="1975"/>
    <cellStyle name="Note 6 4 2" xfId="5788"/>
    <cellStyle name="Note 6 4 2 2" xfId="13399"/>
    <cellStyle name="Note 6 4 2 3" xfId="21010"/>
    <cellStyle name="Note 6 4 3" xfId="9586"/>
    <cellStyle name="Note 6 4 4" xfId="17197"/>
    <cellStyle name="Note 6 5" xfId="4146"/>
    <cellStyle name="Note 6 5 2" xfId="11757"/>
    <cellStyle name="Note 6 5 3" xfId="19368"/>
    <cellStyle name="Note 6 6" xfId="7737"/>
    <cellStyle name="Note 6 7" xfId="15348"/>
    <cellStyle name="Note 7" xfId="571"/>
    <cellStyle name="Note 7 2" xfId="1489"/>
    <cellStyle name="Note 7 2 2" xfId="3342"/>
    <cellStyle name="Note 7 2 2 2" xfId="7155"/>
    <cellStyle name="Note 7 2 2 2 2" xfId="14766"/>
    <cellStyle name="Note 7 2 2 2 3" xfId="22377"/>
    <cellStyle name="Note 7 2 2 3" xfId="10953"/>
    <cellStyle name="Note 7 2 2 4" xfId="18564"/>
    <cellStyle name="Note 7 2 3" xfId="5302"/>
    <cellStyle name="Note 7 2 3 2" xfId="12913"/>
    <cellStyle name="Note 7 2 3 3" xfId="20524"/>
    <cellStyle name="Note 7 2 4" xfId="9100"/>
    <cellStyle name="Note 7 2 5" xfId="16711"/>
    <cellStyle name="Note 7 3" xfId="2424"/>
    <cellStyle name="Note 7 3 2" xfId="6237"/>
    <cellStyle name="Note 7 3 2 2" xfId="13848"/>
    <cellStyle name="Note 7 3 2 3" xfId="21459"/>
    <cellStyle name="Note 7 3 3" xfId="10035"/>
    <cellStyle name="Note 7 3 4" xfId="17646"/>
    <cellStyle name="Note 7 4" xfId="4384"/>
    <cellStyle name="Note 7 4 2" xfId="11995"/>
    <cellStyle name="Note 7 4 3" xfId="19606"/>
    <cellStyle name="Note 7 5" xfId="8182"/>
    <cellStyle name="Note 7 6" xfId="15793"/>
    <cellStyle name="Note 8" xfId="3921"/>
    <cellStyle name="Note 8 2" xfId="11532"/>
    <cellStyle name="Note 8 3" xfId="19143"/>
    <cellStyle name="Output" xfId="6" builtinId="21" customBuiltin="1"/>
    <cellStyle name="Output 2" xfId="187"/>
    <cellStyle name="Output 3" xfId="267"/>
    <cellStyle name="Percent 2" xfId="118"/>
    <cellStyle name="Percent 2 2" xfId="155"/>
    <cellStyle name="Percent 3" xfId="229"/>
    <cellStyle name="Percent 3 2" xfId="501"/>
    <cellStyle name="Percent 3 2 2" xfId="948"/>
    <cellStyle name="Percent 3 2 2 2" xfId="1866"/>
    <cellStyle name="Percent 3 2 2 2 2" xfId="3719"/>
    <cellStyle name="Percent 3 2 2 2 2 2" xfId="7532"/>
    <cellStyle name="Percent 3 2 2 2 2 2 2" xfId="15143"/>
    <cellStyle name="Percent 3 2 2 2 2 2 3" xfId="22754"/>
    <cellStyle name="Percent 3 2 2 2 2 3" xfId="11330"/>
    <cellStyle name="Percent 3 2 2 2 2 4" xfId="18941"/>
    <cellStyle name="Percent 3 2 2 2 3" xfId="5679"/>
    <cellStyle name="Percent 3 2 2 2 3 2" xfId="13290"/>
    <cellStyle name="Percent 3 2 2 2 3 3" xfId="20901"/>
    <cellStyle name="Percent 3 2 2 2 4" xfId="9477"/>
    <cellStyle name="Percent 3 2 2 2 5" xfId="17088"/>
    <cellStyle name="Percent 3 2 2 3" xfId="2801"/>
    <cellStyle name="Percent 3 2 2 3 2" xfId="6614"/>
    <cellStyle name="Percent 3 2 2 3 2 2" xfId="14225"/>
    <cellStyle name="Percent 3 2 2 3 2 3" xfId="21836"/>
    <cellStyle name="Percent 3 2 2 3 3" xfId="10412"/>
    <cellStyle name="Percent 3 2 2 3 4" xfId="18023"/>
    <cellStyle name="Percent 3 2 2 4" xfId="4761"/>
    <cellStyle name="Percent 3 2 2 4 2" xfId="12372"/>
    <cellStyle name="Percent 3 2 2 4 3" xfId="19983"/>
    <cellStyle name="Percent 3 2 2 5" xfId="8559"/>
    <cellStyle name="Percent 3 2 2 6" xfId="16170"/>
    <cellStyle name="Percent 3 2 3" xfId="1419"/>
    <cellStyle name="Percent 3 2 3 2" xfId="3272"/>
    <cellStyle name="Percent 3 2 3 2 2" xfId="7085"/>
    <cellStyle name="Percent 3 2 3 2 2 2" xfId="14696"/>
    <cellStyle name="Percent 3 2 3 2 2 3" xfId="22307"/>
    <cellStyle name="Percent 3 2 3 2 3" xfId="10883"/>
    <cellStyle name="Percent 3 2 3 2 4" xfId="18494"/>
    <cellStyle name="Percent 3 2 3 3" xfId="5232"/>
    <cellStyle name="Percent 3 2 3 3 2" xfId="12843"/>
    <cellStyle name="Percent 3 2 3 3 3" xfId="20454"/>
    <cellStyle name="Percent 3 2 3 4" xfId="9030"/>
    <cellStyle name="Percent 3 2 3 5" xfId="16641"/>
    <cellStyle name="Percent 3 2 4" xfId="2354"/>
    <cellStyle name="Percent 3 2 4 2" xfId="6167"/>
    <cellStyle name="Percent 3 2 4 2 2" xfId="13778"/>
    <cellStyle name="Percent 3 2 4 2 3" xfId="21389"/>
    <cellStyle name="Percent 3 2 4 3" xfId="9965"/>
    <cellStyle name="Percent 3 2 4 4" xfId="17576"/>
    <cellStyle name="Percent 3 2 5" xfId="4314"/>
    <cellStyle name="Percent 3 2 5 2" xfId="11925"/>
    <cellStyle name="Percent 3 2 5 3" xfId="19536"/>
    <cellStyle name="Percent 3 2 6" xfId="8112"/>
    <cellStyle name="Percent 3 2 7" xfId="15723"/>
    <cellStyle name="Percent 3 3" xfId="714"/>
    <cellStyle name="Percent 3 3 2" xfId="1632"/>
    <cellStyle name="Percent 3 3 2 2" xfId="3485"/>
    <cellStyle name="Percent 3 3 2 2 2" xfId="7298"/>
    <cellStyle name="Percent 3 3 2 2 2 2" xfId="14909"/>
    <cellStyle name="Percent 3 3 2 2 2 3" xfId="22520"/>
    <cellStyle name="Percent 3 3 2 2 3" xfId="11096"/>
    <cellStyle name="Percent 3 3 2 2 4" xfId="18707"/>
    <cellStyle name="Percent 3 3 2 3" xfId="5445"/>
    <cellStyle name="Percent 3 3 2 3 2" xfId="13056"/>
    <cellStyle name="Percent 3 3 2 3 3" xfId="20667"/>
    <cellStyle name="Percent 3 3 2 4" xfId="9243"/>
    <cellStyle name="Percent 3 3 2 5" xfId="16854"/>
    <cellStyle name="Percent 3 3 3" xfId="2567"/>
    <cellStyle name="Percent 3 3 3 2" xfId="6380"/>
    <cellStyle name="Percent 3 3 3 2 2" xfId="13991"/>
    <cellStyle name="Percent 3 3 3 2 3" xfId="21602"/>
    <cellStyle name="Percent 3 3 3 3" xfId="10178"/>
    <cellStyle name="Percent 3 3 3 4" xfId="17789"/>
    <cellStyle name="Percent 3 3 4" xfId="4527"/>
    <cellStyle name="Percent 3 3 4 2" xfId="12138"/>
    <cellStyle name="Percent 3 3 4 3" xfId="19749"/>
    <cellStyle name="Percent 3 3 5" xfId="8325"/>
    <cellStyle name="Percent 3 3 6" xfId="15936"/>
    <cellStyle name="Percent 3 4" xfId="1184"/>
    <cellStyle name="Percent 3 4 2" xfId="3037"/>
    <cellStyle name="Percent 3 4 2 2" xfId="6850"/>
    <cellStyle name="Percent 3 4 2 2 2" xfId="14461"/>
    <cellStyle name="Percent 3 4 2 2 3" xfId="22072"/>
    <cellStyle name="Percent 3 4 2 3" xfId="10648"/>
    <cellStyle name="Percent 3 4 2 4" xfId="18259"/>
    <cellStyle name="Percent 3 4 3" xfId="4997"/>
    <cellStyle name="Percent 3 4 3 2" xfId="12608"/>
    <cellStyle name="Percent 3 4 3 3" xfId="20219"/>
    <cellStyle name="Percent 3 4 4" xfId="8795"/>
    <cellStyle name="Percent 3 4 5" xfId="16406"/>
    <cellStyle name="Percent 3 5" xfId="2119"/>
    <cellStyle name="Percent 3 5 2" xfId="5932"/>
    <cellStyle name="Percent 3 5 2 2" xfId="13543"/>
    <cellStyle name="Percent 3 5 2 3" xfId="21154"/>
    <cellStyle name="Percent 3 5 3" xfId="9730"/>
    <cellStyle name="Percent 3 5 4" xfId="17341"/>
    <cellStyle name="Percent 3 6" xfId="4058"/>
    <cellStyle name="Percent 3 6 2" xfId="11669"/>
    <cellStyle name="Percent 3 6 3" xfId="19280"/>
    <cellStyle name="Percent 3 7" xfId="7878"/>
    <cellStyle name="Percent 3 8" xfId="15489"/>
    <cellStyle name="Percent 4" xfId="324"/>
    <cellStyle name="Percent 4 2" xfId="564"/>
    <cellStyle name="Percent 4 2 2" xfId="1011"/>
    <cellStyle name="Percent 4 2 2 2" xfId="1929"/>
    <cellStyle name="Percent 4 2 2 2 2" xfId="3782"/>
    <cellStyle name="Percent 4 2 2 2 2 2" xfId="7595"/>
    <cellStyle name="Percent 4 2 2 2 2 2 2" xfId="15206"/>
    <cellStyle name="Percent 4 2 2 2 2 2 3" xfId="22817"/>
    <cellStyle name="Percent 4 2 2 2 2 3" xfId="11393"/>
    <cellStyle name="Percent 4 2 2 2 2 4" xfId="19004"/>
    <cellStyle name="Percent 4 2 2 2 3" xfId="5742"/>
    <cellStyle name="Percent 4 2 2 2 3 2" xfId="13353"/>
    <cellStyle name="Percent 4 2 2 2 3 3" xfId="20964"/>
    <cellStyle name="Percent 4 2 2 2 4" xfId="9540"/>
    <cellStyle name="Percent 4 2 2 2 5" xfId="17151"/>
    <cellStyle name="Percent 4 2 2 3" xfId="2864"/>
    <cellStyle name="Percent 4 2 2 3 2" xfId="6677"/>
    <cellStyle name="Percent 4 2 2 3 2 2" xfId="14288"/>
    <cellStyle name="Percent 4 2 2 3 2 3" xfId="21899"/>
    <cellStyle name="Percent 4 2 2 3 3" xfId="10475"/>
    <cellStyle name="Percent 4 2 2 3 4" xfId="18086"/>
    <cellStyle name="Percent 4 2 2 4" xfId="4824"/>
    <cellStyle name="Percent 4 2 2 4 2" xfId="12435"/>
    <cellStyle name="Percent 4 2 2 4 3" xfId="20046"/>
    <cellStyle name="Percent 4 2 2 5" xfId="8622"/>
    <cellStyle name="Percent 4 2 2 6" xfId="16233"/>
    <cellStyle name="Percent 4 2 3" xfId="1482"/>
    <cellStyle name="Percent 4 2 3 2" xfId="3335"/>
    <cellStyle name="Percent 4 2 3 2 2" xfId="7148"/>
    <cellStyle name="Percent 4 2 3 2 2 2" xfId="14759"/>
    <cellStyle name="Percent 4 2 3 2 2 3" xfId="22370"/>
    <cellStyle name="Percent 4 2 3 2 3" xfId="10946"/>
    <cellStyle name="Percent 4 2 3 2 4" xfId="18557"/>
    <cellStyle name="Percent 4 2 3 3" xfId="5295"/>
    <cellStyle name="Percent 4 2 3 3 2" xfId="12906"/>
    <cellStyle name="Percent 4 2 3 3 3" xfId="20517"/>
    <cellStyle name="Percent 4 2 3 4" xfId="9093"/>
    <cellStyle name="Percent 4 2 3 5" xfId="16704"/>
    <cellStyle name="Percent 4 2 4" xfId="2417"/>
    <cellStyle name="Percent 4 2 4 2" xfId="6230"/>
    <cellStyle name="Percent 4 2 4 2 2" xfId="13841"/>
    <cellStyle name="Percent 4 2 4 2 3" xfId="21452"/>
    <cellStyle name="Percent 4 2 4 3" xfId="10028"/>
    <cellStyle name="Percent 4 2 4 4" xfId="17639"/>
    <cellStyle name="Percent 4 2 5" xfId="4377"/>
    <cellStyle name="Percent 4 2 5 2" xfId="11988"/>
    <cellStyle name="Percent 4 2 5 3" xfId="19599"/>
    <cellStyle name="Percent 4 2 6" xfId="8175"/>
    <cellStyle name="Percent 4 2 7" xfId="15786"/>
    <cellStyle name="Percent 4 3" xfId="777"/>
    <cellStyle name="Percent 4 3 2" xfId="1695"/>
    <cellStyle name="Percent 4 3 2 2" xfId="3548"/>
    <cellStyle name="Percent 4 3 2 2 2" xfId="7361"/>
    <cellStyle name="Percent 4 3 2 2 2 2" xfId="14972"/>
    <cellStyle name="Percent 4 3 2 2 2 3" xfId="22583"/>
    <cellStyle name="Percent 4 3 2 2 3" xfId="11159"/>
    <cellStyle name="Percent 4 3 2 2 4" xfId="18770"/>
    <cellStyle name="Percent 4 3 2 3" xfId="5508"/>
    <cellStyle name="Percent 4 3 2 3 2" xfId="13119"/>
    <cellStyle name="Percent 4 3 2 3 3" xfId="20730"/>
    <cellStyle name="Percent 4 3 2 4" xfId="9306"/>
    <cellStyle name="Percent 4 3 2 5" xfId="16917"/>
    <cellStyle name="Percent 4 3 3" xfId="2630"/>
    <cellStyle name="Percent 4 3 3 2" xfId="6443"/>
    <cellStyle name="Percent 4 3 3 2 2" xfId="14054"/>
    <cellStyle name="Percent 4 3 3 2 3" xfId="21665"/>
    <cellStyle name="Percent 4 3 3 3" xfId="10241"/>
    <cellStyle name="Percent 4 3 3 4" xfId="17852"/>
    <cellStyle name="Percent 4 3 4" xfId="4590"/>
    <cellStyle name="Percent 4 3 4 2" xfId="12201"/>
    <cellStyle name="Percent 4 3 4 3" xfId="19812"/>
    <cellStyle name="Percent 4 3 5" xfId="8388"/>
    <cellStyle name="Percent 4 3 6" xfId="15999"/>
    <cellStyle name="Percent 4 4" xfId="1248"/>
    <cellStyle name="Percent 4 4 2" xfId="3101"/>
    <cellStyle name="Percent 4 4 2 2" xfId="6914"/>
    <cellStyle name="Percent 4 4 2 2 2" xfId="14525"/>
    <cellStyle name="Percent 4 4 2 2 3" xfId="22136"/>
    <cellStyle name="Percent 4 4 2 3" xfId="10712"/>
    <cellStyle name="Percent 4 4 2 4" xfId="18323"/>
    <cellStyle name="Percent 4 4 3" xfId="5061"/>
    <cellStyle name="Percent 4 4 3 2" xfId="12672"/>
    <cellStyle name="Percent 4 4 3 3" xfId="20283"/>
    <cellStyle name="Percent 4 4 4" xfId="8859"/>
    <cellStyle name="Percent 4 4 5" xfId="16470"/>
    <cellStyle name="Percent 4 5" xfId="2182"/>
    <cellStyle name="Percent 4 5 2" xfId="5995"/>
    <cellStyle name="Percent 4 5 2 2" xfId="13606"/>
    <cellStyle name="Percent 4 5 2 3" xfId="21217"/>
    <cellStyle name="Percent 4 5 3" xfId="9793"/>
    <cellStyle name="Percent 4 5 4" xfId="17404"/>
    <cellStyle name="Percent 4 6" xfId="4125"/>
    <cellStyle name="Percent 4 6 2" xfId="11736"/>
    <cellStyle name="Percent 4 6 3" xfId="19347"/>
    <cellStyle name="Percent 4 7" xfId="7941"/>
    <cellStyle name="Percent 4 8" xfId="15552"/>
    <cellStyle name="Percent 5" xfId="3963"/>
    <cellStyle name="Percent 5 2" xfId="11574"/>
    <cellStyle name="Percent 5 3" xfId="19185"/>
    <cellStyle name="Percent 6" xfId="22958"/>
    <cellStyle name="Percent 7" xfId="22975"/>
    <cellStyle name="Title 2" xfId="181"/>
    <cellStyle name="Title 3" xfId="258"/>
    <cellStyle name="Title 4" xfId="13"/>
    <cellStyle name="Total" xfId="10" builtinId="25" customBuiltin="1"/>
    <cellStyle name="Total 2" xfId="274"/>
    <cellStyle name="Warning Text 2" xfId="271"/>
    <cellStyle name="Warning Text 3" xfId="19"/>
    <cellStyle name="Обычный 2" xfId="137"/>
    <cellStyle name="Обычный 3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1400175</xdr:colOff>
      <xdr:row>1078</xdr:row>
      <xdr:rowOff>133350</xdr:rowOff>
    </xdr:from>
    <xdr:ext cx="3543300" cy="15525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79113" y="3008475"/>
          <a:ext cx="3533775" cy="1543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 Logistics, G4</a:t>
          </a:r>
          <a:endParaRPr sz="1400"/>
        </a:p>
      </xdr:txBody>
    </xdr:sp>
    <xdr:clientData fLocksWithSheet="0"/>
  </xdr:oneCellAnchor>
  <xdr:oneCellAnchor>
    <xdr:from>
      <xdr:col>1</xdr:col>
      <xdr:colOff>1285875</xdr:colOff>
      <xdr:row>1078</xdr:row>
      <xdr:rowOff>142875</xdr:rowOff>
    </xdr:from>
    <xdr:ext cx="4238625" cy="14573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31450" y="3056100"/>
          <a:ext cx="4229100" cy="1447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2291946</xdr:colOff>
      <xdr:row>15</xdr:row>
      <xdr:rowOff>35959</xdr:rowOff>
    </xdr:from>
    <xdr:ext cx="1907897" cy="120055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10BCA3-C2BC-4A6C-A98E-E0834EEE80F8}"/>
            </a:ext>
          </a:extLst>
        </xdr:cNvPr>
        <xdr:cNvSpPr txBox="1"/>
      </xdr:nvSpPr>
      <xdr:spPr>
        <a:xfrm>
          <a:off x="7210310" y="3343732"/>
          <a:ext cx="1907897" cy="1200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Certified Correct by: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FERNANDO A GUITERING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MAJ             (OS)          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Chief, PPB, OG4, PA</a:t>
          </a:r>
        </a:p>
      </xdr:txBody>
    </xdr:sp>
    <xdr:clientData/>
  </xdr:oneCellAnchor>
  <xdr:oneCellAnchor>
    <xdr:from>
      <xdr:col>0</xdr:col>
      <xdr:colOff>1039091</xdr:colOff>
      <xdr:row>15</xdr:row>
      <xdr:rowOff>34636</xdr:rowOff>
    </xdr:from>
    <xdr:ext cx="2542442" cy="1238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284624D-5059-4D2B-B524-B6EA7DF2B655}"/>
            </a:ext>
          </a:extLst>
        </xdr:cNvPr>
        <xdr:cNvSpPr txBox="1"/>
      </xdr:nvSpPr>
      <xdr:spPr>
        <a:xfrm>
          <a:off x="1039091" y="3342409"/>
          <a:ext cx="2542442" cy="1238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Prepared by: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DOMINIUQE B. OLAIVAR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MAJ             (OS)         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Chief, LMB, OG4, PA</a:t>
          </a:r>
          <a:endParaRPr lang="en-US" sz="1200">
            <a:latin typeface="Arial Narrow" panose="020B0606020202030204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507014</xdr:colOff>
      <xdr:row>15</xdr:row>
      <xdr:rowOff>6701</xdr:rowOff>
    </xdr:from>
    <xdr:ext cx="1877680" cy="118392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D3D6E5-E0E1-4271-89DC-3003D82FBEAF}"/>
            </a:ext>
          </a:extLst>
        </xdr:cNvPr>
        <xdr:cNvSpPr txBox="1"/>
      </xdr:nvSpPr>
      <xdr:spPr>
        <a:xfrm>
          <a:off x="11815787" y="3314474"/>
          <a:ext cx="1877680" cy="1183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Noted by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PRUDENCIO A IDDOBA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Colonel  GSC   (OS)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901513</xdr:colOff>
      <xdr:row>14</xdr:row>
      <xdr:rowOff>179294</xdr:rowOff>
    </xdr:from>
    <xdr:ext cx="3543300" cy="15525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417984" y="3541059"/>
          <a:ext cx="3543300" cy="1552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 Logistics, G4</a:t>
          </a:r>
          <a:endParaRPr sz="1400"/>
        </a:p>
      </xdr:txBody>
    </xdr:sp>
    <xdr:clientData fLocksWithSheet="0"/>
  </xdr:oneCellAnchor>
  <xdr:oneCellAnchor>
    <xdr:from>
      <xdr:col>1</xdr:col>
      <xdr:colOff>1285875</xdr:colOff>
      <xdr:row>14</xdr:row>
      <xdr:rowOff>168089</xdr:rowOff>
    </xdr:from>
    <xdr:ext cx="4238625" cy="145732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3199" y="3529854"/>
          <a:ext cx="4238625" cy="1457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2690264</xdr:colOff>
      <xdr:row>44</xdr:row>
      <xdr:rowOff>18641</xdr:rowOff>
    </xdr:from>
    <xdr:ext cx="1907897" cy="120055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DE6E21-9550-4FB6-ACF3-C450267E9DF4}"/>
            </a:ext>
          </a:extLst>
        </xdr:cNvPr>
        <xdr:cNvSpPr txBox="1"/>
      </xdr:nvSpPr>
      <xdr:spPr>
        <a:xfrm>
          <a:off x="0" y="8829266"/>
          <a:ext cx="1907897" cy="1200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Certified Correct by: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FERNANDO A GUITERING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MAJ             (OS)          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Chief, PPB, OG4, PA</a:t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2542442" cy="1238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437CF4-72DF-4880-945A-B16C96711473}"/>
            </a:ext>
          </a:extLst>
        </xdr:cNvPr>
        <xdr:cNvSpPr txBox="1"/>
      </xdr:nvSpPr>
      <xdr:spPr>
        <a:xfrm>
          <a:off x="0" y="8810625"/>
          <a:ext cx="2542442" cy="1238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Prepared by: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LEMUEL RAE A ANTONIO II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MAJ             (OS)           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Chief, FPB, OG4, PA</a:t>
          </a:r>
          <a:endParaRPr lang="en-US" sz="1200">
            <a:latin typeface="Arial Narrow" panose="020B0606020202030204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351151</xdr:colOff>
      <xdr:row>44</xdr:row>
      <xdr:rowOff>16226</xdr:rowOff>
    </xdr:from>
    <xdr:ext cx="1877680" cy="118392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AD98A45-CE81-4CCD-B325-DF629566A6D6}"/>
            </a:ext>
          </a:extLst>
        </xdr:cNvPr>
        <xdr:cNvSpPr txBox="1"/>
      </xdr:nvSpPr>
      <xdr:spPr>
        <a:xfrm>
          <a:off x="0" y="8826851"/>
          <a:ext cx="1877680" cy="1183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Noted by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PRUDENCIO A IDDOBA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Colonel  GSC   (OS)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2690264</xdr:colOff>
      <xdr:row>44</xdr:row>
      <xdr:rowOff>18641</xdr:rowOff>
    </xdr:from>
    <xdr:ext cx="1907897" cy="120055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89BC5E-C8A9-4473-96F5-2ED2264B8123}"/>
            </a:ext>
          </a:extLst>
        </xdr:cNvPr>
        <xdr:cNvSpPr txBox="1"/>
      </xdr:nvSpPr>
      <xdr:spPr>
        <a:xfrm>
          <a:off x="2690264" y="8829266"/>
          <a:ext cx="1907897" cy="1200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Certified Correct by: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FERNANDO A GUITERING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MAJ             (OS)          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Chief, PPB, OG4, PA</a:t>
          </a:r>
        </a:p>
      </xdr:txBody>
    </xdr:sp>
    <xdr:clientData/>
  </xdr:oneCellAnchor>
  <xdr:oneCellAnchor>
    <xdr:from>
      <xdr:col>12</xdr:col>
      <xdr:colOff>809625</xdr:colOff>
      <xdr:row>52</xdr:row>
      <xdr:rowOff>178593</xdr:rowOff>
    </xdr:from>
    <xdr:ext cx="2542442" cy="12382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31D23AE-04B6-4F8C-8902-B506BB9DD869}"/>
            </a:ext>
          </a:extLst>
        </xdr:cNvPr>
        <xdr:cNvSpPr txBox="1"/>
      </xdr:nvSpPr>
      <xdr:spPr>
        <a:xfrm>
          <a:off x="8248650" y="10589418"/>
          <a:ext cx="2542442" cy="1238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Prepared by: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LEMUEL RAE A ANTONIO II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MAJ             (OS)           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Chief, FPB, OG4, PA</a:t>
          </a:r>
          <a:endParaRPr lang="en-US" sz="1200">
            <a:latin typeface="Arial Narrow" panose="020B0606020202030204" pitchFamily="34" charset="0"/>
            <a:cs typeface="Arial" pitchFamily="34" charset="0"/>
          </a:endParaRPr>
        </a:p>
      </xdr:txBody>
    </xdr:sp>
    <xdr:clientData/>
  </xdr:oneCellAnchor>
  <xdr:oneCellAnchor>
    <xdr:from>
      <xdr:col>10</xdr:col>
      <xdr:colOff>351151</xdr:colOff>
      <xdr:row>44</xdr:row>
      <xdr:rowOff>16226</xdr:rowOff>
    </xdr:from>
    <xdr:ext cx="1877680" cy="118392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6E97B49-F424-4386-8222-8DFCAF9E20FE}"/>
            </a:ext>
          </a:extLst>
        </xdr:cNvPr>
        <xdr:cNvSpPr txBox="1"/>
      </xdr:nvSpPr>
      <xdr:spPr>
        <a:xfrm>
          <a:off x="5361301" y="8826851"/>
          <a:ext cx="1877680" cy="1183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Noted by</a:t>
          </a: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endParaRPr lang="en-US" sz="1200" baseline="0">
            <a:latin typeface="Arial Narrow" panose="020B0606020202030204" pitchFamily="34" charset="0"/>
            <a:cs typeface="Arial" pitchFamily="34" charset="0"/>
          </a:endParaRPr>
        </a:p>
        <a:p>
          <a:r>
            <a:rPr lang="en-US" sz="1200" b="1" baseline="0">
              <a:latin typeface="Arial Narrow" panose="020B0606020202030204" pitchFamily="34" charset="0"/>
              <a:cs typeface="Arial" pitchFamily="34" charset="0"/>
            </a:rPr>
            <a:t>PRUDENCIO A IDDOBA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Colonel  GSC   (OS)  PA</a:t>
          </a:r>
        </a:p>
        <a:p>
          <a:r>
            <a:rPr lang="en-US" sz="1200" baseline="0">
              <a:latin typeface="Arial Narrow" panose="020B0606020202030204" pitchFamily="34" charset="0"/>
              <a:cs typeface="Arial" pitchFamily="34" charset="0"/>
            </a:rPr>
            <a:t>AC of S for Logistics, G4</a:t>
          </a:r>
          <a:endParaRPr lang="en-US" sz="1200">
            <a:latin typeface="Arial Narrow" panose="020B0606020202030204" pitchFamily="34" charset="0"/>
            <a:cs typeface="Arial" pitchFamily="34" charset="0"/>
          </a:endParaRPr>
        </a:p>
      </xdr:txBody>
    </xdr:sp>
    <xdr:clientData/>
  </xdr:oneCellAnchor>
  <xdr:oneCellAnchor>
    <xdr:from>
      <xdr:col>10</xdr:col>
      <xdr:colOff>333376</xdr:colOff>
      <xdr:row>81</xdr:row>
      <xdr:rowOff>166687</xdr:rowOff>
    </xdr:from>
    <xdr:ext cx="1877680" cy="118392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190D608-542D-4D56-AC11-8EEC82350CD4}"/>
            </a:ext>
          </a:extLst>
        </xdr:cNvPr>
        <xdr:cNvSpPr txBox="1"/>
      </xdr:nvSpPr>
      <xdr:spPr>
        <a:xfrm>
          <a:off x="5343526" y="16387762"/>
          <a:ext cx="1877680" cy="118392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Noted by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PRUDENCIO A IDDOBA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Colonel  GSC   (OS)  PA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AC of S for Logistics, G4</a:t>
          </a:r>
        </a:p>
      </xdr:txBody>
    </xdr:sp>
    <xdr:clientData/>
  </xdr:oneCellAnchor>
  <xdr:oneCellAnchor>
    <xdr:from>
      <xdr:col>7</xdr:col>
      <xdr:colOff>2726532</xdr:colOff>
      <xdr:row>81</xdr:row>
      <xdr:rowOff>178594</xdr:rowOff>
    </xdr:from>
    <xdr:ext cx="1907897" cy="120055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61D1B4B-97BF-40D8-9A31-046E063B98CB}"/>
            </a:ext>
          </a:extLst>
        </xdr:cNvPr>
        <xdr:cNvSpPr txBox="1"/>
      </xdr:nvSpPr>
      <xdr:spPr>
        <a:xfrm>
          <a:off x="2726532" y="16399669"/>
          <a:ext cx="1907897" cy="120055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Certified Correct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FERNANDO A GUITERING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MAJ             (OS)            PA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Chief, PPB, OG4, PA</a:t>
          </a:r>
        </a:p>
      </xdr:txBody>
    </xdr:sp>
    <xdr:clientData/>
  </xdr:oneCellAnchor>
  <xdr:oneCellAnchor>
    <xdr:from>
      <xdr:col>7</xdr:col>
      <xdr:colOff>11906</xdr:colOff>
      <xdr:row>81</xdr:row>
      <xdr:rowOff>166687</xdr:rowOff>
    </xdr:from>
    <xdr:ext cx="2542442" cy="123825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B8F1189-CECC-4EEE-A5CB-EEB6FECA4257}"/>
            </a:ext>
          </a:extLst>
        </xdr:cNvPr>
        <xdr:cNvSpPr txBox="1"/>
      </xdr:nvSpPr>
      <xdr:spPr>
        <a:xfrm>
          <a:off x="11906" y="16387762"/>
          <a:ext cx="2542442" cy="12382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Prepared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LEMUEL RAE A ANTONIO II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MAJ             (OS)             PA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Chief, LMB, OG4, PA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1400175</xdr:colOff>
      <xdr:row>1075</xdr:row>
      <xdr:rowOff>133350</xdr:rowOff>
    </xdr:from>
    <xdr:ext cx="3543300" cy="15525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620250" y="284111700"/>
          <a:ext cx="3543300" cy="1552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Approved By: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PRUDENCIO A IDDOBA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Colonel   GSC  (OS)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AC of S for   Logistics, G4</a:t>
          </a:r>
          <a:endParaRPr sz="1400"/>
        </a:p>
      </xdr:txBody>
    </xdr:sp>
    <xdr:clientData fLocksWithSheet="0"/>
  </xdr:oneCellAnchor>
  <xdr:oneCellAnchor>
    <xdr:from>
      <xdr:col>1</xdr:col>
      <xdr:colOff>1285875</xdr:colOff>
      <xdr:row>1075</xdr:row>
      <xdr:rowOff>142875</xdr:rowOff>
    </xdr:from>
    <xdr:ext cx="4238625" cy="145732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895475" y="284121225"/>
          <a:ext cx="4238625" cy="1457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Prepared By: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>
            <a:latin typeface="Arial Narrow"/>
            <a:ea typeface="Arial Narrow"/>
            <a:cs typeface="Arial Narrow"/>
            <a:sym typeface="Arial Narrow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FERNANDO A GUITERING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MAJ            (OS)            PA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Arial"/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Chief, PPB, OG4, PA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2022%20Firepower%20Files\Users\042\Desktop\HPA%20FY%202023%20APB,%20APP,%20PPMP%20&amp;%20GPB%20%20dtd%2024-25%20Mar%2022\WS%231%20&amp;%20WS%232%20(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2022%20Firepower%20Files\Users\kenjonal2bi2da2\Desktop\APB-APP-PPMP-SPI%20FY%202020%20dated%206%20&amp;%207%20May%202019\DUMMY%20APB%20AND%20POE%20WORKSHEET%20HPAG4%20dtd%2002%20Aug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2022%20Firepower%20Files\PROCUREMENT%20&amp;%20FINANCE%20CY-2021\APB-APP-PPMP-SPI%20CY%202022\OG4%20PPMP%20dtd%2025%20Jun%2021\APP%20PPMP%20G4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00.184\2022%20Firepower%20Files\Program\2023%20Program\2022-06-30%20Final%20PA%20Firepower%20Program%20CY%202023\2022-06-30%20Ammo%20Program%202023%20(Budget%20Hear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 2 PAPs Cost  Detail (3)"/>
      <sheetName val="WS 2 APB (3)"/>
      <sheetName val="WS 2 APB (2)"/>
      <sheetName val="WS 2 PAPs Cost  Detail"/>
      <sheetName val="W1"/>
      <sheetName val="W1 continuation"/>
      <sheetName val="W2"/>
      <sheetName val="Sample W1 continuation"/>
      <sheetName val="Sample W1"/>
      <sheetName val="Sample W2"/>
      <sheetName val="Sheet1"/>
      <sheetName val="DO NOT DELETE THE LINK"/>
      <sheetName val="4&amp;6l"/>
      <sheetName val="Object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N2" t="str">
            <v xml:space="preserve">FUNDED </v>
          </cell>
        </row>
        <row r="3">
          <cell r="N3" t="str">
            <v>UNFUNDED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OP NR1"/>
      <sheetName val="WORKSHOP NR1 (2)"/>
      <sheetName val="WORKSHOP NR2 (2)"/>
      <sheetName val="WORKSHOP NR2"/>
      <sheetName val="PPMP (ARMOMIS) HPAG4"/>
      <sheetName val="dummy APB"/>
      <sheetName val="DO NOT DELETE THE LINK"/>
      <sheetName val="Sheet1"/>
      <sheetName val="Sheet2"/>
    </sheetNames>
    <sheetDataSet>
      <sheetData sheetId="0">
        <row r="1">
          <cell r="J1">
            <v>0</v>
          </cell>
        </row>
        <row r="2">
          <cell r="J2" t="str">
            <v>PAPs (7th Level)</v>
          </cell>
        </row>
        <row r="3">
          <cell r="J3">
            <v>0</v>
          </cell>
        </row>
        <row r="4">
          <cell r="J4" t="str">
            <v>R &amp; M Toyota Hi-Ace Commuter Van &amp; Nissan Urvan Escapade</v>
          </cell>
        </row>
        <row r="5">
          <cell r="J5" t="str">
            <v>R &amp;M of Mitsubishi Montero, Toyota Innova, Toyota Revo, Toyota Tamaraw, Honda CRV, Toyota Avanza J &amp; Toyota Innova</v>
          </cell>
        </row>
        <row r="6">
          <cell r="J6" t="str">
            <v>R &amp;M of Foton Blizard &amp; Nissan Terrano</v>
          </cell>
        </row>
        <row r="7">
          <cell r="J7" t="str">
            <v>R &amp;M of Toyota Vios  &amp; Suzuki Multi Cab</v>
          </cell>
        </row>
        <row r="8">
          <cell r="J8" t="str">
            <v>R &amp;M of Honda Motorcle</v>
          </cell>
        </row>
        <row r="9">
          <cell r="J9" t="str">
            <v>R &amp; M Tables and Chairs</v>
          </cell>
        </row>
        <row r="10">
          <cell r="J10" t="str">
            <v>R &amp; M of Hang  &amp; Window Type Aircon</v>
          </cell>
        </row>
        <row r="11">
          <cell r="J11" t="str">
            <v xml:space="preserve">R&amp;M of Desktop &amp; Laptop Computers </v>
          </cell>
        </row>
        <row r="12">
          <cell r="J12" t="str">
            <v>R &amp; M of Admin Building and Staff House</v>
          </cell>
        </row>
        <row r="13">
          <cell r="J13" t="str">
            <v>Enhancement of Conference Room</v>
          </cell>
        </row>
        <row r="14">
          <cell r="J14" t="str">
            <v>Payment for Communication  Services (Mobile-Pre-paid)</v>
          </cell>
        </row>
        <row r="15">
          <cell r="J15" t="str">
            <v>Payment for Communication  Services (Mobile-Post-paid)</v>
          </cell>
        </row>
        <row r="16">
          <cell r="J16" t="str">
            <v>Payment for Communications Services (Landline-Postpaid)</v>
          </cell>
        </row>
        <row r="17">
          <cell r="J17" t="str">
            <v>Payment for Internet Services</v>
          </cell>
        </row>
        <row r="18">
          <cell r="J18" t="str">
            <v>Payment for Cable Services</v>
          </cell>
        </row>
        <row r="19">
          <cell r="J19" t="str">
            <v xml:space="preserve">Payment for Subscription Expenses </v>
          </cell>
        </row>
        <row r="20">
          <cell r="J20" t="str">
            <v>Support to Installation of Licensed Software</v>
          </cell>
        </row>
        <row r="21">
          <cell r="J21" t="str">
            <v>Support to Automation &amp; Indexing of data and Compilation of Database</v>
          </cell>
        </row>
        <row r="22">
          <cell r="J22" t="str">
            <v>Support to Linking and accessing of Database</v>
          </cell>
        </row>
        <row r="23">
          <cell r="J23" t="str">
            <v>Support to Manual Development</v>
          </cell>
        </row>
        <row r="24">
          <cell r="J24" t="str">
            <v>Support to Policy Review</v>
          </cell>
        </row>
        <row r="25">
          <cell r="J25" t="str">
            <v>Support to Logistics Plan Review</v>
          </cell>
        </row>
        <row r="26">
          <cell r="J26" t="str">
            <v>Support to Logistics Programs Review</v>
          </cell>
        </row>
        <row r="27">
          <cell r="J27" t="str">
            <v>Support to Logistics Accomplishment Evaluation (PPBR)</v>
          </cell>
        </row>
        <row r="28">
          <cell r="J28" t="str">
            <v>Crafting/Publication of Logistics-related policies</v>
          </cell>
        </row>
        <row r="29">
          <cell r="J29" t="str">
            <v>Plans &amp; Program Formulation</v>
          </cell>
        </row>
        <row r="30">
          <cell r="J30" t="str">
            <v>Support to FOCIS Updating</v>
          </cell>
        </row>
        <row r="31">
          <cell r="J31" t="str">
            <v>Support to Formulation of Logistics Plan to PBDG</v>
          </cell>
        </row>
        <row r="32">
          <cell r="J32" t="str">
            <v>Participation to Association of Gov't Internal Auditors of the Philippine Convention</v>
          </cell>
        </row>
        <row r="33">
          <cell r="J33" t="str">
            <v>Participation to Logistics-related Seminars</v>
          </cell>
        </row>
        <row r="34">
          <cell r="J34" t="str">
            <v>Participation to Professional Engineer's Convention</v>
          </cell>
        </row>
        <row r="35">
          <cell r="J35" t="str">
            <v>Participation to Administrative Management  Seminars</v>
          </cell>
        </row>
        <row r="36">
          <cell r="J36" t="str">
            <v>Participation to Procurement Seminars</v>
          </cell>
        </row>
        <row r="37">
          <cell r="J37" t="str">
            <v>Participation to GPB Development</v>
          </cell>
        </row>
        <row r="38">
          <cell r="J38" t="str">
            <v>Participation to GAD Planning and Budgeting Workshops</v>
          </cell>
        </row>
        <row r="39">
          <cell r="J39" t="str">
            <v>Participation to GAD AR Review</v>
          </cell>
        </row>
        <row r="40">
          <cell r="J40" t="str">
            <v>Conduct of Gender Analysis Workshop</v>
          </cell>
        </row>
        <row r="41">
          <cell r="J41" t="str">
            <v>Support Novenas/Holy Mass Preparation (Hosting)</v>
          </cell>
        </row>
        <row r="42">
          <cell r="J42" t="str">
            <v>Support to conduct of counselling/Prayer Meetings</v>
          </cell>
        </row>
        <row r="43">
          <cell r="J43" t="str">
            <v>Support to conduct of TI &amp; E</v>
          </cell>
        </row>
        <row r="44">
          <cell r="J44" t="str">
            <v>Deliberation of PALB- Schooling, AFPLEL, etc</v>
          </cell>
        </row>
        <row r="45">
          <cell r="J45" t="str">
            <v>Priming Conferences (per Branch Activity/Program)</v>
          </cell>
        </row>
        <row r="46">
          <cell r="J46" t="str">
            <v>Coordinating Conferences for Conduct of ALOF</v>
          </cell>
        </row>
        <row r="47">
          <cell r="J47" t="str">
            <v>Coordinating Conferences for Conduct of Logistics Related Training</v>
          </cell>
        </row>
        <row r="48">
          <cell r="J48" t="str">
            <v>BCDA Board Meetings</v>
          </cell>
        </row>
        <row r="49">
          <cell r="J49" t="str">
            <v>Updates on Infra &amp; other Engineering Projects (all Engineering Projects)</v>
          </cell>
        </row>
        <row r="50">
          <cell r="J50" t="str">
            <v>Updates on Procurement Activities (all TWGs-SAMB)</v>
          </cell>
        </row>
        <row r="51">
          <cell r="J51" t="str">
            <v>Preview of  DAS Presentations  (all DASATs)</v>
          </cell>
        </row>
        <row r="52">
          <cell r="J52" t="str">
            <v>Conferences to Development of Manual</v>
          </cell>
        </row>
        <row r="53">
          <cell r="J53" t="str">
            <v>Conduct of Supplies and Equipment evaluation/review</v>
          </cell>
        </row>
        <row r="54">
          <cell r="J54" t="str">
            <v>Review and Validate Survey Content</v>
          </cell>
        </row>
        <row r="55">
          <cell r="J55" t="str">
            <v>Office Consultation with Commodity Managers</v>
          </cell>
        </row>
        <row r="56">
          <cell r="J56" t="str">
            <v>Weekly/Monthly/Quarterly Updates</v>
          </cell>
        </row>
        <row r="57">
          <cell r="J57" t="str">
            <v>Board/Committee (PBAC Deliberation, Office, GAD FPS, Office ATR Committee)</v>
          </cell>
        </row>
        <row r="58">
          <cell r="J58" t="str">
            <v>Plans and programs presentation</v>
          </cell>
        </row>
        <row r="59">
          <cell r="J59" t="str">
            <v>Planning Conferences</v>
          </cell>
        </row>
        <row r="60">
          <cell r="J60" t="str">
            <v>Programs Review</v>
          </cell>
        </row>
        <row r="61">
          <cell r="J61" t="str">
            <v>Strategy Review</v>
          </cell>
        </row>
        <row r="62">
          <cell r="J62" t="str">
            <v>Monitoring of Action Items and Compliances</v>
          </cell>
        </row>
        <row r="63">
          <cell r="J63" t="str">
            <v>Monthly Social</v>
          </cell>
        </row>
        <row r="64">
          <cell r="J64" t="str">
            <v>Summer Outing</v>
          </cell>
        </row>
        <row r="65">
          <cell r="J65" t="str">
            <v>Support to Fun Run</v>
          </cell>
        </row>
        <row r="66">
          <cell r="J66" t="str">
            <v>Support to Unit Sport Fest</v>
          </cell>
        </row>
        <row r="67">
          <cell r="J67" t="str">
            <v>Year-End Social</v>
          </cell>
        </row>
        <row r="68">
          <cell r="J68" t="str">
            <v>Administrative Logistical Requirements</v>
          </cell>
        </row>
        <row r="69">
          <cell r="J69" t="str">
            <v>Job Contract</v>
          </cell>
        </row>
        <row r="70">
          <cell r="J70" t="str">
            <v>Rent/Lease Equipment</v>
          </cell>
        </row>
        <row r="71">
          <cell r="J71" t="str">
            <v>Support to Ordnance /Disposal Inspection</v>
          </cell>
        </row>
        <row r="72">
          <cell r="J72" t="str">
            <v>Support to Conduct of Log Run</v>
          </cell>
        </row>
        <row r="73">
          <cell r="J73" t="str">
            <v>Support to Site Survey/Inspection</v>
          </cell>
        </row>
        <row r="74">
          <cell r="J74" t="str">
            <v>Support to Mobility Asset Inspection</v>
          </cell>
        </row>
        <row r="75">
          <cell r="J75" t="str">
            <v>Support to Warehouse Inspection</v>
          </cell>
        </row>
        <row r="76">
          <cell r="J76" t="str">
            <v>Support to Budget Execution Process Review</v>
          </cell>
        </row>
        <row r="77">
          <cell r="J77" t="str">
            <v>Participation to Association of Gov't Internal Auditors of the Philippine Convention</v>
          </cell>
        </row>
        <row r="78">
          <cell r="J78" t="str">
            <v>Participation to Logistics-related Seminars</v>
          </cell>
        </row>
        <row r="79">
          <cell r="J79" t="str">
            <v>Participation to Professional Engineer's Convention</v>
          </cell>
        </row>
        <row r="80">
          <cell r="J80" t="str">
            <v>Participation to Administrative Management  Seminars</v>
          </cell>
        </row>
        <row r="81">
          <cell r="J81" t="str">
            <v>GRAND TOTAL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4TH LEVEL PAPS</v>
          </cell>
        </row>
        <row r="2">
          <cell r="A2" t="str">
            <v>OT01. Combat Operations</v>
          </cell>
        </row>
        <row r="3">
          <cell r="A3" t="str">
            <v>OT02. Peace &amp; Development Operations</v>
          </cell>
        </row>
        <row r="4">
          <cell r="A4" t="str">
            <v>OT03. Intelligence Operations</v>
          </cell>
        </row>
        <row r="5">
          <cell r="A5" t="str">
            <v>OT04. Civil Military Operations</v>
          </cell>
        </row>
        <row r="6">
          <cell r="A6" t="str">
            <v>OT05. Disaster Response Operations</v>
          </cell>
        </row>
        <row r="7">
          <cell r="A7" t="str">
            <v>OT06. Support Operations</v>
          </cell>
        </row>
        <row r="8">
          <cell r="A8" t="str">
            <v>OT07. Strategic Planning &amp; Programming</v>
          </cell>
        </row>
        <row r="9">
          <cell r="A9" t="str">
            <v>OT08. Strategic Assessment</v>
          </cell>
        </row>
        <row r="10">
          <cell r="A10" t="str">
            <v>OT09. Internal Audit and Inspection</v>
          </cell>
        </row>
        <row r="11">
          <cell r="A11" t="str">
            <v>OT10. Stakeholder’s Coordination</v>
          </cell>
        </row>
        <row r="12">
          <cell r="A12" t="str">
            <v>OT11. Leadership Development Program</v>
          </cell>
        </row>
        <row r="13">
          <cell r="A13" t="str">
            <v>OT12. Workshops and Seminars</v>
          </cell>
        </row>
        <row r="14">
          <cell r="A14" t="str">
            <v>OT13. Health Services</v>
          </cell>
        </row>
        <row r="15">
          <cell r="A15" t="str">
            <v>OT14. Legal Services</v>
          </cell>
        </row>
        <row r="16">
          <cell r="A16" t="str">
            <v>OT15. MILVED Activities</v>
          </cell>
        </row>
        <row r="17">
          <cell r="A17" t="str">
            <v>OT16. MILE Activities</v>
          </cell>
        </row>
        <row r="18">
          <cell r="A18" t="str">
            <v>OT17. Joint Training Exercises and Subject Matter Expert Exchanges (JTE &amp; SMEE)</v>
          </cell>
        </row>
        <row r="19">
          <cell r="A19" t="str">
            <v>OT18. High Level Exchange Visits</v>
          </cell>
        </row>
        <row r="20">
          <cell r="A20" t="str">
            <v>OT19. Army To Army Working Group Meetings/ Workshops/ Conferences</v>
          </cell>
        </row>
        <row r="21">
          <cell r="A21" t="str">
            <v>OT20. Peace Support Operations</v>
          </cell>
        </row>
        <row r="22">
          <cell r="A22" t="str">
            <v>OT21. Foreign Military Courses Training</v>
          </cell>
        </row>
        <row r="23">
          <cell r="A23" t="str">
            <v>OT22. Visitation</v>
          </cell>
        </row>
        <row r="24">
          <cell r="A24" t="str">
            <v>OT23. Conferences and Meetings</v>
          </cell>
        </row>
        <row r="25">
          <cell r="A25" t="str">
            <v>OT24. Ceremonies</v>
          </cell>
        </row>
        <row r="26">
          <cell r="A26" t="str">
            <v>OT25. Commemoration Activities</v>
          </cell>
        </row>
        <row r="27">
          <cell r="A27" t="str">
            <v>OT26. Morale and Welfare Activities</v>
          </cell>
        </row>
        <row r="28">
          <cell r="A28" t="str">
            <v>OT27. Procurement,  Career Management and Attrition</v>
          </cell>
        </row>
        <row r="29">
          <cell r="A29" t="str">
            <v>OT28. Admin and Logistics</v>
          </cell>
        </row>
        <row r="30">
          <cell r="A30" t="str">
            <v>OT29. Fiscal Management</v>
          </cell>
        </row>
        <row r="31">
          <cell r="A31" t="str">
            <v>OT30. Finance Records Management</v>
          </cell>
        </row>
        <row r="32">
          <cell r="A32" t="str">
            <v>OT31. Doctrines Lessons Learned and TTPs Development</v>
          </cell>
        </row>
        <row r="33">
          <cell r="A33" t="str">
            <v>OT32. Training Capability Enhancement</v>
          </cell>
        </row>
        <row r="34">
          <cell r="A34" t="str">
            <v>OT33. Gender Mainstreaming Program</v>
          </cell>
        </row>
        <row r="36">
          <cell r="A36" t="str">
            <v>KMA4. Maintenance Readiness</v>
          </cell>
        </row>
        <row r="37">
          <cell r="A37" t="str">
            <v>KMA5. Facilities Readiness</v>
          </cell>
        </row>
        <row r="38">
          <cell r="A38" t="str">
            <v>KMA1. Personnel Readiness</v>
          </cell>
        </row>
        <row r="39">
          <cell r="A39" t="str">
            <v>KMA2. Training Readiness</v>
          </cell>
        </row>
        <row r="40">
          <cell r="A40" t="str">
            <v>KMA3. Equipment Readiness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MP 2018 (2)"/>
      <sheetName val="OBJECTIVE WITH PAPS, TGT &amp; COST"/>
      <sheetName val="WS 2 APB (B)"/>
      <sheetName val="WS 1 OBJ PAPs &amp; TGT"/>
      <sheetName val="WS 2 PAPs Cost  Detail"/>
      <sheetName val="WS 2 APB"/>
      <sheetName val="WS 2 PPMP"/>
      <sheetName val="PPMP 2018"/>
      <sheetName val="Consolidation UACS"/>
      <sheetName val="Consolidated UACS"/>
      <sheetName val="APP 2018"/>
      <sheetName val="DO NOT DELETE THE LINK"/>
      <sheetName val="Objectiv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 xml:space="preserve">PA STRATEGIC OBJECTIVES </v>
          </cell>
        </row>
        <row r="2">
          <cell r="D2" t="str">
            <v>(SO1) Pursue purposive local and international engagements for capability development.</v>
          </cell>
        </row>
        <row r="3">
          <cell r="D3" t="str">
            <v>(SO2) Enhance efficiency of logistics and financial management system.</v>
          </cell>
        </row>
        <row r="4">
          <cell r="D4" t="str">
            <v>(SO3) Recruit quality personnel and develop competencies for a capable ground force.</v>
          </cell>
        </row>
        <row r="5">
          <cell r="D5" t="str">
            <v>(SO4) Adopt a TD-Oriented doctrine-based training management system.</v>
          </cell>
        </row>
        <row r="6">
          <cell r="D6" t="str">
            <v>(SO5) Develop a reliable and integrated C4 system.</v>
          </cell>
        </row>
        <row r="7">
          <cell r="D7" t="str">
            <v>(SO6) Develop and integrate Information Operations (IO) capability for land manuever.</v>
          </cell>
        </row>
        <row r="8">
          <cell r="D8" t="str">
            <v xml:space="preserve">(SO7) Develop and sustain the reserve force as part of the total force. </v>
          </cell>
        </row>
        <row r="9">
          <cell r="D9" t="str">
            <v>(SO8) Sustain combat power and endurance across the depth of the operating environment.</v>
          </cell>
        </row>
        <row r="10">
          <cell r="D10" t="str">
            <v>(SO9) Level-up the capability of SOF to optimize its utilization for territorial defense.</v>
          </cell>
        </row>
        <row r="11">
          <cell r="D11" t="str">
            <v>(SO10) Enhance combined arms capability contributing to a joint force.</v>
          </cell>
        </row>
        <row r="12">
          <cell r="D12" t="str">
            <v>(SO11) Develop landpower capability contributing to a joint force.</v>
          </cell>
        </row>
        <row r="13">
          <cell r="D13" t="str">
            <v>(SO12) Credible defense posture.</v>
          </cell>
        </row>
        <row r="14">
          <cell r="D14" t="str">
            <v>(SO13) Modern and professional army.</v>
          </cell>
        </row>
        <row r="15">
          <cell r="D15">
            <v>0</v>
          </cell>
        </row>
        <row r="20">
          <cell r="D20">
            <v>0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Ammo Program"/>
      <sheetName val="2022 Ammo Program for Printing"/>
      <sheetName val="Status of FAs &amp; Ammo"/>
      <sheetName val="Unit Price"/>
      <sheetName val="Basic Load"/>
      <sheetName val="Due-ins"/>
      <sheetName val="Projected Consumption 2022"/>
      <sheetName val="Projected Consumption 2023"/>
      <sheetName val="2008 - 2020 Consumption"/>
      <sheetName val="MAGAZINE ASSY COMPUTATION"/>
    </sheetNames>
    <sheetDataSet>
      <sheetData sheetId="0"/>
      <sheetData sheetId="1"/>
      <sheetData sheetId="2">
        <row r="5">
          <cell r="B5">
            <v>39399</v>
          </cell>
          <cell r="C5">
            <v>39399</v>
          </cell>
          <cell r="D5">
            <v>4327</v>
          </cell>
          <cell r="E5">
            <v>3</v>
          </cell>
          <cell r="F5">
            <v>43726</v>
          </cell>
          <cell r="G5">
            <v>3</v>
          </cell>
          <cell r="H5">
            <v>43729</v>
          </cell>
          <cell r="J5">
            <v>2065600</v>
          </cell>
          <cell r="L5">
            <v>12143675</v>
          </cell>
        </row>
        <row r="6">
          <cell r="B6">
            <v>53144</v>
          </cell>
          <cell r="C6">
            <v>80</v>
          </cell>
          <cell r="D6">
            <v>3245</v>
          </cell>
          <cell r="E6">
            <v>997</v>
          </cell>
          <cell r="F6">
            <v>56389</v>
          </cell>
          <cell r="G6">
            <v>1077</v>
          </cell>
          <cell r="H6">
            <v>57466</v>
          </cell>
          <cell r="J6">
            <v>2323027</v>
          </cell>
          <cell r="L6">
            <v>12937732</v>
          </cell>
        </row>
        <row r="7">
          <cell r="B7">
            <v>53470</v>
          </cell>
          <cell r="C7">
            <v>53470</v>
          </cell>
          <cell r="D7">
            <v>1096</v>
          </cell>
          <cell r="E7">
            <v>4990</v>
          </cell>
          <cell r="F7">
            <v>54566</v>
          </cell>
          <cell r="G7">
            <v>4990</v>
          </cell>
          <cell r="H7">
            <v>59556</v>
          </cell>
          <cell r="J7">
            <v>37400864</v>
          </cell>
          <cell r="L7">
            <v>36800440</v>
          </cell>
        </row>
        <row r="8">
          <cell r="B8">
            <v>59717</v>
          </cell>
          <cell r="C8">
            <v>107</v>
          </cell>
          <cell r="D8">
            <v>13738</v>
          </cell>
          <cell r="E8">
            <v>160</v>
          </cell>
          <cell r="F8">
            <v>73455</v>
          </cell>
          <cell r="G8">
            <v>267</v>
          </cell>
          <cell r="H8">
            <v>73722</v>
          </cell>
          <cell r="J8">
            <v>47820573</v>
          </cell>
          <cell r="L8">
            <v>41155876</v>
          </cell>
        </row>
        <row r="39">
          <cell r="B39">
            <v>276</v>
          </cell>
          <cell r="C39">
            <v>276</v>
          </cell>
          <cell r="D39">
            <v>13</v>
          </cell>
          <cell r="E39">
            <v>18</v>
          </cell>
          <cell r="F39">
            <v>289</v>
          </cell>
          <cell r="G39">
            <v>18</v>
          </cell>
          <cell r="H39">
            <v>307</v>
          </cell>
          <cell r="J39">
            <v>55711</v>
          </cell>
          <cell r="L39">
            <v>80771</v>
          </cell>
        </row>
        <row r="40">
          <cell r="B40">
            <v>80771</v>
          </cell>
          <cell r="C40">
            <v>80771</v>
          </cell>
          <cell r="D40">
            <v>80771</v>
          </cell>
          <cell r="E40">
            <v>80771</v>
          </cell>
          <cell r="F40">
            <v>80771</v>
          </cell>
          <cell r="G40">
            <v>80771</v>
          </cell>
          <cell r="H40">
            <v>80771</v>
          </cell>
          <cell r="J40">
            <v>0</v>
          </cell>
          <cell r="L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129</v>
          </cell>
          <cell r="L41">
            <v>45</v>
          </cell>
        </row>
        <row r="42">
          <cell r="B42">
            <v>20</v>
          </cell>
          <cell r="C42">
            <v>20</v>
          </cell>
          <cell r="D42">
            <v>20</v>
          </cell>
          <cell r="E42">
            <v>20</v>
          </cell>
          <cell r="F42">
            <v>20</v>
          </cell>
          <cell r="G42">
            <v>0</v>
          </cell>
          <cell r="H42">
            <v>20</v>
          </cell>
          <cell r="J42">
            <v>0</v>
          </cell>
          <cell r="L42">
            <v>9692</v>
          </cell>
        </row>
        <row r="43">
          <cell r="B43">
            <v>20</v>
          </cell>
          <cell r="C43">
            <v>20</v>
          </cell>
          <cell r="D43">
            <v>20</v>
          </cell>
          <cell r="E43">
            <v>20</v>
          </cell>
          <cell r="F43">
            <v>20</v>
          </cell>
          <cell r="G43">
            <v>20</v>
          </cell>
          <cell r="H43">
            <v>20</v>
          </cell>
          <cell r="J43">
            <v>0</v>
          </cell>
          <cell r="L43">
            <v>0</v>
          </cell>
        </row>
        <row r="44">
          <cell r="B44">
            <v>20</v>
          </cell>
          <cell r="C44">
            <v>20</v>
          </cell>
          <cell r="D44">
            <v>20</v>
          </cell>
          <cell r="E44">
            <v>20</v>
          </cell>
          <cell r="F44">
            <v>20</v>
          </cell>
          <cell r="G44">
            <v>20</v>
          </cell>
          <cell r="H44">
            <v>20</v>
          </cell>
          <cell r="J44">
            <v>0</v>
          </cell>
          <cell r="L44">
            <v>0</v>
          </cell>
        </row>
        <row r="45">
          <cell r="B45">
            <v>20</v>
          </cell>
          <cell r="C45">
            <v>20</v>
          </cell>
          <cell r="D45">
            <v>20</v>
          </cell>
          <cell r="E45">
            <v>20</v>
          </cell>
          <cell r="F45">
            <v>20</v>
          </cell>
          <cell r="G45">
            <v>20</v>
          </cell>
          <cell r="H45">
            <v>20</v>
          </cell>
          <cell r="J45">
            <v>0</v>
          </cell>
          <cell r="L45">
            <v>0</v>
          </cell>
        </row>
        <row r="46">
          <cell r="B46">
            <v>8</v>
          </cell>
          <cell r="C46">
            <v>8</v>
          </cell>
          <cell r="D46">
            <v>8</v>
          </cell>
          <cell r="E46">
            <v>8</v>
          </cell>
          <cell r="F46">
            <v>8</v>
          </cell>
          <cell r="G46">
            <v>0</v>
          </cell>
          <cell r="H46">
            <v>8</v>
          </cell>
          <cell r="J46">
            <v>42</v>
          </cell>
          <cell r="L46">
            <v>43742</v>
          </cell>
        </row>
        <row r="92">
          <cell r="B92">
            <v>43742</v>
          </cell>
          <cell r="C92">
            <v>43742</v>
          </cell>
          <cell r="D92">
            <v>43742</v>
          </cell>
          <cell r="E92">
            <v>43742</v>
          </cell>
          <cell r="F92">
            <v>43742</v>
          </cell>
          <cell r="G92">
            <v>43742</v>
          </cell>
          <cell r="H92">
            <v>43742</v>
          </cell>
          <cell r="J92">
            <v>43742</v>
          </cell>
          <cell r="L92">
            <v>1242</v>
          </cell>
        </row>
      </sheetData>
      <sheetData sheetId="3">
        <row r="5">
          <cell r="R5">
            <v>20</v>
          </cell>
        </row>
        <row r="6">
          <cell r="R6">
            <v>27</v>
          </cell>
        </row>
        <row r="7">
          <cell r="R7">
            <v>20</v>
          </cell>
        </row>
        <row r="8">
          <cell r="R8">
            <v>22</v>
          </cell>
        </row>
        <row r="39">
          <cell r="R39">
            <v>7000</v>
          </cell>
        </row>
        <row r="40">
          <cell r="R40">
            <v>15000</v>
          </cell>
        </row>
        <row r="41">
          <cell r="R41">
            <v>18000</v>
          </cell>
        </row>
        <row r="42">
          <cell r="R42">
            <v>20000</v>
          </cell>
        </row>
        <row r="43">
          <cell r="R43">
            <v>20000</v>
          </cell>
        </row>
        <row r="44">
          <cell r="R44">
            <v>20000</v>
          </cell>
        </row>
        <row r="45">
          <cell r="R45">
            <v>210333027.34999999</v>
          </cell>
        </row>
        <row r="46">
          <cell r="R46">
            <v>75000</v>
          </cell>
        </row>
        <row r="92">
          <cell r="R92">
            <v>75000</v>
          </cell>
        </row>
      </sheetData>
      <sheetData sheetId="4">
        <row r="5">
          <cell r="L5">
            <v>42</v>
          </cell>
          <cell r="M5">
            <v>42</v>
          </cell>
        </row>
        <row r="6">
          <cell r="L6">
            <v>42</v>
          </cell>
          <cell r="M6">
            <v>42</v>
          </cell>
        </row>
        <row r="7">
          <cell r="L7">
            <v>360</v>
          </cell>
          <cell r="M7">
            <v>360</v>
          </cell>
        </row>
        <row r="8">
          <cell r="L8">
            <v>360</v>
          </cell>
          <cell r="M8">
            <v>360</v>
          </cell>
        </row>
        <row r="39">
          <cell r="L39">
            <v>120</v>
          </cell>
          <cell r="M39">
            <v>120</v>
          </cell>
        </row>
        <row r="40">
          <cell r="L40">
            <v>120</v>
          </cell>
          <cell r="M40">
            <v>10900</v>
          </cell>
        </row>
        <row r="41">
          <cell r="L41">
            <v>10900</v>
          </cell>
          <cell r="M41">
            <v>10900</v>
          </cell>
        </row>
        <row r="42">
          <cell r="L42">
            <v>120</v>
          </cell>
          <cell r="M42">
            <v>120</v>
          </cell>
        </row>
        <row r="43">
          <cell r="L43">
            <v>120</v>
          </cell>
          <cell r="M43">
            <v>5</v>
          </cell>
        </row>
        <row r="44">
          <cell r="L44">
            <v>5</v>
          </cell>
          <cell r="M44">
            <v>5</v>
          </cell>
        </row>
        <row r="45">
          <cell r="L45">
            <v>5</v>
          </cell>
          <cell r="M45">
            <v>5</v>
          </cell>
        </row>
        <row r="46">
          <cell r="L46">
            <v>200</v>
          </cell>
          <cell r="M46">
            <v>200</v>
          </cell>
        </row>
        <row r="92">
          <cell r="L92">
            <v>200</v>
          </cell>
          <cell r="M92">
            <v>7550</v>
          </cell>
        </row>
      </sheetData>
      <sheetData sheetId="5">
        <row r="5">
          <cell r="P5">
            <v>686</v>
          </cell>
          <cell r="AF5">
            <v>17262457</v>
          </cell>
        </row>
        <row r="6">
          <cell r="P6">
            <v>34</v>
          </cell>
          <cell r="AF6">
            <v>10420000</v>
          </cell>
        </row>
        <row r="7">
          <cell r="P7">
            <v>0</v>
          </cell>
          <cell r="AF7">
            <v>330000</v>
          </cell>
        </row>
        <row r="8">
          <cell r="P8">
            <v>1904</v>
          </cell>
          <cell r="AF8">
            <v>40869693</v>
          </cell>
        </row>
        <row r="39">
          <cell r="P39">
            <v>200</v>
          </cell>
          <cell r="AF39">
            <v>0</v>
          </cell>
        </row>
        <row r="40">
          <cell r="P40">
            <v>0</v>
          </cell>
          <cell r="AF40">
            <v>16440</v>
          </cell>
        </row>
        <row r="41">
          <cell r="P41">
            <v>0</v>
          </cell>
          <cell r="AF41">
            <v>13800</v>
          </cell>
        </row>
        <row r="42">
          <cell r="P42">
            <v>0</v>
          </cell>
          <cell r="AF42">
            <v>0</v>
          </cell>
        </row>
        <row r="43">
          <cell r="P43">
            <v>0</v>
          </cell>
          <cell r="AF43">
            <v>0</v>
          </cell>
        </row>
        <row r="44">
          <cell r="P44">
            <v>0</v>
          </cell>
          <cell r="AF44">
            <v>0</v>
          </cell>
        </row>
        <row r="45">
          <cell r="P45">
            <v>0</v>
          </cell>
          <cell r="AF45">
            <v>1</v>
          </cell>
        </row>
        <row r="46">
          <cell r="P46">
            <v>0</v>
          </cell>
          <cell r="AF46">
            <v>0</v>
          </cell>
        </row>
        <row r="92">
          <cell r="P92">
            <v>0</v>
          </cell>
          <cell r="AF92">
            <v>0</v>
          </cell>
        </row>
      </sheetData>
      <sheetData sheetId="6">
        <row r="5">
          <cell r="D5">
            <v>2250120</v>
          </cell>
          <cell r="J5">
            <v>3549</v>
          </cell>
        </row>
        <row r="6">
          <cell r="D6">
            <v>2437392</v>
          </cell>
          <cell r="J6">
            <v>6009</v>
          </cell>
        </row>
        <row r="7">
          <cell r="D7">
            <v>2143849</v>
          </cell>
          <cell r="J7">
            <v>285888</v>
          </cell>
        </row>
        <row r="8">
          <cell r="D8">
            <v>20630432</v>
          </cell>
          <cell r="J8">
            <v>0</v>
          </cell>
        </row>
        <row r="39">
          <cell r="D39">
            <v>51</v>
          </cell>
          <cell r="J39">
            <v>0</v>
          </cell>
        </row>
        <row r="40">
          <cell r="J40">
            <v>0</v>
          </cell>
        </row>
        <row r="41">
          <cell r="D41">
            <v>0</v>
          </cell>
          <cell r="J41">
            <v>0</v>
          </cell>
        </row>
        <row r="42">
          <cell r="D42">
            <v>0</v>
          </cell>
          <cell r="J42">
            <v>0</v>
          </cell>
        </row>
        <row r="43">
          <cell r="D43">
            <v>0</v>
          </cell>
          <cell r="J43">
            <v>0</v>
          </cell>
        </row>
        <row r="44">
          <cell r="D44">
            <v>0</v>
          </cell>
          <cell r="J44">
            <v>0</v>
          </cell>
        </row>
        <row r="45">
          <cell r="D45">
            <v>0</v>
          </cell>
          <cell r="J45">
            <v>0</v>
          </cell>
        </row>
        <row r="46">
          <cell r="D46">
            <v>1806</v>
          </cell>
          <cell r="J46">
            <v>42</v>
          </cell>
        </row>
        <row r="92">
          <cell r="D92">
            <v>45</v>
          </cell>
          <cell r="J92">
            <v>49</v>
          </cell>
        </row>
      </sheetData>
      <sheetData sheetId="7">
        <row r="5">
          <cell r="E5">
            <v>6261001</v>
          </cell>
          <cell r="I5">
            <v>6879</v>
          </cell>
        </row>
        <row r="6">
          <cell r="E6">
            <v>6642142</v>
          </cell>
          <cell r="I6">
            <v>6009</v>
          </cell>
        </row>
        <row r="7">
          <cell r="E7">
            <v>2574433</v>
          </cell>
          <cell r="I7">
            <v>286938</v>
          </cell>
        </row>
        <row r="8">
          <cell r="E8">
            <v>19970180</v>
          </cell>
          <cell r="I8">
            <v>684002</v>
          </cell>
        </row>
        <row r="39">
          <cell r="E39">
            <v>9902</v>
          </cell>
          <cell r="I39">
            <v>1715</v>
          </cell>
        </row>
        <row r="40">
          <cell r="E40">
            <v>3450</v>
          </cell>
          <cell r="I40">
            <v>948</v>
          </cell>
        </row>
        <row r="41">
          <cell r="E41">
            <v>3432</v>
          </cell>
          <cell r="I41">
            <v>948</v>
          </cell>
        </row>
        <row r="42">
          <cell r="E42">
            <v>0</v>
          </cell>
          <cell r="I42">
            <v>0</v>
          </cell>
        </row>
        <row r="43">
          <cell r="E43">
            <v>0</v>
          </cell>
          <cell r="I43">
            <v>0</v>
          </cell>
        </row>
        <row r="44">
          <cell r="E44">
            <v>0</v>
          </cell>
          <cell r="I44">
            <v>0</v>
          </cell>
        </row>
        <row r="45">
          <cell r="E45">
            <v>0</v>
          </cell>
          <cell r="I45">
            <v>0</v>
          </cell>
        </row>
        <row r="46">
          <cell r="E46">
            <v>247</v>
          </cell>
          <cell r="I46">
            <v>50</v>
          </cell>
        </row>
        <row r="92">
          <cell r="E92">
            <v>30</v>
          </cell>
          <cell r="I92">
            <v>49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xSplit="6" ySplit="12" topLeftCell="G14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14.42578125" defaultRowHeight="15" customHeight="1"/>
  <cols>
    <col min="1" max="1" width="8.28515625" customWidth="1"/>
    <col min="2" max="2" width="18.7109375" customWidth="1"/>
    <col min="3" max="3" width="37.85546875" customWidth="1"/>
    <col min="4" max="4" width="10.85546875" customWidth="1"/>
    <col min="5" max="5" width="18.28515625" customWidth="1"/>
    <col min="6" max="6" width="20.5703125" customWidth="1"/>
    <col min="7" max="7" width="13.5703125" customWidth="1"/>
    <col min="8" max="8" width="17.85546875" customWidth="1"/>
    <col min="9" max="9" width="13.85546875" customWidth="1"/>
    <col min="10" max="10" width="13.140625" customWidth="1"/>
    <col min="11" max="11" width="18" customWidth="1"/>
    <col min="12" max="12" width="22" customWidth="1"/>
    <col min="13" max="13" width="23.28515625" customWidth="1"/>
    <col min="14" max="14" width="5.85546875" customWidth="1"/>
    <col min="15" max="15" width="30.5703125" customWidth="1"/>
    <col min="16" max="16" width="20.42578125" customWidth="1"/>
    <col min="17" max="26" width="9.140625" customWidth="1"/>
  </cols>
  <sheetData>
    <row r="1" spans="1:26">
      <c r="A1" s="756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8"/>
      <c r="P1" s="41"/>
      <c r="Q1" s="41"/>
      <c r="R1" s="41"/>
      <c r="S1" s="41"/>
      <c r="T1" s="41"/>
      <c r="U1" s="41"/>
    </row>
    <row r="2" spans="1:26">
      <c r="A2" s="756" t="s">
        <v>1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8"/>
      <c r="P2" s="41"/>
      <c r="Q2" s="41"/>
      <c r="R2" s="41"/>
      <c r="S2" s="41"/>
      <c r="T2" s="41"/>
      <c r="U2" s="41"/>
    </row>
    <row r="3" spans="1:26" ht="15.75">
      <c r="A3" s="759" t="s">
        <v>2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8"/>
      <c r="P3" s="41"/>
      <c r="Q3" s="41"/>
      <c r="R3" s="41"/>
      <c r="S3" s="41"/>
      <c r="T3" s="41"/>
      <c r="U3" s="41"/>
    </row>
    <row r="4" spans="1:26">
      <c r="A4" s="756" t="s">
        <v>3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8"/>
      <c r="P4" s="41"/>
      <c r="Q4" s="41"/>
      <c r="R4" s="41"/>
      <c r="S4" s="41"/>
      <c r="T4" s="41"/>
      <c r="U4" s="41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41"/>
      <c r="Q5" s="41"/>
      <c r="R5" s="41"/>
      <c r="S5" s="41"/>
      <c r="T5" s="41"/>
      <c r="U5" s="41"/>
    </row>
    <row r="6" spans="1:26" ht="15.75">
      <c r="A6" s="759" t="s">
        <v>747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8"/>
      <c r="P6" s="41"/>
      <c r="Q6" s="41"/>
      <c r="R6" s="41"/>
      <c r="S6" s="41"/>
      <c r="T6" s="41"/>
      <c r="U6" s="41"/>
    </row>
    <row r="7" spans="1:2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41"/>
      <c r="Q7" s="41"/>
      <c r="R7" s="41"/>
      <c r="S7" s="41"/>
      <c r="T7" s="41"/>
      <c r="U7" s="41"/>
    </row>
    <row r="8" spans="1:2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41"/>
      <c r="Q8" s="41"/>
      <c r="R8" s="41"/>
      <c r="S8" s="41"/>
      <c r="T8" s="41"/>
      <c r="U8" s="41"/>
    </row>
    <row r="9" spans="1:26" ht="15.75">
      <c r="A9" s="754" t="s">
        <v>4</v>
      </c>
      <c r="B9" s="754" t="s">
        <v>5</v>
      </c>
      <c r="C9" s="754" t="s">
        <v>6</v>
      </c>
      <c r="D9" s="754" t="s">
        <v>7</v>
      </c>
      <c r="E9" s="754" t="s">
        <v>748</v>
      </c>
      <c r="F9" s="754" t="s">
        <v>10</v>
      </c>
      <c r="G9" s="760" t="s">
        <v>749</v>
      </c>
      <c r="H9" s="761"/>
      <c r="I9" s="761"/>
      <c r="J9" s="762"/>
      <c r="K9" s="754" t="s">
        <v>750</v>
      </c>
      <c r="L9" s="760" t="s">
        <v>751</v>
      </c>
      <c r="M9" s="761"/>
      <c r="N9" s="762"/>
      <c r="O9" s="116" t="s">
        <v>752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63.75" customHeight="1">
      <c r="A10" s="755"/>
      <c r="B10" s="755"/>
      <c r="C10" s="755"/>
      <c r="D10" s="755"/>
      <c r="E10" s="755"/>
      <c r="F10" s="755"/>
      <c r="G10" s="116" t="s">
        <v>753</v>
      </c>
      <c r="H10" s="116" t="s">
        <v>754</v>
      </c>
      <c r="I10" s="116" t="s">
        <v>755</v>
      </c>
      <c r="J10" s="116" t="s">
        <v>756</v>
      </c>
      <c r="K10" s="755"/>
      <c r="L10" s="153" t="s">
        <v>212</v>
      </c>
      <c r="M10" s="116" t="s">
        <v>757</v>
      </c>
      <c r="N10" s="116" t="s">
        <v>758</v>
      </c>
      <c r="O10" s="116" t="s">
        <v>759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6.5" customHeight="1">
      <c r="A11" s="25">
        <v>1</v>
      </c>
      <c r="B11" s="25">
        <v>2</v>
      </c>
      <c r="C11" s="25">
        <v>3</v>
      </c>
      <c r="D11" s="25">
        <v>4</v>
      </c>
      <c r="E11" s="25"/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6.5" customHeight="1">
      <c r="A12" s="154">
        <v>2</v>
      </c>
      <c r="B12" s="154"/>
      <c r="C12" s="155" t="s">
        <v>746</v>
      </c>
      <c r="D12" s="154"/>
      <c r="E12" s="154"/>
      <c r="F12" s="154"/>
      <c r="G12" s="154"/>
      <c r="H12" s="154"/>
      <c r="I12" s="154"/>
      <c r="J12" s="154"/>
      <c r="K12" s="154"/>
      <c r="L12" s="156">
        <f t="shared" ref="L12:M12" si="0">SUM(L13:L15)</f>
        <v>2470857000</v>
      </c>
      <c r="M12" s="157">
        <f t="shared" si="0"/>
        <v>2470857000</v>
      </c>
      <c r="N12" s="154"/>
      <c r="O12" s="154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32.25" customHeight="1">
      <c r="A13" s="13">
        <v>3</v>
      </c>
      <c r="B13" s="13" t="s">
        <v>743</v>
      </c>
      <c r="C13" s="62" t="s">
        <v>744</v>
      </c>
      <c r="D13" s="26" t="s">
        <v>37</v>
      </c>
      <c r="E13" s="26" t="s">
        <v>760</v>
      </c>
      <c r="F13" s="13" t="s">
        <v>55</v>
      </c>
      <c r="G13" s="158">
        <v>44805</v>
      </c>
      <c r="H13" s="158">
        <v>44835</v>
      </c>
      <c r="I13" s="158">
        <v>44927</v>
      </c>
      <c r="J13" s="158">
        <v>44958</v>
      </c>
      <c r="K13" s="26" t="s">
        <v>761</v>
      </c>
      <c r="L13" s="122">
        <v>1799057000</v>
      </c>
      <c r="M13" s="122">
        <v>1799057000</v>
      </c>
      <c r="N13" s="13"/>
      <c r="O13" s="13" t="s">
        <v>762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32.25" customHeight="1">
      <c r="A14" s="13">
        <v>4</v>
      </c>
      <c r="B14" s="26" t="s">
        <v>426</v>
      </c>
      <c r="C14" s="50" t="s">
        <v>482</v>
      </c>
      <c r="D14" s="26" t="s">
        <v>37</v>
      </c>
      <c r="E14" s="26" t="s">
        <v>763</v>
      </c>
      <c r="F14" s="26" t="s">
        <v>428</v>
      </c>
      <c r="G14" s="26" t="s">
        <v>764</v>
      </c>
      <c r="H14" s="26" t="s">
        <v>764</v>
      </c>
      <c r="I14" s="159">
        <v>44958</v>
      </c>
      <c r="J14" s="159">
        <v>44986</v>
      </c>
      <c r="K14" s="26" t="s">
        <v>761</v>
      </c>
      <c r="L14" s="160">
        <v>476179000</v>
      </c>
      <c r="M14" s="160">
        <v>476179000</v>
      </c>
      <c r="N14" s="26"/>
      <c r="O14" s="25" t="s">
        <v>765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32.25" customHeight="1">
      <c r="A15" s="13">
        <v>5</v>
      </c>
      <c r="B15" s="26" t="s">
        <v>429</v>
      </c>
      <c r="C15" s="50" t="s">
        <v>766</v>
      </c>
      <c r="D15" s="26" t="s">
        <v>37</v>
      </c>
      <c r="E15" s="26" t="s">
        <v>763</v>
      </c>
      <c r="F15" s="26" t="s">
        <v>428</v>
      </c>
      <c r="G15" s="26" t="s">
        <v>764</v>
      </c>
      <c r="H15" s="26" t="s">
        <v>764</v>
      </c>
      <c r="I15" s="159">
        <v>44958</v>
      </c>
      <c r="J15" s="159">
        <v>44986</v>
      </c>
      <c r="K15" s="26" t="s">
        <v>761</v>
      </c>
      <c r="L15" s="122">
        <v>195621000</v>
      </c>
      <c r="M15" s="122">
        <v>195621000</v>
      </c>
      <c r="N15" s="26"/>
      <c r="O15" s="25" t="s">
        <v>767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6.5" customHeight="1">
      <c r="A16" s="13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161"/>
      <c r="M16" s="26"/>
      <c r="N16" s="26"/>
      <c r="O16" s="26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5.75">
      <c r="A17" s="154">
        <v>7</v>
      </c>
      <c r="B17" s="162"/>
      <c r="C17" s="155" t="s">
        <v>23</v>
      </c>
      <c r="D17" s="162"/>
      <c r="E17" s="162"/>
      <c r="F17" s="162"/>
      <c r="G17" s="162"/>
      <c r="H17" s="162"/>
      <c r="I17" s="162"/>
      <c r="J17" s="162"/>
      <c r="K17" s="162"/>
      <c r="L17" s="163">
        <f t="shared" ref="L17:M17" si="1">SUM(L18:L64)</f>
        <v>4608031447.9799995</v>
      </c>
      <c r="M17" s="164">
        <f t="shared" si="1"/>
        <v>4608031447.9799995</v>
      </c>
      <c r="N17" s="162"/>
      <c r="O17" s="165"/>
      <c r="P17" s="166">
        <f>L17-M17</f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40.5" customHeight="1">
      <c r="A18" s="13">
        <v>8</v>
      </c>
      <c r="B18" s="13" t="s">
        <v>287</v>
      </c>
      <c r="C18" s="71" t="s">
        <v>25</v>
      </c>
      <c r="D18" s="26" t="s">
        <v>37</v>
      </c>
      <c r="E18" s="26" t="s">
        <v>763</v>
      </c>
      <c r="F18" s="15" t="s">
        <v>30</v>
      </c>
      <c r="G18" s="159">
        <v>44958</v>
      </c>
      <c r="H18" s="26" t="s">
        <v>764</v>
      </c>
      <c r="I18" s="159">
        <v>44986</v>
      </c>
      <c r="J18" s="159">
        <v>44986</v>
      </c>
      <c r="K18" s="26" t="s">
        <v>761</v>
      </c>
      <c r="L18" s="73">
        <f>SUM('PPMP - CATEGORIZED'!H59,'PPMP - CATEGORIZED'!H50,'PPMP - CATEGORIZED'!H52)</f>
        <v>10432602</v>
      </c>
      <c r="M18" s="19">
        <v>10432602</v>
      </c>
      <c r="N18" s="71"/>
      <c r="O18" s="50" t="s">
        <v>768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45">
      <c r="A19" s="13">
        <v>9</v>
      </c>
      <c r="B19" s="13" t="s">
        <v>769</v>
      </c>
      <c r="C19" s="71" t="s">
        <v>295</v>
      </c>
      <c r="D19" s="26" t="s">
        <v>37</v>
      </c>
      <c r="E19" s="26" t="s">
        <v>763</v>
      </c>
      <c r="F19" s="15" t="s">
        <v>30</v>
      </c>
      <c r="G19" s="159">
        <v>44958</v>
      </c>
      <c r="H19" s="26" t="s">
        <v>764</v>
      </c>
      <c r="I19" s="159">
        <v>44986</v>
      </c>
      <c r="J19" s="159">
        <v>44986</v>
      </c>
      <c r="K19" s="26" t="s">
        <v>761</v>
      </c>
      <c r="L19" s="19">
        <v>296480</v>
      </c>
      <c r="M19" s="19">
        <v>296480</v>
      </c>
      <c r="N19" s="71"/>
      <c r="O19" s="50" t="s">
        <v>768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45">
      <c r="A20" s="13">
        <v>10</v>
      </c>
      <c r="B20" s="13" t="s">
        <v>675</v>
      </c>
      <c r="C20" s="71" t="s">
        <v>295</v>
      </c>
      <c r="D20" s="26" t="s">
        <v>37</v>
      </c>
      <c r="E20" s="26" t="s">
        <v>763</v>
      </c>
      <c r="F20" s="15" t="s">
        <v>296</v>
      </c>
      <c r="G20" s="159">
        <v>44958</v>
      </c>
      <c r="H20" s="26" t="s">
        <v>764</v>
      </c>
      <c r="I20" s="159">
        <v>44986</v>
      </c>
      <c r="J20" s="159">
        <v>44986</v>
      </c>
      <c r="K20" s="26" t="s">
        <v>761</v>
      </c>
      <c r="L20" s="103">
        <v>4688936</v>
      </c>
      <c r="M20" s="103">
        <v>4688936</v>
      </c>
      <c r="N20" s="71"/>
      <c r="O20" s="50" t="s">
        <v>768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>
      <c r="A21" s="13">
        <v>11</v>
      </c>
      <c r="B21" s="13" t="s">
        <v>675</v>
      </c>
      <c r="C21" s="71" t="s">
        <v>295</v>
      </c>
      <c r="D21" s="26" t="s">
        <v>37</v>
      </c>
      <c r="E21" s="26" t="s">
        <v>763</v>
      </c>
      <c r="F21" s="15" t="s">
        <v>30</v>
      </c>
      <c r="G21" s="159">
        <v>44958</v>
      </c>
      <c r="H21" s="26" t="s">
        <v>764</v>
      </c>
      <c r="I21" s="159">
        <v>44986</v>
      </c>
      <c r="J21" s="159">
        <v>44986</v>
      </c>
      <c r="K21" s="26" t="s">
        <v>761</v>
      </c>
      <c r="L21" s="103">
        <v>574300</v>
      </c>
      <c r="M21" s="19">
        <v>574300</v>
      </c>
      <c r="N21" s="71"/>
      <c r="O21" s="50" t="s">
        <v>768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>
      <c r="A22" s="13">
        <v>12</v>
      </c>
      <c r="B22" s="13" t="s">
        <v>743</v>
      </c>
      <c r="C22" s="62" t="s">
        <v>744</v>
      </c>
      <c r="D22" s="26" t="s">
        <v>37</v>
      </c>
      <c r="E22" s="26" t="s">
        <v>760</v>
      </c>
      <c r="F22" s="13" t="s">
        <v>55</v>
      </c>
      <c r="G22" s="158">
        <v>44805</v>
      </c>
      <c r="H22" s="158">
        <v>44835</v>
      </c>
      <c r="I22" s="158">
        <v>44927</v>
      </c>
      <c r="J22" s="158">
        <v>44958</v>
      </c>
      <c r="K22" s="26" t="s">
        <v>761</v>
      </c>
      <c r="L22" s="103">
        <v>231137533.90000001</v>
      </c>
      <c r="M22" s="19">
        <v>231137533.90000001</v>
      </c>
      <c r="N22" s="71"/>
      <c r="O22" s="13" t="s">
        <v>762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>
      <c r="A23" s="13">
        <v>13</v>
      </c>
      <c r="B23" s="13" t="s">
        <v>307</v>
      </c>
      <c r="C23" s="62" t="s">
        <v>308</v>
      </c>
      <c r="D23" s="26" t="s">
        <v>37</v>
      </c>
      <c r="E23" s="26" t="s">
        <v>760</v>
      </c>
      <c r="F23" s="119" t="s">
        <v>55</v>
      </c>
      <c r="G23" s="158">
        <v>44805</v>
      </c>
      <c r="H23" s="158">
        <v>44835</v>
      </c>
      <c r="I23" s="158">
        <v>44927</v>
      </c>
      <c r="J23" s="158">
        <v>44958</v>
      </c>
      <c r="K23" s="26" t="s">
        <v>761</v>
      </c>
      <c r="L23" s="103">
        <v>2756260400</v>
      </c>
      <c r="M23" s="19">
        <v>2756260400</v>
      </c>
      <c r="N23" s="71"/>
      <c r="O23" s="50" t="s">
        <v>770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>
      <c r="A24" s="13">
        <v>14</v>
      </c>
      <c r="B24" s="13" t="s">
        <v>301</v>
      </c>
      <c r="C24" s="62" t="s">
        <v>771</v>
      </c>
      <c r="D24" s="26" t="s">
        <v>37</v>
      </c>
      <c r="E24" s="26" t="s">
        <v>763</v>
      </c>
      <c r="F24" s="15" t="s">
        <v>30</v>
      </c>
      <c r="G24" s="159">
        <v>44958</v>
      </c>
      <c r="H24" s="26" t="s">
        <v>764</v>
      </c>
      <c r="I24" s="159">
        <v>44986</v>
      </c>
      <c r="J24" s="159">
        <v>44986</v>
      </c>
      <c r="K24" s="26" t="s">
        <v>761</v>
      </c>
      <c r="L24" s="103">
        <v>19898737</v>
      </c>
      <c r="M24" s="103">
        <v>19898737</v>
      </c>
      <c r="N24" s="71"/>
      <c r="O24" s="50" t="s">
        <v>768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>
      <c r="A25" s="13">
        <v>15</v>
      </c>
      <c r="B25" s="167" t="s">
        <v>772</v>
      </c>
      <c r="C25" s="62" t="s">
        <v>40</v>
      </c>
      <c r="D25" s="26" t="s">
        <v>37</v>
      </c>
      <c r="E25" s="26" t="s">
        <v>763</v>
      </c>
      <c r="F25" s="15" t="s">
        <v>30</v>
      </c>
      <c r="G25" s="159">
        <v>44958</v>
      </c>
      <c r="H25" s="26" t="s">
        <v>764</v>
      </c>
      <c r="I25" s="159">
        <v>44986</v>
      </c>
      <c r="J25" s="159">
        <v>44986</v>
      </c>
      <c r="K25" s="26" t="s">
        <v>761</v>
      </c>
      <c r="L25" s="103">
        <v>5909040</v>
      </c>
      <c r="M25" s="19">
        <v>5909040</v>
      </c>
      <c r="N25" s="71"/>
      <c r="O25" s="50" t="s">
        <v>768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>
      <c r="A26" s="13">
        <v>16</v>
      </c>
      <c r="B26" s="13" t="s">
        <v>41</v>
      </c>
      <c r="C26" s="62" t="s">
        <v>42</v>
      </c>
      <c r="D26" s="26" t="s">
        <v>37</v>
      </c>
      <c r="E26" s="26" t="s">
        <v>760</v>
      </c>
      <c r="F26" s="119" t="s">
        <v>55</v>
      </c>
      <c r="G26" s="158">
        <v>44805</v>
      </c>
      <c r="H26" s="158">
        <v>44835</v>
      </c>
      <c r="I26" s="158">
        <v>44927</v>
      </c>
      <c r="J26" s="158">
        <v>44958</v>
      </c>
      <c r="K26" s="26" t="s">
        <v>761</v>
      </c>
      <c r="L26" s="19">
        <v>79320000</v>
      </c>
      <c r="M26" s="19">
        <v>79320000</v>
      </c>
      <c r="N26" s="71"/>
      <c r="O26" s="62" t="s">
        <v>773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>
      <c r="A27" s="13">
        <v>17</v>
      </c>
      <c r="B27" s="13" t="s">
        <v>41</v>
      </c>
      <c r="C27" s="62" t="s">
        <v>42</v>
      </c>
      <c r="D27" s="26" t="s">
        <v>37</v>
      </c>
      <c r="E27" s="26" t="s">
        <v>763</v>
      </c>
      <c r="F27" s="15" t="s">
        <v>30</v>
      </c>
      <c r="G27" s="159">
        <v>44958</v>
      </c>
      <c r="H27" s="26" t="s">
        <v>764</v>
      </c>
      <c r="I27" s="159">
        <v>44986</v>
      </c>
      <c r="J27" s="159">
        <v>44986</v>
      </c>
      <c r="K27" s="26" t="s">
        <v>761</v>
      </c>
      <c r="L27" s="19">
        <v>18944253</v>
      </c>
      <c r="M27" s="19">
        <v>18944253</v>
      </c>
      <c r="N27" s="71"/>
      <c r="O27" s="50" t="s">
        <v>768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13">
        <v>18</v>
      </c>
      <c r="B28" s="13" t="s">
        <v>426</v>
      </c>
      <c r="C28" s="71" t="s">
        <v>427</v>
      </c>
      <c r="D28" s="26" t="s">
        <v>37</v>
      </c>
      <c r="E28" s="26" t="s">
        <v>763</v>
      </c>
      <c r="F28" s="26" t="s">
        <v>428</v>
      </c>
      <c r="G28" s="26" t="s">
        <v>764</v>
      </c>
      <c r="H28" s="26" t="s">
        <v>764</v>
      </c>
      <c r="I28" s="159">
        <v>44958</v>
      </c>
      <c r="J28" s="159">
        <v>44986</v>
      </c>
      <c r="K28" s="26" t="s">
        <v>761</v>
      </c>
      <c r="L28" s="103">
        <v>48016400</v>
      </c>
      <c r="M28" s="19">
        <v>48016400</v>
      </c>
      <c r="N28" s="71"/>
      <c r="O28" s="62" t="s">
        <v>765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>
      <c r="A29" s="13">
        <v>19</v>
      </c>
      <c r="B29" s="13" t="s">
        <v>429</v>
      </c>
      <c r="C29" s="71" t="s">
        <v>430</v>
      </c>
      <c r="D29" s="26" t="s">
        <v>37</v>
      </c>
      <c r="E29" s="26" t="s">
        <v>763</v>
      </c>
      <c r="F29" s="26" t="s">
        <v>428</v>
      </c>
      <c r="G29" s="26" t="s">
        <v>764</v>
      </c>
      <c r="H29" s="26" t="s">
        <v>764</v>
      </c>
      <c r="I29" s="159">
        <v>44958</v>
      </c>
      <c r="J29" s="159">
        <v>44986</v>
      </c>
      <c r="K29" s="26" t="s">
        <v>761</v>
      </c>
      <c r="L29" s="103">
        <v>1983600</v>
      </c>
      <c r="M29" s="19">
        <v>1983600</v>
      </c>
      <c r="N29" s="71"/>
      <c r="O29" s="62" t="s">
        <v>767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>
      <c r="A30" s="13">
        <v>20</v>
      </c>
      <c r="B30" s="13" t="s">
        <v>303</v>
      </c>
      <c r="C30" s="71" t="s">
        <v>304</v>
      </c>
      <c r="D30" s="26" t="s">
        <v>37</v>
      </c>
      <c r="E30" s="26" t="s">
        <v>763</v>
      </c>
      <c r="F30" s="15" t="s">
        <v>30</v>
      </c>
      <c r="G30" s="159">
        <v>44958</v>
      </c>
      <c r="H30" s="26" t="s">
        <v>764</v>
      </c>
      <c r="I30" s="159">
        <v>44986</v>
      </c>
      <c r="J30" s="159">
        <v>44986</v>
      </c>
      <c r="K30" s="26" t="s">
        <v>761</v>
      </c>
      <c r="L30" s="103">
        <v>2136000</v>
      </c>
      <c r="M30" s="19">
        <v>2136000</v>
      </c>
      <c r="N30" s="71"/>
      <c r="O30" s="50" t="s">
        <v>768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>
      <c r="A31" s="168">
        <v>21</v>
      </c>
      <c r="B31" s="168" t="s">
        <v>774</v>
      </c>
      <c r="C31" s="169" t="s">
        <v>775</v>
      </c>
      <c r="D31" s="170" t="s">
        <v>37</v>
      </c>
      <c r="E31" s="170" t="s">
        <v>760</v>
      </c>
      <c r="F31" s="171" t="s">
        <v>55</v>
      </c>
      <c r="G31" s="172">
        <v>44805</v>
      </c>
      <c r="H31" s="172">
        <v>44835</v>
      </c>
      <c r="I31" s="172">
        <v>44927</v>
      </c>
      <c r="J31" s="172">
        <v>44958</v>
      </c>
      <c r="K31" s="170" t="s">
        <v>761</v>
      </c>
      <c r="L31" s="173">
        <v>56252366.479999997</v>
      </c>
      <c r="M31" s="173">
        <v>56252366.479999997</v>
      </c>
      <c r="N31" s="169"/>
      <c r="O31" s="174" t="s">
        <v>773</v>
      </c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1:26" ht="15.75" customHeight="1">
      <c r="A32" s="13">
        <v>22</v>
      </c>
      <c r="B32" s="13" t="s">
        <v>45</v>
      </c>
      <c r="C32" s="62" t="s">
        <v>46</v>
      </c>
      <c r="D32" s="26" t="s">
        <v>37</v>
      </c>
      <c r="E32" s="26" t="s">
        <v>763</v>
      </c>
      <c r="F32" s="15" t="s">
        <v>30</v>
      </c>
      <c r="G32" s="159">
        <v>44958</v>
      </c>
      <c r="H32" s="26" t="s">
        <v>764</v>
      </c>
      <c r="I32" s="159">
        <v>44986</v>
      </c>
      <c r="J32" s="159">
        <v>44986</v>
      </c>
      <c r="K32" s="26" t="s">
        <v>761</v>
      </c>
      <c r="L32" s="103">
        <v>2679800</v>
      </c>
      <c r="M32" s="19">
        <v>2679800</v>
      </c>
      <c r="N32" s="71"/>
      <c r="O32" s="50" t="s">
        <v>768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13">
        <v>23</v>
      </c>
      <c r="B33" s="13" t="s">
        <v>440</v>
      </c>
      <c r="C33" s="71" t="s">
        <v>441</v>
      </c>
      <c r="D33" s="26" t="s">
        <v>37</v>
      </c>
      <c r="E33" s="26" t="s">
        <v>760</v>
      </c>
      <c r="F33" s="119" t="s">
        <v>55</v>
      </c>
      <c r="G33" s="158">
        <v>44805</v>
      </c>
      <c r="H33" s="158">
        <v>44835</v>
      </c>
      <c r="I33" s="158">
        <v>44927</v>
      </c>
      <c r="J33" s="158">
        <v>44958</v>
      </c>
      <c r="K33" s="26" t="s">
        <v>761</v>
      </c>
      <c r="L33" s="103">
        <f t="shared" ref="L33:M33" si="2">148711590.01-L31</f>
        <v>92459223.530000001</v>
      </c>
      <c r="M33" s="103">
        <f t="shared" si="2"/>
        <v>92459223.530000001</v>
      </c>
      <c r="N33" s="71"/>
      <c r="O33" s="62" t="s">
        <v>776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13">
        <v>24</v>
      </c>
      <c r="B34" s="13" t="s">
        <v>440</v>
      </c>
      <c r="C34" s="71" t="s">
        <v>441</v>
      </c>
      <c r="D34" s="26" t="s">
        <v>37</v>
      </c>
      <c r="E34" s="26" t="s">
        <v>763</v>
      </c>
      <c r="F34" s="15" t="s">
        <v>30</v>
      </c>
      <c r="G34" s="159">
        <v>44958</v>
      </c>
      <c r="H34" s="26" t="s">
        <v>764</v>
      </c>
      <c r="I34" s="159">
        <v>44986</v>
      </c>
      <c r="J34" s="159">
        <v>44986</v>
      </c>
      <c r="K34" s="26" t="s">
        <v>761</v>
      </c>
      <c r="L34" s="21">
        <v>6500000</v>
      </c>
      <c r="M34" s="21">
        <v>6500000</v>
      </c>
      <c r="N34" s="71"/>
      <c r="O34" s="50" t="s">
        <v>768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13">
        <v>25</v>
      </c>
      <c r="B35" s="14" t="s">
        <v>777</v>
      </c>
      <c r="C35" s="17" t="s">
        <v>778</v>
      </c>
      <c r="D35" s="26" t="s">
        <v>37</v>
      </c>
      <c r="E35" s="26" t="s">
        <v>779</v>
      </c>
      <c r="F35" s="15" t="s">
        <v>30</v>
      </c>
      <c r="G35" s="159">
        <v>44958</v>
      </c>
      <c r="H35" s="26" t="s">
        <v>764</v>
      </c>
      <c r="I35" s="159">
        <v>44986</v>
      </c>
      <c r="J35" s="159">
        <v>44986</v>
      </c>
      <c r="K35" s="26" t="s">
        <v>761</v>
      </c>
      <c r="L35" s="21">
        <v>842675.97</v>
      </c>
      <c r="M35" s="21">
        <v>842675.97</v>
      </c>
      <c r="N35" s="71"/>
      <c r="O35" s="50" t="s">
        <v>768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13">
        <v>26</v>
      </c>
      <c r="B36" s="13" t="s">
        <v>461</v>
      </c>
      <c r="C36" s="71" t="s">
        <v>460</v>
      </c>
      <c r="D36" s="26" t="s">
        <v>37</v>
      </c>
      <c r="E36" s="26" t="s">
        <v>760</v>
      </c>
      <c r="F36" s="119" t="s">
        <v>55</v>
      </c>
      <c r="G36" s="158">
        <v>44805</v>
      </c>
      <c r="H36" s="158">
        <v>44835</v>
      </c>
      <c r="I36" s="158">
        <v>44927</v>
      </c>
      <c r="J36" s="158">
        <v>44958</v>
      </c>
      <c r="K36" s="26" t="s">
        <v>761</v>
      </c>
      <c r="L36" s="103">
        <v>71047308.799999997</v>
      </c>
      <c r="M36" s="19">
        <v>71047308.799999997</v>
      </c>
      <c r="N36" s="71"/>
      <c r="O36" s="62" t="s">
        <v>773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>
      <c r="A37" s="168">
        <v>27</v>
      </c>
      <c r="B37" s="168" t="s">
        <v>315</v>
      </c>
      <c r="C37" s="169" t="s">
        <v>316</v>
      </c>
      <c r="D37" s="170" t="s">
        <v>37</v>
      </c>
      <c r="E37" s="170" t="s">
        <v>760</v>
      </c>
      <c r="F37" s="176" t="s">
        <v>55</v>
      </c>
      <c r="G37" s="172">
        <v>44805</v>
      </c>
      <c r="H37" s="172">
        <v>44835</v>
      </c>
      <c r="I37" s="172">
        <v>44927</v>
      </c>
      <c r="J37" s="172">
        <v>44958</v>
      </c>
      <c r="K37" s="170" t="s">
        <v>761</v>
      </c>
      <c r="L37" s="173">
        <f t="shared" ref="L37:M37" si="3">1792675.97-L35</f>
        <v>950000</v>
      </c>
      <c r="M37" s="173">
        <f t="shared" si="3"/>
        <v>950000</v>
      </c>
      <c r="N37" s="169"/>
      <c r="O37" s="174" t="s">
        <v>780</v>
      </c>
      <c r="P37" s="175" t="s">
        <v>781</v>
      </c>
      <c r="Q37" s="175"/>
      <c r="R37" s="175"/>
      <c r="S37" s="175"/>
      <c r="T37" s="175"/>
      <c r="U37" s="175"/>
      <c r="V37" s="175"/>
      <c r="W37" s="175"/>
      <c r="X37" s="175"/>
      <c r="Y37" s="175"/>
      <c r="Z37" s="175"/>
    </row>
    <row r="38" spans="1:26" ht="15.75" customHeight="1">
      <c r="A38" s="168">
        <v>28</v>
      </c>
      <c r="B38" s="168" t="s">
        <v>315</v>
      </c>
      <c r="C38" s="169" t="s">
        <v>316</v>
      </c>
      <c r="D38" s="170" t="s">
        <v>37</v>
      </c>
      <c r="E38" s="170" t="s">
        <v>763</v>
      </c>
      <c r="F38" s="171" t="s">
        <v>30</v>
      </c>
      <c r="G38" s="177">
        <v>44958</v>
      </c>
      <c r="H38" s="170" t="s">
        <v>764</v>
      </c>
      <c r="I38" s="177">
        <v>44986</v>
      </c>
      <c r="J38" s="177">
        <v>44986</v>
      </c>
      <c r="K38" s="170" t="s">
        <v>761</v>
      </c>
      <c r="L38" s="178">
        <v>7220985</v>
      </c>
      <c r="M38" s="178">
        <v>7220985</v>
      </c>
      <c r="N38" s="169"/>
      <c r="O38" s="179" t="s">
        <v>768</v>
      </c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ht="15.75" customHeight="1">
      <c r="A39" s="13">
        <v>29</v>
      </c>
      <c r="B39" s="13" t="s">
        <v>452</v>
      </c>
      <c r="C39" s="71" t="s">
        <v>782</v>
      </c>
      <c r="D39" s="26" t="s">
        <v>37</v>
      </c>
      <c r="E39" s="26" t="s">
        <v>763</v>
      </c>
      <c r="F39" s="15" t="s">
        <v>30</v>
      </c>
      <c r="G39" s="159">
        <v>44958</v>
      </c>
      <c r="H39" s="26" t="s">
        <v>764</v>
      </c>
      <c r="I39" s="159">
        <v>44986</v>
      </c>
      <c r="J39" s="159">
        <v>44986</v>
      </c>
      <c r="K39" s="26" t="s">
        <v>761</v>
      </c>
      <c r="L39" s="21">
        <v>46050000</v>
      </c>
      <c r="M39" s="19">
        <v>46050000</v>
      </c>
      <c r="N39" s="71"/>
      <c r="O39" s="50" t="s">
        <v>768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60.75" customHeight="1">
      <c r="A40" s="168">
        <v>31</v>
      </c>
      <c r="B40" s="168" t="s">
        <v>449</v>
      </c>
      <c r="C40" s="169" t="s">
        <v>448</v>
      </c>
      <c r="D40" s="170" t="s">
        <v>37</v>
      </c>
      <c r="E40" s="170" t="s">
        <v>763</v>
      </c>
      <c r="F40" s="171" t="s">
        <v>30</v>
      </c>
      <c r="G40" s="177">
        <v>44958</v>
      </c>
      <c r="H40" s="170" t="s">
        <v>764</v>
      </c>
      <c r="I40" s="177">
        <v>44986</v>
      </c>
      <c r="J40" s="177">
        <v>44986</v>
      </c>
      <c r="K40" s="170" t="s">
        <v>761</v>
      </c>
      <c r="L40" s="173">
        <f>185095405.04+19204594.96</f>
        <v>204300000</v>
      </c>
      <c r="M40" s="173">
        <f>L40</f>
        <v>204300000</v>
      </c>
      <c r="N40" s="169"/>
      <c r="O40" s="179" t="s">
        <v>783</v>
      </c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</row>
    <row r="41" spans="1:26" ht="15.75" customHeight="1">
      <c r="A41" s="13">
        <v>32</v>
      </c>
      <c r="B41" s="13" t="s">
        <v>446</v>
      </c>
      <c r="C41" s="62" t="s">
        <v>451</v>
      </c>
      <c r="D41" s="26" t="s">
        <v>37</v>
      </c>
      <c r="E41" s="26" t="s">
        <v>763</v>
      </c>
      <c r="F41" s="15" t="s">
        <v>30</v>
      </c>
      <c r="G41" s="159">
        <v>44958</v>
      </c>
      <c r="H41" s="159">
        <v>44986</v>
      </c>
      <c r="I41" s="159">
        <v>44986</v>
      </c>
      <c r="J41" s="159">
        <v>44986</v>
      </c>
      <c r="K41" s="26" t="s">
        <v>761</v>
      </c>
      <c r="L41" s="103">
        <v>17500000</v>
      </c>
      <c r="M41" s="19">
        <v>17500000</v>
      </c>
      <c r="N41" s="71"/>
      <c r="O41" s="50" t="s">
        <v>783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>
      <c r="A42" s="13">
        <v>33</v>
      </c>
      <c r="B42" s="13" t="s">
        <v>454</v>
      </c>
      <c r="C42" s="62" t="s">
        <v>784</v>
      </c>
      <c r="D42" s="26" t="s">
        <v>37</v>
      </c>
      <c r="E42" s="26" t="s">
        <v>763</v>
      </c>
      <c r="F42" s="15" t="s">
        <v>30</v>
      </c>
      <c r="G42" s="159">
        <v>44958</v>
      </c>
      <c r="H42" s="26" t="s">
        <v>764</v>
      </c>
      <c r="I42" s="159">
        <v>44986</v>
      </c>
      <c r="J42" s="159">
        <v>44986</v>
      </c>
      <c r="K42" s="26" t="s">
        <v>761</v>
      </c>
      <c r="L42" s="103">
        <v>5800000</v>
      </c>
      <c r="M42" s="19">
        <v>5800000</v>
      </c>
      <c r="N42" s="71"/>
      <c r="O42" s="50" t="s">
        <v>783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>
      <c r="A43" s="13">
        <v>34</v>
      </c>
      <c r="B43" s="13" t="s">
        <v>456</v>
      </c>
      <c r="C43" s="62" t="s">
        <v>785</v>
      </c>
      <c r="D43" s="26" t="s">
        <v>37</v>
      </c>
      <c r="E43" s="26" t="s">
        <v>763</v>
      </c>
      <c r="F43" s="15" t="s">
        <v>30</v>
      </c>
      <c r="G43" s="159">
        <v>44958</v>
      </c>
      <c r="H43" s="26" t="s">
        <v>764</v>
      </c>
      <c r="I43" s="159">
        <v>44986</v>
      </c>
      <c r="J43" s="159">
        <v>44986</v>
      </c>
      <c r="K43" s="26" t="s">
        <v>761</v>
      </c>
      <c r="L43" s="103">
        <v>9700000</v>
      </c>
      <c r="M43" s="19">
        <v>9700000</v>
      </c>
      <c r="N43" s="71"/>
      <c r="O43" s="50" t="s">
        <v>783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>
      <c r="A44" s="13">
        <v>35</v>
      </c>
      <c r="B44" s="67" t="s">
        <v>786</v>
      </c>
      <c r="C44" s="71" t="s">
        <v>787</v>
      </c>
      <c r="D44" s="26" t="s">
        <v>37</v>
      </c>
      <c r="E44" s="26" t="s">
        <v>763</v>
      </c>
      <c r="F44" s="15" t="s">
        <v>30</v>
      </c>
      <c r="G44" s="159">
        <v>44958</v>
      </c>
      <c r="H44" s="26" t="s">
        <v>764</v>
      </c>
      <c r="I44" s="159">
        <v>44986</v>
      </c>
      <c r="J44" s="159">
        <v>44986</v>
      </c>
      <c r="K44" s="26" t="s">
        <v>761</v>
      </c>
      <c r="L44" s="53">
        <v>3837719</v>
      </c>
      <c r="M44" s="47">
        <v>3837719</v>
      </c>
      <c r="N44" s="71"/>
      <c r="O44" s="50" t="s">
        <v>783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>
      <c r="A45" s="13">
        <v>36</v>
      </c>
      <c r="B45" s="25" t="s">
        <v>678</v>
      </c>
      <c r="C45" s="62" t="s">
        <v>788</v>
      </c>
      <c r="D45" s="26" t="s">
        <v>37</v>
      </c>
      <c r="E45" s="26" t="s">
        <v>763</v>
      </c>
      <c r="F45" s="15" t="s">
        <v>30</v>
      </c>
      <c r="G45" s="159">
        <v>44958</v>
      </c>
      <c r="H45" s="26" t="s">
        <v>764</v>
      </c>
      <c r="I45" s="159">
        <v>44986</v>
      </c>
      <c r="J45" s="159">
        <v>44986</v>
      </c>
      <c r="K45" s="26" t="s">
        <v>761</v>
      </c>
      <c r="L45" s="103">
        <v>67500</v>
      </c>
      <c r="M45" s="19">
        <v>67500</v>
      </c>
      <c r="N45" s="71"/>
      <c r="O45" s="50" t="s">
        <v>768</v>
      </c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>
      <c r="A46" s="13">
        <v>37</v>
      </c>
      <c r="B46" s="13" t="s">
        <v>239</v>
      </c>
      <c r="C46" s="62" t="s">
        <v>789</v>
      </c>
      <c r="D46" s="26" t="s">
        <v>37</v>
      </c>
      <c r="E46" s="107" t="s">
        <v>763</v>
      </c>
      <c r="F46" s="107" t="s">
        <v>30</v>
      </c>
      <c r="G46" s="159">
        <v>44958</v>
      </c>
      <c r="H46" s="26" t="s">
        <v>764</v>
      </c>
      <c r="I46" s="159">
        <v>44986</v>
      </c>
      <c r="J46" s="159">
        <v>44986</v>
      </c>
      <c r="K46" s="107" t="s">
        <v>761</v>
      </c>
      <c r="L46" s="180">
        <v>13190702.34</v>
      </c>
      <c r="M46" s="180">
        <v>13190702.34</v>
      </c>
      <c r="N46" s="56"/>
      <c r="O46" s="50" t="s">
        <v>783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>
      <c r="A47" s="13">
        <v>38</v>
      </c>
      <c r="B47" s="25" t="s">
        <v>51</v>
      </c>
      <c r="C47" s="62" t="s">
        <v>790</v>
      </c>
      <c r="D47" s="26" t="s">
        <v>37</v>
      </c>
      <c r="E47" s="26" t="s">
        <v>760</v>
      </c>
      <c r="F47" s="119" t="s">
        <v>55</v>
      </c>
      <c r="G47" s="158">
        <v>44805</v>
      </c>
      <c r="H47" s="158">
        <v>44835</v>
      </c>
      <c r="I47" s="158">
        <v>44927</v>
      </c>
      <c r="J47" s="158">
        <v>44958</v>
      </c>
      <c r="K47" s="26" t="s">
        <v>761</v>
      </c>
      <c r="L47" s="19">
        <v>170009978.58000001</v>
      </c>
      <c r="M47" s="19">
        <v>170009978.58000001</v>
      </c>
      <c r="N47" s="71"/>
      <c r="O47" s="62" t="s">
        <v>773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>
      <c r="A48" s="13">
        <v>39</v>
      </c>
      <c r="B48" s="25" t="s">
        <v>51</v>
      </c>
      <c r="C48" s="62" t="s">
        <v>790</v>
      </c>
      <c r="D48" s="26" t="s">
        <v>37</v>
      </c>
      <c r="E48" s="14" t="s">
        <v>763</v>
      </c>
      <c r="F48" s="14" t="s">
        <v>428</v>
      </c>
      <c r="G48" s="26" t="s">
        <v>764</v>
      </c>
      <c r="H48" s="26" t="s">
        <v>764</v>
      </c>
      <c r="I48" s="159">
        <v>44986</v>
      </c>
      <c r="J48" s="159">
        <v>44986</v>
      </c>
      <c r="K48" s="26" t="s">
        <v>761</v>
      </c>
      <c r="L48" s="19">
        <v>83722389</v>
      </c>
      <c r="M48" s="19">
        <v>83722389</v>
      </c>
      <c r="N48" s="71"/>
      <c r="O48" s="7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>
      <c r="A49" s="13">
        <v>40</v>
      </c>
      <c r="B49" s="25" t="s">
        <v>51</v>
      </c>
      <c r="C49" s="62" t="s">
        <v>790</v>
      </c>
      <c r="D49" s="26" t="s">
        <v>37</v>
      </c>
      <c r="E49" s="26" t="s">
        <v>763</v>
      </c>
      <c r="F49" s="15" t="s">
        <v>522</v>
      </c>
      <c r="G49" s="26" t="s">
        <v>764</v>
      </c>
      <c r="H49" s="26" t="s">
        <v>764</v>
      </c>
      <c r="I49" s="159">
        <v>44986</v>
      </c>
      <c r="J49" s="159">
        <v>44986</v>
      </c>
      <c r="K49" s="26" t="s">
        <v>761</v>
      </c>
      <c r="L49" s="19">
        <v>161184969</v>
      </c>
      <c r="M49" s="19">
        <v>161184969</v>
      </c>
      <c r="N49" s="71"/>
      <c r="O49" s="50" t="s">
        <v>768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>
      <c r="A50" s="13">
        <v>41</v>
      </c>
      <c r="B50" s="25" t="s">
        <v>51</v>
      </c>
      <c r="C50" s="62" t="s">
        <v>790</v>
      </c>
      <c r="D50" s="26" t="s">
        <v>37</v>
      </c>
      <c r="E50" s="26" t="s">
        <v>763</v>
      </c>
      <c r="F50" s="15" t="s">
        <v>30</v>
      </c>
      <c r="G50" s="159">
        <v>44958</v>
      </c>
      <c r="H50" s="159">
        <v>44986</v>
      </c>
      <c r="I50" s="159">
        <v>44986</v>
      </c>
      <c r="J50" s="159">
        <v>44986</v>
      </c>
      <c r="K50" s="26" t="s">
        <v>761</v>
      </c>
      <c r="L50" s="19">
        <v>40017563</v>
      </c>
      <c r="M50" s="19">
        <v>40017563</v>
      </c>
      <c r="N50" s="71"/>
      <c r="O50" s="50" t="s">
        <v>768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>
      <c r="A51" s="13">
        <v>42</v>
      </c>
      <c r="B51" s="25" t="s">
        <v>213</v>
      </c>
      <c r="C51" s="62" t="s">
        <v>214</v>
      </c>
      <c r="D51" s="26" t="s">
        <v>37</v>
      </c>
      <c r="E51" s="107" t="s">
        <v>760</v>
      </c>
      <c r="F51" s="107" t="s">
        <v>55</v>
      </c>
      <c r="G51" s="158">
        <v>44805</v>
      </c>
      <c r="H51" s="158">
        <v>44835</v>
      </c>
      <c r="I51" s="158">
        <v>44927</v>
      </c>
      <c r="J51" s="158">
        <v>44958</v>
      </c>
      <c r="K51" s="26" t="s">
        <v>761</v>
      </c>
      <c r="L51" s="47">
        <v>240974932.44999999</v>
      </c>
      <c r="M51" s="47">
        <v>240974932.44999999</v>
      </c>
      <c r="N51" s="71"/>
      <c r="O51" s="7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>
      <c r="A52" s="13">
        <v>43</v>
      </c>
      <c r="B52" s="25" t="s">
        <v>213</v>
      </c>
      <c r="C52" s="62" t="s">
        <v>214</v>
      </c>
      <c r="D52" s="26" t="s">
        <v>37</v>
      </c>
      <c r="E52" s="107" t="s">
        <v>763</v>
      </c>
      <c r="F52" s="107" t="s">
        <v>30</v>
      </c>
      <c r="G52" s="159">
        <v>44958</v>
      </c>
      <c r="H52" s="26" t="s">
        <v>764</v>
      </c>
      <c r="I52" s="159">
        <v>44986</v>
      </c>
      <c r="J52" s="159">
        <v>44986</v>
      </c>
      <c r="K52" s="26" t="s">
        <v>761</v>
      </c>
      <c r="L52" s="19">
        <v>78100380</v>
      </c>
      <c r="M52" s="19">
        <v>78100380</v>
      </c>
      <c r="N52" s="71"/>
      <c r="O52" s="50" t="s">
        <v>768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>
      <c r="A53" s="13">
        <v>44</v>
      </c>
      <c r="B53" s="25" t="s">
        <v>201</v>
      </c>
      <c r="C53" s="62" t="s">
        <v>791</v>
      </c>
      <c r="D53" s="26" t="s">
        <v>37</v>
      </c>
      <c r="E53" s="107" t="s">
        <v>760</v>
      </c>
      <c r="F53" s="107" t="s">
        <v>55</v>
      </c>
      <c r="G53" s="158">
        <v>44805</v>
      </c>
      <c r="H53" s="158">
        <v>44835</v>
      </c>
      <c r="I53" s="181">
        <v>44956</v>
      </c>
      <c r="J53" s="181">
        <v>44958</v>
      </c>
      <c r="K53" s="26" t="s">
        <v>761</v>
      </c>
      <c r="L53" s="42">
        <v>24011173.175000001</v>
      </c>
      <c r="M53" s="42">
        <v>24011173.175000001</v>
      </c>
      <c r="N53" s="71"/>
      <c r="O53" s="50" t="s">
        <v>792</v>
      </c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>
      <c r="A54" s="13">
        <v>45</v>
      </c>
      <c r="B54" s="25" t="s">
        <v>201</v>
      </c>
      <c r="C54" s="62" t="s">
        <v>791</v>
      </c>
      <c r="D54" s="26" t="s">
        <v>37</v>
      </c>
      <c r="E54" s="107" t="s">
        <v>763</v>
      </c>
      <c r="F54" s="107" t="s">
        <v>30</v>
      </c>
      <c r="G54" s="159">
        <v>44958</v>
      </c>
      <c r="H54" s="26" t="s">
        <v>764</v>
      </c>
      <c r="I54" s="159">
        <v>44986</v>
      </c>
      <c r="J54" s="159">
        <v>44986</v>
      </c>
      <c r="K54" s="26" t="s">
        <v>761</v>
      </c>
      <c r="L54" s="42">
        <v>7981042.5249999994</v>
      </c>
      <c r="M54" s="42">
        <v>7981042.5249999994</v>
      </c>
      <c r="N54" s="71"/>
      <c r="O54" s="50" t="s">
        <v>783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>
      <c r="A55" s="13">
        <v>46</v>
      </c>
      <c r="B55" s="13" t="s">
        <v>231</v>
      </c>
      <c r="C55" s="62" t="s">
        <v>232</v>
      </c>
      <c r="D55" s="26" t="s">
        <v>37</v>
      </c>
      <c r="E55" s="107" t="s">
        <v>763</v>
      </c>
      <c r="F55" s="107" t="s">
        <v>30</v>
      </c>
      <c r="G55" s="159">
        <v>44958</v>
      </c>
      <c r="H55" s="26" t="s">
        <v>764</v>
      </c>
      <c r="I55" s="159">
        <v>44986</v>
      </c>
      <c r="J55" s="159">
        <v>44986</v>
      </c>
      <c r="K55" s="26" t="s">
        <v>761</v>
      </c>
      <c r="L55" s="103">
        <v>10680000</v>
      </c>
      <c r="M55" s="19">
        <v>10680000</v>
      </c>
      <c r="N55" s="71"/>
      <c r="O55" s="50" t="s">
        <v>783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>
      <c r="A56" s="13">
        <v>47</v>
      </c>
      <c r="B56" s="25" t="s">
        <v>682</v>
      </c>
      <c r="C56" s="62" t="s">
        <v>793</v>
      </c>
      <c r="D56" s="26" t="s">
        <v>37</v>
      </c>
      <c r="E56" s="107" t="s">
        <v>763</v>
      </c>
      <c r="F56" s="107" t="s">
        <v>30</v>
      </c>
      <c r="G56" s="159">
        <v>44958</v>
      </c>
      <c r="H56" s="26" t="s">
        <v>764</v>
      </c>
      <c r="I56" s="159">
        <v>44986</v>
      </c>
      <c r="J56" s="159">
        <v>44986</v>
      </c>
      <c r="K56" s="26" t="s">
        <v>761</v>
      </c>
      <c r="L56" s="103">
        <v>1418160</v>
      </c>
      <c r="M56" s="19">
        <v>1418160</v>
      </c>
      <c r="N56" s="71"/>
      <c r="O56" s="50" t="s">
        <v>768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>
      <c r="A57" s="168">
        <v>48</v>
      </c>
      <c r="B57" s="168" t="s">
        <v>305</v>
      </c>
      <c r="C57" s="174" t="s">
        <v>306</v>
      </c>
      <c r="D57" s="170" t="s">
        <v>37</v>
      </c>
      <c r="E57" s="182" t="s">
        <v>763</v>
      </c>
      <c r="F57" s="170" t="s">
        <v>30</v>
      </c>
      <c r="G57" s="177">
        <v>44958</v>
      </c>
      <c r="H57" s="170" t="s">
        <v>764</v>
      </c>
      <c r="I57" s="177">
        <v>44986</v>
      </c>
      <c r="J57" s="177">
        <v>44986</v>
      </c>
      <c r="K57" s="170" t="s">
        <v>761</v>
      </c>
      <c r="L57" s="173">
        <v>1512000</v>
      </c>
      <c r="M57" s="183">
        <v>1512000</v>
      </c>
      <c r="N57" s="169"/>
      <c r="O57" s="179" t="s">
        <v>768</v>
      </c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</row>
    <row r="58" spans="1:26" ht="15.75" customHeight="1">
      <c r="A58" s="13">
        <v>49</v>
      </c>
      <c r="B58" s="13" t="s">
        <v>34</v>
      </c>
      <c r="C58" s="62" t="s">
        <v>721</v>
      </c>
      <c r="D58" s="26" t="s">
        <v>37</v>
      </c>
      <c r="E58" s="107" t="s">
        <v>763</v>
      </c>
      <c r="F58" s="26" t="s">
        <v>30</v>
      </c>
      <c r="G58" s="159">
        <v>44958</v>
      </c>
      <c r="H58" s="26" t="s">
        <v>764</v>
      </c>
      <c r="I58" s="159">
        <v>44986</v>
      </c>
      <c r="J58" s="159">
        <v>44986</v>
      </c>
      <c r="K58" s="26" t="s">
        <v>761</v>
      </c>
      <c r="L58" s="103">
        <v>5564470</v>
      </c>
      <c r="M58" s="19">
        <v>5564470</v>
      </c>
      <c r="N58" s="71"/>
      <c r="O58" s="50" t="s">
        <v>768</v>
      </c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>
      <c r="A59" s="13">
        <v>50</v>
      </c>
      <c r="B59" s="13" t="s">
        <v>270</v>
      </c>
      <c r="C59" s="62" t="s">
        <v>794</v>
      </c>
      <c r="D59" s="26" t="s">
        <v>37</v>
      </c>
      <c r="E59" s="107" t="s">
        <v>760</v>
      </c>
      <c r="F59" s="107" t="s">
        <v>55</v>
      </c>
      <c r="G59" s="158">
        <v>44805</v>
      </c>
      <c r="H59" s="158">
        <v>44835</v>
      </c>
      <c r="I59" s="181">
        <v>44956</v>
      </c>
      <c r="J59" s="181">
        <v>44958</v>
      </c>
      <c r="K59" s="26" t="s">
        <v>761</v>
      </c>
      <c r="L59" s="63">
        <v>16824730</v>
      </c>
      <c r="M59" s="63">
        <v>16824730</v>
      </c>
      <c r="N59" s="71"/>
      <c r="O59" s="103" t="s">
        <v>773</v>
      </c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>
      <c r="A60" s="13">
        <v>51</v>
      </c>
      <c r="B60" s="13" t="s">
        <v>270</v>
      </c>
      <c r="C60" s="62" t="s">
        <v>794</v>
      </c>
      <c r="D60" s="26" t="s">
        <v>37</v>
      </c>
      <c r="E60" s="107" t="s">
        <v>763</v>
      </c>
      <c r="F60" s="107" t="s">
        <v>30</v>
      </c>
      <c r="G60" s="159">
        <v>44958</v>
      </c>
      <c r="H60" s="26" t="s">
        <v>764</v>
      </c>
      <c r="I60" s="159">
        <v>44986</v>
      </c>
      <c r="J60" s="159">
        <v>44986</v>
      </c>
      <c r="K60" s="26" t="s">
        <v>761</v>
      </c>
      <c r="L60" s="103">
        <f t="shared" ref="L60:M60" si="4">55000000-L59</f>
        <v>38175270</v>
      </c>
      <c r="M60" s="103">
        <f t="shared" si="4"/>
        <v>38175270</v>
      </c>
      <c r="N60" s="71"/>
      <c r="O60" s="50" t="s">
        <v>768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>
      <c r="A61" s="13">
        <v>52</v>
      </c>
      <c r="B61" s="13" t="s">
        <v>49</v>
      </c>
      <c r="C61" s="62" t="s">
        <v>795</v>
      </c>
      <c r="D61" s="26" t="s">
        <v>37</v>
      </c>
      <c r="E61" s="107" t="s">
        <v>763</v>
      </c>
      <c r="F61" s="107" t="s">
        <v>30</v>
      </c>
      <c r="G61" s="159">
        <v>44958</v>
      </c>
      <c r="H61" s="26" t="s">
        <v>764</v>
      </c>
      <c r="I61" s="159">
        <v>44986</v>
      </c>
      <c r="J61" s="159">
        <v>44986</v>
      </c>
      <c r="K61" s="26" t="s">
        <v>761</v>
      </c>
      <c r="L61" s="103">
        <v>420000</v>
      </c>
      <c r="M61" s="19">
        <v>420000</v>
      </c>
      <c r="N61" s="71"/>
      <c r="O61" s="50" t="s">
        <v>768</v>
      </c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>
      <c r="A62" s="13">
        <v>53</v>
      </c>
      <c r="B62" s="13" t="s">
        <v>733</v>
      </c>
      <c r="C62" s="62" t="s">
        <v>734</v>
      </c>
      <c r="D62" s="26" t="s">
        <v>37</v>
      </c>
      <c r="E62" s="107" t="s">
        <v>763</v>
      </c>
      <c r="F62" s="107" t="s">
        <v>30</v>
      </c>
      <c r="G62" s="159">
        <v>44958</v>
      </c>
      <c r="H62" s="26" t="s">
        <v>764</v>
      </c>
      <c r="I62" s="159">
        <v>44986</v>
      </c>
      <c r="J62" s="159">
        <v>44986</v>
      </c>
      <c r="K62" s="26" t="s">
        <v>761</v>
      </c>
      <c r="L62" s="150">
        <v>244574.23</v>
      </c>
      <c r="M62" s="149">
        <v>244574.23</v>
      </c>
      <c r="N62" s="71"/>
      <c r="O62" s="50" t="s">
        <v>768</v>
      </c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>
      <c r="A63" s="13">
        <v>54</v>
      </c>
      <c r="B63" s="13" t="s">
        <v>381</v>
      </c>
      <c r="C63" s="62" t="s">
        <v>796</v>
      </c>
      <c r="D63" s="26" t="s">
        <v>37</v>
      </c>
      <c r="E63" s="107" t="s">
        <v>763</v>
      </c>
      <c r="F63" s="107" t="s">
        <v>30</v>
      </c>
      <c r="G63" s="159">
        <v>44958</v>
      </c>
      <c r="H63" s="26" t="s">
        <v>764</v>
      </c>
      <c r="I63" s="159">
        <v>44986</v>
      </c>
      <c r="J63" s="159">
        <v>44986</v>
      </c>
      <c r="K63" s="26" t="s">
        <v>761</v>
      </c>
      <c r="L63" s="103">
        <v>8337927</v>
      </c>
      <c r="M63" s="19">
        <v>8337927</v>
      </c>
      <c r="N63" s="71"/>
      <c r="O63" s="50" t="s">
        <v>768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>
      <c r="A64" s="13">
        <v>55</v>
      </c>
      <c r="B64" s="13" t="s">
        <v>389</v>
      </c>
      <c r="C64" s="62" t="s">
        <v>797</v>
      </c>
      <c r="D64" s="26" t="s">
        <v>37</v>
      </c>
      <c r="E64" s="107" t="s">
        <v>763</v>
      </c>
      <c r="F64" s="107" t="s">
        <v>30</v>
      </c>
      <c r="G64" s="159">
        <v>44958</v>
      </c>
      <c r="H64" s="26" t="s">
        <v>764</v>
      </c>
      <c r="I64" s="159">
        <v>44986</v>
      </c>
      <c r="J64" s="159">
        <v>44986</v>
      </c>
      <c r="K64" s="26" t="s">
        <v>761</v>
      </c>
      <c r="L64" s="103">
        <v>855326</v>
      </c>
      <c r="M64" s="19">
        <v>855326</v>
      </c>
      <c r="N64" s="71"/>
      <c r="O64" s="50" t="s">
        <v>768</v>
      </c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>
      <c r="A65" s="13">
        <v>56</v>
      </c>
      <c r="B65" s="13"/>
      <c r="C65" s="71"/>
      <c r="D65" s="71"/>
      <c r="E65" s="71"/>
      <c r="F65" s="71"/>
      <c r="G65" s="71"/>
      <c r="H65" s="71"/>
      <c r="I65" s="71"/>
      <c r="J65" s="71"/>
      <c r="K65" s="26"/>
      <c r="L65" s="103"/>
      <c r="M65" s="19"/>
      <c r="N65" s="71"/>
      <c r="O65" s="7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>
      <c r="A66" s="13">
        <v>57</v>
      </c>
      <c r="B66" s="162"/>
      <c r="C66" s="155" t="s">
        <v>474</v>
      </c>
      <c r="D66" s="162"/>
      <c r="E66" s="162"/>
      <c r="F66" s="162"/>
      <c r="G66" s="162"/>
      <c r="H66" s="162"/>
      <c r="I66" s="162"/>
      <c r="J66" s="162"/>
      <c r="K66" s="162"/>
      <c r="L66" s="163">
        <f>SUM(L67:L79)</f>
        <v>119420329.06</v>
      </c>
      <c r="M66" s="164">
        <v>119420329.06</v>
      </c>
      <c r="N66" s="162"/>
      <c r="O66" s="165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>
      <c r="A67" s="13">
        <v>58</v>
      </c>
      <c r="B67" s="13" t="s">
        <v>373</v>
      </c>
      <c r="C67" s="62" t="s">
        <v>798</v>
      </c>
      <c r="D67" s="26" t="s">
        <v>37</v>
      </c>
      <c r="E67" s="26" t="s">
        <v>763</v>
      </c>
      <c r="F67" s="13" t="s">
        <v>30</v>
      </c>
      <c r="G67" s="159">
        <v>44958</v>
      </c>
      <c r="H67" s="26" t="s">
        <v>764</v>
      </c>
      <c r="I67" s="159">
        <v>44986</v>
      </c>
      <c r="J67" s="159">
        <v>44986</v>
      </c>
      <c r="K67" s="26" t="s">
        <v>761</v>
      </c>
      <c r="L67" s="150">
        <v>4235000</v>
      </c>
      <c r="M67" s="150">
        <v>4235000</v>
      </c>
      <c r="N67" s="71"/>
      <c r="O67" s="50" t="s">
        <v>768</v>
      </c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>
      <c r="A68" s="13">
        <v>59</v>
      </c>
      <c r="B68" s="13" t="s">
        <v>774</v>
      </c>
      <c r="C68" s="71" t="s">
        <v>775</v>
      </c>
      <c r="D68" s="26" t="s">
        <v>37</v>
      </c>
      <c r="E68" s="26" t="s">
        <v>763</v>
      </c>
      <c r="F68" s="13" t="s">
        <v>30</v>
      </c>
      <c r="G68" s="159">
        <v>44958</v>
      </c>
      <c r="H68" s="26" t="s">
        <v>764</v>
      </c>
      <c r="I68" s="159">
        <v>44986</v>
      </c>
      <c r="J68" s="159">
        <v>44986</v>
      </c>
      <c r="K68" s="26" t="s">
        <v>761</v>
      </c>
      <c r="L68" s="103">
        <v>7258946.3600000003</v>
      </c>
      <c r="M68" s="103">
        <v>7258946.3600000003</v>
      </c>
      <c r="N68" s="71"/>
      <c r="O68" s="50" t="s">
        <v>768</v>
      </c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>
      <c r="A69" s="13">
        <v>60</v>
      </c>
      <c r="B69" s="13" t="s">
        <v>475</v>
      </c>
      <c r="C69" s="71" t="s">
        <v>799</v>
      </c>
      <c r="D69" s="26" t="s">
        <v>37</v>
      </c>
      <c r="E69" s="26" t="s">
        <v>763</v>
      </c>
      <c r="F69" s="46" t="s">
        <v>428</v>
      </c>
      <c r="G69" s="26" t="s">
        <v>764</v>
      </c>
      <c r="H69" s="26" t="s">
        <v>764</v>
      </c>
      <c r="I69" s="159">
        <v>44958</v>
      </c>
      <c r="J69" s="159">
        <v>44986</v>
      </c>
      <c r="K69" s="26" t="s">
        <v>761</v>
      </c>
      <c r="L69" s="103">
        <v>66494326.780000001</v>
      </c>
      <c r="M69" s="103">
        <v>66494326.780000001</v>
      </c>
      <c r="N69" s="71"/>
      <c r="O69" s="7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>
      <c r="A70" s="13">
        <v>61</v>
      </c>
      <c r="B70" s="13" t="s">
        <v>477</v>
      </c>
      <c r="C70" s="71" t="s">
        <v>800</v>
      </c>
      <c r="D70" s="26" t="s">
        <v>37</v>
      </c>
      <c r="E70" s="26" t="s">
        <v>763</v>
      </c>
      <c r="F70" s="46" t="s">
        <v>428</v>
      </c>
      <c r="G70" s="26" t="s">
        <v>764</v>
      </c>
      <c r="H70" s="26" t="s">
        <v>764</v>
      </c>
      <c r="I70" s="159">
        <v>44958</v>
      </c>
      <c r="J70" s="159">
        <v>44986</v>
      </c>
      <c r="K70" s="26" t="s">
        <v>761</v>
      </c>
      <c r="L70" s="103">
        <v>1578128.92</v>
      </c>
      <c r="M70" s="103">
        <v>1578128.92</v>
      </c>
      <c r="N70" s="71"/>
      <c r="O70" s="7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>
      <c r="A71" s="13">
        <v>62</v>
      </c>
      <c r="B71" s="13" t="s">
        <v>481</v>
      </c>
      <c r="C71" s="71" t="s">
        <v>482</v>
      </c>
      <c r="D71" s="26" t="s">
        <v>37</v>
      </c>
      <c r="E71" s="26" t="s">
        <v>763</v>
      </c>
      <c r="F71" s="46" t="s">
        <v>428</v>
      </c>
      <c r="G71" s="26" t="s">
        <v>764</v>
      </c>
      <c r="H71" s="26" t="s">
        <v>764</v>
      </c>
      <c r="I71" s="159">
        <v>44958</v>
      </c>
      <c r="J71" s="159">
        <v>44986</v>
      </c>
      <c r="K71" s="26" t="s">
        <v>761</v>
      </c>
      <c r="L71" s="103">
        <v>3750000</v>
      </c>
      <c r="M71" s="103">
        <v>3750000</v>
      </c>
      <c r="N71" s="71"/>
      <c r="O71" s="62" t="s">
        <v>765</v>
      </c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>
      <c r="A72" s="13">
        <v>63</v>
      </c>
      <c r="B72" s="13" t="s">
        <v>483</v>
      </c>
      <c r="C72" s="62" t="s">
        <v>42</v>
      </c>
      <c r="D72" s="26" t="s">
        <v>37</v>
      </c>
      <c r="E72" s="26" t="s">
        <v>763</v>
      </c>
      <c r="F72" s="13" t="s">
        <v>30</v>
      </c>
      <c r="G72" s="159">
        <v>44958</v>
      </c>
      <c r="H72" s="26" t="s">
        <v>764</v>
      </c>
      <c r="I72" s="159">
        <v>44986</v>
      </c>
      <c r="J72" s="159">
        <v>44986</v>
      </c>
      <c r="K72" s="26" t="s">
        <v>761</v>
      </c>
      <c r="L72" s="103">
        <v>3110000</v>
      </c>
      <c r="M72" s="103">
        <v>3110000</v>
      </c>
      <c r="N72" s="71"/>
      <c r="O72" s="50" t="s">
        <v>768</v>
      </c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>
      <c r="A73" s="13">
        <v>64</v>
      </c>
      <c r="B73" s="13" t="s">
        <v>486</v>
      </c>
      <c r="C73" s="71" t="s">
        <v>721</v>
      </c>
      <c r="D73" s="26" t="s">
        <v>37</v>
      </c>
      <c r="E73" s="26" t="s">
        <v>763</v>
      </c>
      <c r="F73" s="13" t="s">
        <v>30</v>
      </c>
      <c r="G73" s="159">
        <v>44958</v>
      </c>
      <c r="H73" s="26" t="s">
        <v>764</v>
      </c>
      <c r="I73" s="159">
        <v>44986</v>
      </c>
      <c r="J73" s="159">
        <v>44986</v>
      </c>
      <c r="K73" s="26" t="s">
        <v>761</v>
      </c>
      <c r="L73" s="103">
        <v>450000</v>
      </c>
      <c r="M73" s="103">
        <v>450000</v>
      </c>
      <c r="N73" s="71"/>
      <c r="O73" s="50" t="s">
        <v>768</v>
      </c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>
      <c r="A74" s="13">
        <v>65</v>
      </c>
      <c r="B74" s="13" t="s">
        <v>487</v>
      </c>
      <c r="C74" s="71" t="s">
        <v>445</v>
      </c>
      <c r="D74" s="26" t="s">
        <v>37</v>
      </c>
      <c r="E74" s="26" t="s">
        <v>763</v>
      </c>
      <c r="F74" s="13" t="s">
        <v>30</v>
      </c>
      <c r="G74" s="159">
        <v>44958</v>
      </c>
      <c r="H74" s="26" t="s">
        <v>764</v>
      </c>
      <c r="I74" s="159">
        <v>44986</v>
      </c>
      <c r="J74" s="159">
        <v>44986</v>
      </c>
      <c r="K74" s="26" t="s">
        <v>761</v>
      </c>
      <c r="L74" s="103">
        <v>1170000</v>
      </c>
      <c r="M74" s="103">
        <v>1170000</v>
      </c>
      <c r="N74" s="71"/>
      <c r="O74" s="50" t="s">
        <v>768</v>
      </c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46.5" customHeight="1">
      <c r="A75" s="13">
        <v>66</v>
      </c>
      <c r="B75" s="13" t="s">
        <v>489</v>
      </c>
      <c r="C75" s="71" t="s">
        <v>801</v>
      </c>
      <c r="D75" s="26" t="s">
        <v>37</v>
      </c>
      <c r="E75" s="26" t="s">
        <v>763</v>
      </c>
      <c r="F75" s="13" t="s">
        <v>30</v>
      </c>
      <c r="G75" s="159">
        <v>44958</v>
      </c>
      <c r="H75" s="26" t="s">
        <v>764</v>
      </c>
      <c r="I75" s="159">
        <v>44986</v>
      </c>
      <c r="J75" s="159">
        <v>44986</v>
      </c>
      <c r="K75" s="26" t="s">
        <v>761</v>
      </c>
      <c r="L75" s="103">
        <v>900000</v>
      </c>
      <c r="M75" s="103">
        <v>900000</v>
      </c>
      <c r="N75" s="71"/>
      <c r="O75" s="50" t="s">
        <v>768</v>
      </c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>
      <c r="A76" s="13">
        <v>67</v>
      </c>
      <c r="B76" s="13" t="s">
        <v>491</v>
      </c>
      <c r="C76" s="71" t="s">
        <v>802</v>
      </c>
      <c r="D76" s="26" t="s">
        <v>37</v>
      </c>
      <c r="E76" s="26" t="s">
        <v>763</v>
      </c>
      <c r="F76" s="13" t="s">
        <v>30</v>
      </c>
      <c r="G76" s="159">
        <v>44958</v>
      </c>
      <c r="H76" s="26" t="s">
        <v>764</v>
      </c>
      <c r="I76" s="159">
        <v>44986</v>
      </c>
      <c r="J76" s="159">
        <v>44986</v>
      </c>
      <c r="K76" s="26" t="s">
        <v>761</v>
      </c>
      <c r="L76" s="103">
        <v>360000</v>
      </c>
      <c r="M76" s="103">
        <v>360000</v>
      </c>
      <c r="N76" s="71"/>
      <c r="O76" s="50" t="s">
        <v>768</v>
      </c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>
      <c r="A77" s="13">
        <v>68</v>
      </c>
      <c r="B77" s="13" t="s">
        <v>493</v>
      </c>
      <c r="C77" s="71" t="s">
        <v>295</v>
      </c>
      <c r="D77" s="26" t="s">
        <v>37</v>
      </c>
      <c r="E77" s="26" t="s">
        <v>763</v>
      </c>
      <c r="F77" s="21" t="s">
        <v>30</v>
      </c>
      <c r="G77" s="159">
        <v>44958</v>
      </c>
      <c r="H77" s="26" t="s">
        <v>764</v>
      </c>
      <c r="I77" s="159">
        <v>44986</v>
      </c>
      <c r="J77" s="159">
        <v>44986</v>
      </c>
      <c r="K77" s="26" t="s">
        <v>761</v>
      </c>
      <c r="L77" s="103">
        <v>120000</v>
      </c>
      <c r="M77" s="103">
        <v>120000</v>
      </c>
      <c r="N77" s="71"/>
      <c r="O77" s="50" t="s">
        <v>768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>
      <c r="A78" s="13">
        <v>69</v>
      </c>
      <c r="B78" s="13" t="s">
        <v>495</v>
      </c>
      <c r="C78" s="71" t="s">
        <v>787</v>
      </c>
      <c r="D78" s="26" t="s">
        <v>37</v>
      </c>
      <c r="E78" s="26" t="s">
        <v>763</v>
      </c>
      <c r="F78" s="21" t="s">
        <v>30</v>
      </c>
      <c r="G78" s="159">
        <v>44958</v>
      </c>
      <c r="H78" s="26" t="s">
        <v>764</v>
      </c>
      <c r="I78" s="159">
        <v>44986</v>
      </c>
      <c r="J78" s="159">
        <v>44986</v>
      </c>
      <c r="K78" s="26" t="s">
        <v>761</v>
      </c>
      <c r="L78" s="103">
        <v>480000</v>
      </c>
      <c r="M78" s="103">
        <v>480000</v>
      </c>
      <c r="N78" s="71"/>
      <c r="O78" s="50" t="s">
        <v>768</v>
      </c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>
      <c r="A79" s="13">
        <v>70</v>
      </c>
      <c r="B79" s="13" t="s">
        <v>737</v>
      </c>
      <c r="C79" s="71" t="s">
        <v>803</v>
      </c>
      <c r="D79" s="26" t="s">
        <v>37</v>
      </c>
      <c r="E79" s="107" t="s">
        <v>763</v>
      </c>
      <c r="F79" s="107" t="s">
        <v>428</v>
      </c>
      <c r="G79" s="107" t="s">
        <v>764</v>
      </c>
      <c r="H79" s="107" t="s">
        <v>764</v>
      </c>
      <c r="I79" s="181">
        <v>44927</v>
      </c>
      <c r="J79" s="181">
        <v>44958</v>
      </c>
      <c r="K79" s="107" t="s">
        <v>761</v>
      </c>
      <c r="L79" s="180">
        <v>29513927</v>
      </c>
      <c r="M79" s="180">
        <v>29513927</v>
      </c>
      <c r="N79" s="46"/>
      <c r="O79" s="50" t="s">
        <v>804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>
      <c r="A80" s="13">
        <v>71</v>
      </c>
      <c r="B80" s="14"/>
      <c r="C80" s="71"/>
      <c r="D80" s="71"/>
      <c r="E80" s="71"/>
      <c r="F80" s="71"/>
      <c r="G80" s="71"/>
      <c r="H80" s="71"/>
      <c r="I80" s="71"/>
      <c r="J80" s="71"/>
      <c r="K80" s="71"/>
      <c r="L80" s="184"/>
      <c r="M80" s="71"/>
      <c r="N80" s="71"/>
      <c r="O80" s="7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>
      <c r="A81" s="13">
        <v>72</v>
      </c>
      <c r="B81" s="14"/>
      <c r="C81" s="185" t="s">
        <v>805</v>
      </c>
      <c r="D81" s="71"/>
      <c r="E81" s="71"/>
      <c r="F81" s="71"/>
      <c r="G81" s="71"/>
      <c r="H81" s="71"/>
      <c r="I81" s="71"/>
      <c r="J81" s="71"/>
      <c r="K81" s="71"/>
      <c r="L81" s="74">
        <f>L12</f>
        <v>2470857000</v>
      </c>
      <c r="M81" s="71"/>
      <c r="N81" s="71"/>
      <c r="O81" s="7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>
      <c r="A82" s="13">
        <v>73</v>
      </c>
      <c r="B82" s="14"/>
      <c r="C82" s="185" t="s">
        <v>23</v>
      </c>
      <c r="D82" s="71"/>
      <c r="E82" s="71"/>
      <c r="F82" s="71"/>
      <c r="G82" s="71"/>
      <c r="H82" s="71"/>
      <c r="I82" s="71"/>
      <c r="J82" s="71"/>
      <c r="K82" s="71"/>
      <c r="L82" s="74">
        <f>L17</f>
        <v>4608031447.9799995</v>
      </c>
      <c r="M82" s="71"/>
      <c r="N82" s="71"/>
      <c r="O82" s="7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>
      <c r="A83" s="13">
        <v>74</v>
      </c>
      <c r="B83" s="14"/>
      <c r="C83" s="185" t="s">
        <v>474</v>
      </c>
      <c r="D83" s="71"/>
      <c r="E83" s="71"/>
      <c r="F83" s="71"/>
      <c r="G83" s="71"/>
      <c r="H83" s="71"/>
      <c r="I83" s="71"/>
      <c r="J83" s="71"/>
      <c r="K83" s="71"/>
      <c r="L83" s="74">
        <f>L66</f>
        <v>119420329.06</v>
      </c>
      <c r="M83" s="71"/>
      <c r="N83" s="71"/>
      <c r="O83" s="7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>
      <c r="A84" s="13">
        <v>75</v>
      </c>
      <c r="B84" s="14"/>
      <c r="C84" s="71"/>
      <c r="D84" s="71"/>
      <c r="E84" s="71"/>
      <c r="F84" s="71"/>
      <c r="G84" s="71"/>
      <c r="H84" s="71"/>
      <c r="I84" s="71"/>
      <c r="J84" s="71"/>
      <c r="K84" s="71"/>
      <c r="L84" s="184"/>
      <c r="M84" s="71"/>
      <c r="N84" s="71"/>
      <c r="O84" s="7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>
      <c r="A85" s="13">
        <v>76</v>
      </c>
      <c r="B85" s="14"/>
      <c r="C85" s="185" t="s">
        <v>806</v>
      </c>
      <c r="D85" s="71"/>
      <c r="E85" s="71"/>
      <c r="F85" s="71"/>
      <c r="G85" s="71"/>
      <c r="H85" s="71"/>
      <c r="I85" s="71"/>
      <c r="J85" s="71"/>
      <c r="K85" s="71"/>
      <c r="L85" s="74">
        <f>SUM(L81:L84)</f>
        <v>7198308777.04</v>
      </c>
      <c r="M85" s="71"/>
      <c r="N85" s="71"/>
      <c r="O85" s="7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>
      <c r="A86" s="41"/>
      <c r="B86" s="6"/>
      <c r="C86" s="41"/>
      <c r="D86" s="41"/>
      <c r="E86" s="41"/>
      <c r="F86" s="41"/>
      <c r="G86" s="41"/>
      <c r="H86" s="41"/>
      <c r="I86" s="41"/>
      <c r="J86" s="41"/>
      <c r="K86" s="41"/>
      <c r="L86" s="186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>
      <c r="A87" s="41"/>
      <c r="B87" s="6"/>
      <c r="C87" s="41"/>
      <c r="D87" s="41"/>
      <c r="E87" s="41"/>
      <c r="F87" s="41"/>
      <c r="G87" s="41"/>
      <c r="H87" s="41"/>
      <c r="I87" s="41"/>
      <c r="J87" s="41"/>
      <c r="K87" s="41"/>
      <c r="L87" s="186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>
      <c r="A88" s="41"/>
      <c r="B88" s="6"/>
      <c r="C88" s="41"/>
      <c r="D88" s="41"/>
      <c r="E88" s="41"/>
      <c r="F88" s="41"/>
      <c r="G88" s="41"/>
      <c r="H88" s="41"/>
      <c r="I88" s="41"/>
      <c r="J88" s="41"/>
      <c r="K88" s="41"/>
      <c r="L88" s="186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>
      <c r="A89" s="41"/>
      <c r="B89" s="6"/>
      <c r="C89" s="41" t="s">
        <v>807</v>
      </c>
      <c r="D89" s="41"/>
      <c r="E89" s="41"/>
      <c r="F89" s="41"/>
      <c r="G89" s="41" t="s">
        <v>808</v>
      </c>
      <c r="H89" s="41"/>
      <c r="I89" s="41"/>
      <c r="J89" s="41"/>
      <c r="K89" s="41"/>
      <c r="L89" s="187" t="s">
        <v>809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>
      <c r="A90" s="41"/>
      <c r="B90" s="6"/>
      <c r="C90" s="41"/>
      <c r="D90" s="41"/>
      <c r="E90" s="41"/>
      <c r="F90" s="41"/>
      <c r="G90" s="41"/>
      <c r="H90" s="41"/>
      <c r="I90" s="41"/>
      <c r="J90" s="41"/>
      <c r="K90" s="41"/>
      <c r="L90" s="186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>
      <c r="A91" s="41"/>
      <c r="B91" s="6"/>
      <c r="C91" s="41"/>
      <c r="D91" s="41"/>
      <c r="E91" s="41"/>
      <c r="F91" s="41"/>
      <c r="G91" s="41"/>
      <c r="H91" s="41"/>
      <c r="I91" s="41"/>
      <c r="J91" s="41"/>
      <c r="K91" s="41"/>
      <c r="L91" s="186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>
      <c r="A92" s="41"/>
      <c r="B92" s="6"/>
      <c r="C92" s="41"/>
      <c r="D92" s="41"/>
      <c r="E92" s="41"/>
      <c r="F92" s="41"/>
      <c r="G92" s="41"/>
      <c r="H92" s="41"/>
      <c r="I92" s="41"/>
      <c r="J92" s="41"/>
      <c r="K92" s="41"/>
      <c r="L92" s="186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>
      <c r="A93" s="41"/>
      <c r="B93" s="6"/>
      <c r="C93" s="188" t="s">
        <v>810</v>
      </c>
      <c r="D93" s="41"/>
      <c r="E93" s="41"/>
      <c r="F93" s="41"/>
      <c r="G93" s="188" t="s">
        <v>811</v>
      </c>
      <c r="H93" s="41"/>
      <c r="I93" s="41"/>
      <c r="J93" s="41"/>
      <c r="K93" s="41"/>
      <c r="L93" s="189" t="s">
        <v>812</v>
      </c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>
      <c r="A94" s="41"/>
      <c r="B94" s="6"/>
      <c r="C94" s="41" t="s">
        <v>813</v>
      </c>
      <c r="D94" s="41"/>
      <c r="E94" s="41"/>
      <c r="F94" s="41"/>
      <c r="G94" s="41" t="s">
        <v>814</v>
      </c>
      <c r="H94" s="41"/>
      <c r="I94" s="41"/>
      <c r="J94" s="41"/>
      <c r="K94" s="41"/>
      <c r="L94" s="187" t="s">
        <v>815</v>
      </c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>
      <c r="A95" s="41"/>
      <c r="B95" s="6"/>
      <c r="C95" s="41" t="s">
        <v>816</v>
      </c>
      <c r="D95" s="41"/>
      <c r="E95" s="41"/>
      <c r="F95" s="41"/>
      <c r="G95" s="41" t="s">
        <v>817</v>
      </c>
      <c r="H95" s="41"/>
      <c r="I95" s="41"/>
      <c r="J95" s="41"/>
      <c r="K95" s="41"/>
      <c r="L95" s="187" t="s">
        <v>818</v>
      </c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>
      <c r="A96" s="41"/>
      <c r="B96" s="6"/>
      <c r="C96" s="41"/>
      <c r="D96" s="41"/>
      <c r="E96" s="41"/>
      <c r="F96" s="41"/>
      <c r="G96" s="41"/>
      <c r="H96" s="41"/>
      <c r="I96" s="41"/>
      <c r="J96" s="41"/>
      <c r="K96" s="41"/>
      <c r="L96" s="186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>
      <c r="A97" s="41"/>
      <c r="B97" s="6"/>
      <c r="C97" s="41"/>
      <c r="D97" s="41"/>
      <c r="E97" s="41"/>
      <c r="F97" s="41"/>
      <c r="G97" s="41"/>
      <c r="H97" s="41"/>
      <c r="I97" s="41"/>
      <c r="J97" s="41"/>
      <c r="K97" s="41"/>
      <c r="L97" s="186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>
      <c r="A98" s="41"/>
      <c r="B98" s="6"/>
      <c r="C98" s="41"/>
      <c r="D98" s="41"/>
      <c r="E98" s="41"/>
      <c r="F98" s="41"/>
      <c r="G98" s="41"/>
      <c r="H98" s="41"/>
      <c r="I98" s="41"/>
      <c r="J98" s="41"/>
      <c r="K98" s="41"/>
      <c r="L98" s="186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>
      <c r="A99" s="41"/>
      <c r="B99" s="6"/>
      <c r="C99" s="41"/>
      <c r="D99" s="41"/>
      <c r="E99" s="41"/>
      <c r="F99" s="41"/>
      <c r="G99" s="41"/>
      <c r="H99" s="41"/>
      <c r="I99" s="41"/>
      <c r="J99" s="41"/>
      <c r="K99" s="41"/>
      <c r="L99" s="186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>
      <c r="A100" s="41"/>
      <c r="B100" s="6"/>
      <c r="C100" s="41"/>
      <c r="D100" s="41"/>
      <c r="E100" s="41"/>
      <c r="F100" s="41"/>
      <c r="G100" s="41"/>
      <c r="H100" s="41"/>
      <c r="I100" s="41"/>
      <c r="J100" s="41"/>
      <c r="K100" s="41"/>
      <c r="L100" s="186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>
      <c r="A101" s="41"/>
      <c r="B101" s="6"/>
      <c r="C101" s="41"/>
      <c r="D101" s="41"/>
      <c r="E101" s="41"/>
      <c r="F101" s="41"/>
      <c r="G101" s="41"/>
      <c r="H101" s="41"/>
      <c r="I101" s="41"/>
      <c r="J101" s="41"/>
      <c r="K101" s="41"/>
      <c r="L101" s="186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>
      <c r="A102" s="41"/>
      <c r="B102" s="6"/>
      <c r="C102" s="41"/>
      <c r="D102" s="41"/>
      <c r="E102" s="41"/>
      <c r="F102" s="41"/>
      <c r="G102" s="41"/>
      <c r="H102" s="41"/>
      <c r="I102" s="41"/>
      <c r="J102" s="41"/>
      <c r="K102" s="41"/>
      <c r="L102" s="186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>
      <c r="A103" s="41"/>
      <c r="B103" s="6"/>
      <c r="C103" s="41"/>
      <c r="D103" s="41"/>
      <c r="E103" s="41"/>
      <c r="F103" s="41"/>
      <c r="G103" s="41"/>
      <c r="H103" s="41"/>
      <c r="I103" s="41"/>
      <c r="J103" s="41"/>
      <c r="K103" s="41"/>
      <c r="L103" s="186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>
      <c r="A104" s="41"/>
      <c r="B104" s="6"/>
      <c r="C104" s="41"/>
      <c r="D104" s="41"/>
      <c r="E104" s="41"/>
      <c r="F104" s="41"/>
      <c r="G104" s="41"/>
      <c r="H104" s="41"/>
      <c r="I104" s="41"/>
      <c r="J104" s="41"/>
      <c r="K104" s="41"/>
      <c r="L104" s="186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>
      <c r="A105" s="41"/>
      <c r="B105" s="6"/>
      <c r="C105" s="41"/>
      <c r="D105" s="41"/>
      <c r="E105" s="41"/>
      <c r="F105" s="41"/>
      <c r="G105" s="41"/>
      <c r="H105" s="41"/>
      <c r="I105" s="41"/>
      <c r="J105" s="41"/>
      <c r="K105" s="41"/>
      <c r="L105" s="186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>
      <c r="A106" s="41"/>
      <c r="B106" s="6"/>
      <c r="C106" s="41"/>
      <c r="D106" s="41"/>
      <c r="E106" s="41"/>
      <c r="F106" s="41"/>
      <c r="G106" s="41"/>
      <c r="H106" s="41"/>
      <c r="I106" s="41"/>
      <c r="J106" s="41"/>
      <c r="K106" s="41"/>
      <c r="L106" s="186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>
      <c r="A107" s="41"/>
      <c r="B107" s="6"/>
      <c r="C107" s="41"/>
      <c r="D107" s="41"/>
      <c r="E107" s="41"/>
      <c r="F107" s="41"/>
      <c r="G107" s="41"/>
      <c r="H107" s="41"/>
      <c r="I107" s="41"/>
      <c r="J107" s="41"/>
      <c r="K107" s="41"/>
      <c r="L107" s="186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>
      <c r="A108" s="41"/>
      <c r="B108" s="6"/>
      <c r="C108" s="41"/>
      <c r="D108" s="41"/>
      <c r="E108" s="41"/>
      <c r="F108" s="41"/>
      <c r="G108" s="41"/>
      <c r="H108" s="41"/>
      <c r="I108" s="41"/>
      <c r="J108" s="41"/>
      <c r="K108" s="41"/>
      <c r="L108" s="186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>
      <c r="A109" s="41"/>
      <c r="B109" s="6"/>
      <c r="C109" s="41"/>
      <c r="D109" s="41"/>
      <c r="E109" s="41"/>
      <c r="F109" s="41"/>
      <c r="G109" s="41"/>
      <c r="H109" s="41"/>
      <c r="I109" s="41"/>
      <c r="J109" s="41"/>
      <c r="K109" s="41"/>
      <c r="L109" s="186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>
      <c r="A110" s="41"/>
      <c r="B110" s="6"/>
      <c r="C110" s="41"/>
      <c r="D110" s="41"/>
      <c r="E110" s="41"/>
      <c r="F110" s="41"/>
      <c r="G110" s="41"/>
      <c r="H110" s="41"/>
      <c r="I110" s="41"/>
      <c r="J110" s="41"/>
      <c r="K110" s="41"/>
      <c r="L110" s="186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>
      <c r="A111" s="41"/>
      <c r="B111" s="6"/>
      <c r="C111" s="41"/>
      <c r="D111" s="41"/>
      <c r="E111" s="41"/>
      <c r="F111" s="41"/>
      <c r="G111" s="41"/>
      <c r="H111" s="41"/>
      <c r="I111" s="41"/>
      <c r="J111" s="41"/>
      <c r="K111" s="41"/>
      <c r="L111" s="186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>
      <c r="A112" s="41"/>
      <c r="B112" s="6"/>
      <c r="C112" s="41"/>
      <c r="D112" s="41"/>
      <c r="E112" s="41"/>
      <c r="F112" s="41"/>
      <c r="G112" s="41"/>
      <c r="H112" s="41"/>
      <c r="I112" s="41"/>
      <c r="J112" s="41"/>
      <c r="K112" s="41"/>
      <c r="L112" s="186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>
      <c r="A113" s="41"/>
      <c r="B113" s="6"/>
      <c r="C113" s="41"/>
      <c r="D113" s="41"/>
      <c r="E113" s="41"/>
      <c r="F113" s="41"/>
      <c r="G113" s="41"/>
      <c r="H113" s="41"/>
      <c r="I113" s="41"/>
      <c r="J113" s="41"/>
      <c r="K113" s="41"/>
      <c r="L113" s="186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>
      <c r="A114" s="41"/>
      <c r="B114" s="6"/>
      <c r="C114" s="41"/>
      <c r="D114" s="41"/>
      <c r="E114" s="41"/>
      <c r="F114" s="41"/>
      <c r="G114" s="41"/>
      <c r="H114" s="41"/>
      <c r="I114" s="41"/>
      <c r="J114" s="41"/>
      <c r="K114" s="41"/>
      <c r="L114" s="186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>
      <c r="A115" s="41"/>
      <c r="B115" s="6"/>
      <c r="C115" s="41"/>
      <c r="D115" s="41"/>
      <c r="E115" s="41"/>
      <c r="F115" s="41"/>
      <c r="G115" s="41"/>
      <c r="H115" s="41"/>
      <c r="I115" s="41"/>
      <c r="J115" s="41"/>
      <c r="K115" s="41"/>
      <c r="L115" s="186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>
      <c r="A116" s="41"/>
      <c r="B116" s="6"/>
      <c r="C116" s="41"/>
      <c r="D116" s="41"/>
      <c r="E116" s="41"/>
      <c r="F116" s="41"/>
      <c r="G116" s="41"/>
      <c r="H116" s="41"/>
      <c r="I116" s="41"/>
      <c r="J116" s="41"/>
      <c r="K116" s="41"/>
      <c r="L116" s="186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>
      <c r="A117" s="41"/>
      <c r="B117" s="6"/>
      <c r="C117" s="41"/>
      <c r="D117" s="41"/>
      <c r="E117" s="41"/>
      <c r="F117" s="41"/>
      <c r="G117" s="41"/>
      <c r="H117" s="41"/>
      <c r="I117" s="41"/>
      <c r="J117" s="41"/>
      <c r="K117" s="41"/>
      <c r="L117" s="186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>
      <c r="A118" s="41"/>
      <c r="B118" s="6"/>
      <c r="C118" s="41"/>
      <c r="D118" s="41"/>
      <c r="E118" s="41"/>
      <c r="F118" s="41"/>
      <c r="G118" s="41"/>
      <c r="H118" s="41"/>
      <c r="I118" s="41"/>
      <c r="J118" s="41"/>
      <c r="K118" s="41"/>
      <c r="L118" s="186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>
      <c r="A119" s="41"/>
      <c r="B119" s="6"/>
      <c r="C119" s="41"/>
      <c r="D119" s="41"/>
      <c r="E119" s="41"/>
      <c r="F119" s="41"/>
      <c r="G119" s="41"/>
      <c r="H119" s="41"/>
      <c r="I119" s="41"/>
      <c r="J119" s="41"/>
      <c r="K119" s="41"/>
      <c r="L119" s="186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>
      <c r="A120" s="41"/>
      <c r="B120" s="6"/>
      <c r="C120" s="41"/>
      <c r="D120" s="41"/>
      <c r="E120" s="41"/>
      <c r="F120" s="41"/>
      <c r="G120" s="41"/>
      <c r="H120" s="41"/>
      <c r="I120" s="41"/>
      <c r="J120" s="41"/>
      <c r="K120" s="41"/>
      <c r="L120" s="186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>
      <c r="A121" s="41"/>
      <c r="B121" s="6"/>
      <c r="C121" s="41"/>
      <c r="D121" s="41"/>
      <c r="E121" s="41"/>
      <c r="F121" s="41"/>
      <c r="G121" s="41"/>
      <c r="H121" s="41"/>
      <c r="I121" s="41"/>
      <c r="J121" s="41"/>
      <c r="K121" s="41"/>
      <c r="L121" s="186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>
      <c r="A122" s="41"/>
      <c r="B122" s="6"/>
      <c r="C122" s="41"/>
      <c r="D122" s="41"/>
      <c r="E122" s="41"/>
      <c r="F122" s="41"/>
      <c r="G122" s="41"/>
      <c r="H122" s="41"/>
      <c r="I122" s="41"/>
      <c r="J122" s="41"/>
      <c r="K122" s="41"/>
      <c r="L122" s="186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>
      <c r="A123" s="41"/>
      <c r="B123" s="6"/>
      <c r="C123" s="41"/>
      <c r="D123" s="41"/>
      <c r="E123" s="41"/>
      <c r="F123" s="41"/>
      <c r="G123" s="41"/>
      <c r="H123" s="41"/>
      <c r="I123" s="41"/>
      <c r="J123" s="41"/>
      <c r="K123" s="41"/>
      <c r="L123" s="186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>
      <c r="A124" s="41"/>
      <c r="B124" s="6"/>
      <c r="C124" s="41"/>
      <c r="D124" s="41"/>
      <c r="E124" s="41"/>
      <c r="F124" s="41"/>
      <c r="G124" s="41"/>
      <c r="H124" s="41"/>
      <c r="I124" s="41"/>
      <c r="J124" s="41"/>
      <c r="K124" s="41"/>
      <c r="L124" s="186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>
      <c r="A125" s="41"/>
      <c r="B125" s="6"/>
      <c r="C125" s="41"/>
      <c r="D125" s="41"/>
      <c r="E125" s="41"/>
      <c r="F125" s="41"/>
      <c r="G125" s="41"/>
      <c r="H125" s="41"/>
      <c r="I125" s="41"/>
      <c r="J125" s="41"/>
      <c r="K125" s="41"/>
      <c r="L125" s="186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>
      <c r="A126" s="41"/>
      <c r="B126" s="6"/>
      <c r="C126" s="41"/>
      <c r="D126" s="41"/>
      <c r="E126" s="41"/>
      <c r="F126" s="41"/>
      <c r="G126" s="41"/>
      <c r="H126" s="41"/>
      <c r="I126" s="41"/>
      <c r="J126" s="41"/>
      <c r="K126" s="41"/>
      <c r="L126" s="186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>
      <c r="A127" s="41"/>
      <c r="B127" s="6"/>
      <c r="C127" s="41"/>
      <c r="D127" s="41"/>
      <c r="E127" s="41"/>
      <c r="F127" s="41"/>
      <c r="G127" s="41"/>
      <c r="H127" s="41"/>
      <c r="I127" s="41"/>
      <c r="J127" s="41"/>
      <c r="K127" s="41"/>
      <c r="L127" s="186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>
      <c r="A128" s="41"/>
      <c r="B128" s="6"/>
      <c r="C128" s="41"/>
      <c r="D128" s="41"/>
      <c r="E128" s="41"/>
      <c r="F128" s="41"/>
      <c r="G128" s="41"/>
      <c r="H128" s="41"/>
      <c r="I128" s="41"/>
      <c r="J128" s="41"/>
      <c r="K128" s="41"/>
      <c r="L128" s="186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>
      <c r="A129" s="41"/>
      <c r="B129" s="6"/>
      <c r="C129" s="41"/>
      <c r="D129" s="41"/>
      <c r="E129" s="41"/>
      <c r="F129" s="41"/>
      <c r="G129" s="41"/>
      <c r="H129" s="41"/>
      <c r="I129" s="41"/>
      <c r="J129" s="41"/>
      <c r="K129" s="41"/>
      <c r="L129" s="186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>
      <c r="A130" s="41"/>
      <c r="B130" s="6"/>
      <c r="C130" s="41"/>
      <c r="D130" s="41"/>
      <c r="E130" s="41"/>
      <c r="F130" s="41"/>
      <c r="G130" s="41"/>
      <c r="H130" s="41"/>
      <c r="I130" s="41"/>
      <c r="J130" s="41"/>
      <c r="K130" s="41"/>
      <c r="L130" s="186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>
      <c r="A131" s="41"/>
      <c r="B131" s="6"/>
      <c r="C131" s="41"/>
      <c r="D131" s="41"/>
      <c r="E131" s="41"/>
      <c r="F131" s="41"/>
      <c r="G131" s="41"/>
      <c r="H131" s="41"/>
      <c r="I131" s="41"/>
      <c r="J131" s="41"/>
      <c r="K131" s="41"/>
      <c r="L131" s="186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>
      <c r="A132" s="41"/>
      <c r="B132" s="6"/>
      <c r="C132" s="41"/>
      <c r="D132" s="41"/>
      <c r="E132" s="41"/>
      <c r="F132" s="41"/>
      <c r="G132" s="41"/>
      <c r="H132" s="41"/>
      <c r="I132" s="41"/>
      <c r="J132" s="41"/>
      <c r="K132" s="41"/>
      <c r="L132" s="186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>
      <c r="A133" s="41"/>
      <c r="B133" s="6"/>
      <c r="C133" s="41"/>
      <c r="D133" s="41"/>
      <c r="E133" s="41"/>
      <c r="F133" s="41"/>
      <c r="G133" s="41"/>
      <c r="H133" s="41"/>
      <c r="I133" s="41"/>
      <c r="J133" s="41"/>
      <c r="K133" s="41"/>
      <c r="L133" s="186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>
      <c r="A134" s="41"/>
      <c r="B134" s="6"/>
      <c r="C134" s="41"/>
      <c r="D134" s="41"/>
      <c r="E134" s="41"/>
      <c r="F134" s="41"/>
      <c r="G134" s="41"/>
      <c r="H134" s="41"/>
      <c r="I134" s="41"/>
      <c r="J134" s="41"/>
      <c r="K134" s="41"/>
      <c r="L134" s="186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>
      <c r="A135" s="41"/>
      <c r="B135" s="6"/>
      <c r="C135" s="41"/>
      <c r="D135" s="41"/>
      <c r="E135" s="41"/>
      <c r="F135" s="41"/>
      <c r="G135" s="41"/>
      <c r="H135" s="41"/>
      <c r="I135" s="41"/>
      <c r="J135" s="41"/>
      <c r="K135" s="41"/>
      <c r="L135" s="186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>
      <c r="A136" s="41"/>
      <c r="B136" s="6"/>
      <c r="C136" s="41"/>
      <c r="D136" s="41"/>
      <c r="E136" s="41"/>
      <c r="F136" s="41"/>
      <c r="G136" s="41"/>
      <c r="H136" s="41"/>
      <c r="I136" s="41"/>
      <c r="J136" s="41"/>
      <c r="K136" s="41"/>
      <c r="L136" s="186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>
      <c r="A137" s="41"/>
      <c r="B137" s="6"/>
      <c r="C137" s="41"/>
      <c r="D137" s="41"/>
      <c r="E137" s="41"/>
      <c r="F137" s="41"/>
      <c r="G137" s="41"/>
      <c r="H137" s="41"/>
      <c r="I137" s="41"/>
      <c r="J137" s="41"/>
      <c r="K137" s="41"/>
      <c r="L137" s="186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>
      <c r="A138" s="41"/>
      <c r="B138" s="6"/>
      <c r="C138" s="41"/>
      <c r="D138" s="41"/>
      <c r="E138" s="41"/>
      <c r="F138" s="41"/>
      <c r="G138" s="41"/>
      <c r="H138" s="41"/>
      <c r="I138" s="41"/>
      <c r="J138" s="41"/>
      <c r="K138" s="41"/>
      <c r="L138" s="186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>
      <c r="A139" s="41"/>
      <c r="B139" s="6"/>
      <c r="C139" s="41"/>
      <c r="D139" s="41"/>
      <c r="E139" s="41"/>
      <c r="F139" s="41"/>
      <c r="G139" s="41"/>
      <c r="H139" s="41"/>
      <c r="I139" s="41"/>
      <c r="J139" s="41"/>
      <c r="K139" s="41"/>
      <c r="L139" s="186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>
      <c r="A140" s="41"/>
      <c r="B140" s="6"/>
      <c r="C140" s="41"/>
      <c r="D140" s="41"/>
      <c r="E140" s="41"/>
      <c r="F140" s="41"/>
      <c r="G140" s="41"/>
      <c r="H140" s="41"/>
      <c r="I140" s="41"/>
      <c r="J140" s="41"/>
      <c r="K140" s="41"/>
      <c r="L140" s="186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>
      <c r="A141" s="41"/>
      <c r="B141" s="6"/>
      <c r="C141" s="41"/>
      <c r="D141" s="41"/>
      <c r="E141" s="41"/>
      <c r="F141" s="41"/>
      <c r="G141" s="41"/>
      <c r="H141" s="41"/>
      <c r="I141" s="41"/>
      <c r="J141" s="41"/>
      <c r="K141" s="41"/>
      <c r="L141" s="186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>
      <c r="A142" s="41"/>
      <c r="B142" s="6"/>
      <c r="C142" s="41"/>
      <c r="D142" s="41"/>
      <c r="E142" s="41"/>
      <c r="F142" s="41"/>
      <c r="G142" s="41"/>
      <c r="H142" s="41"/>
      <c r="I142" s="41"/>
      <c r="J142" s="41"/>
      <c r="K142" s="41"/>
      <c r="L142" s="186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>
      <c r="A143" s="41"/>
      <c r="B143" s="6"/>
      <c r="C143" s="41"/>
      <c r="D143" s="41"/>
      <c r="E143" s="41"/>
      <c r="F143" s="41"/>
      <c r="G143" s="41"/>
      <c r="H143" s="41"/>
      <c r="I143" s="41"/>
      <c r="J143" s="41"/>
      <c r="K143" s="41"/>
      <c r="L143" s="186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>
      <c r="A144" s="41"/>
      <c r="B144" s="6"/>
      <c r="C144" s="41"/>
      <c r="D144" s="41"/>
      <c r="E144" s="41"/>
      <c r="F144" s="41"/>
      <c r="G144" s="41"/>
      <c r="H144" s="41"/>
      <c r="I144" s="41"/>
      <c r="J144" s="41"/>
      <c r="K144" s="41"/>
      <c r="L144" s="186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>
      <c r="A145" s="41"/>
      <c r="B145" s="6"/>
      <c r="C145" s="41"/>
      <c r="D145" s="41"/>
      <c r="E145" s="41"/>
      <c r="F145" s="41"/>
      <c r="G145" s="41"/>
      <c r="H145" s="41"/>
      <c r="I145" s="41"/>
      <c r="J145" s="41"/>
      <c r="K145" s="41"/>
      <c r="L145" s="186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>
      <c r="A146" s="41"/>
      <c r="B146" s="6"/>
      <c r="C146" s="41"/>
      <c r="D146" s="41"/>
      <c r="E146" s="41"/>
      <c r="F146" s="41"/>
      <c r="G146" s="41"/>
      <c r="H146" s="41"/>
      <c r="I146" s="41"/>
      <c r="J146" s="41"/>
      <c r="K146" s="41"/>
      <c r="L146" s="186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>
      <c r="A147" s="41"/>
      <c r="B147" s="6"/>
      <c r="C147" s="41"/>
      <c r="D147" s="41"/>
      <c r="E147" s="41"/>
      <c r="F147" s="41"/>
      <c r="G147" s="41"/>
      <c r="H147" s="41"/>
      <c r="I147" s="41"/>
      <c r="J147" s="41"/>
      <c r="K147" s="41"/>
      <c r="L147" s="186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>
      <c r="A148" s="41"/>
      <c r="B148" s="6"/>
      <c r="C148" s="41"/>
      <c r="D148" s="41"/>
      <c r="E148" s="41"/>
      <c r="F148" s="41"/>
      <c r="G148" s="41"/>
      <c r="H148" s="41"/>
      <c r="I148" s="41"/>
      <c r="J148" s="41"/>
      <c r="K148" s="41"/>
      <c r="L148" s="186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>
      <c r="A149" s="41"/>
      <c r="B149" s="6"/>
      <c r="C149" s="41"/>
      <c r="D149" s="41"/>
      <c r="E149" s="41"/>
      <c r="F149" s="41"/>
      <c r="G149" s="41"/>
      <c r="H149" s="41"/>
      <c r="I149" s="41"/>
      <c r="J149" s="41"/>
      <c r="K149" s="41"/>
      <c r="L149" s="186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>
      <c r="A150" s="41"/>
      <c r="B150" s="6"/>
      <c r="C150" s="41"/>
      <c r="D150" s="41"/>
      <c r="E150" s="41"/>
      <c r="F150" s="41"/>
      <c r="G150" s="41"/>
      <c r="H150" s="41"/>
      <c r="I150" s="41"/>
      <c r="J150" s="41"/>
      <c r="K150" s="41"/>
      <c r="L150" s="186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>
      <c r="A151" s="41"/>
      <c r="B151" s="6"/>
      <c r="C151" s="41"/>
      <c r="D151" s="41"/>
      <c r="E151" s="41"/>
      <c r="F151" s="41"/>
      <c r="G151" s="41"/>
      <c r="H151" s="41"/>
      <c r="I151" s="41"/>
      <c r="J151" s="41"/>
      <c r="K151" s="41"/>
      <c r="L151" s="186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>
      <c r="A152" s="41"/>
      <c r="B152" s="6"/>
      <c r="C152" s="41"/>
      <c r="D152" s="41"/>
      <c r="E152" s="41"/>
      <c r="F152" s="41"/>
      <c r="G152" s="41"/>
      <c r="H152" s="41"/>
      <c r="I152" s="41"/>
      <c r="J152" s="41"/>
      <c r="K152" s="41"/>
      <c r="L152" s="186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>
      <c r="A153" s="41"/>
      <c r="B153" s="6"/>
      <c r="C153" s="41"/>
      <c r="D153" s="41"/>
      <c r="E153" s="41"/>
      <c r="F153" s="41"/>
      <c r="G153" s="41"/>
      <c r="H153" s="41"/>
      <c r="I153" s="41"/>
      <c r="J153" s="41"/>
      <c r="K153" s="41"/>
      <c r="L153" s="186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>
      <c r="A154" s="41"/>
      <c r="B154" s="6"/>
      <c r="C154" s="41"/>
      <c r="D154" s="41"/>
      <c r="E154" s="41"/>
      <c r="F154" s="41"/>
      <c r="G154" s="41"/>
      <c r="H154" s="41"/>
      <c r="I154" s="41"/>
      <c r="J154" s="41"/>
      <c r="K154" s="41"/>
      <c r="L154" s="186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>
      <c r="A155" s="41"/>
      <c r="B155" s="6"/>
      <c r="C155" s="41"/>
      <c r="D155" s="41"/>
      <c r="E155" s="41"/>
      <c r="F155" s="41"/>
      <c r="G155" s="41"/>
      <c r="H155" s="41"/>
      <c r="I155" s="41"/>
      <c r="J155" s="41"/>
      <c r="K155" s="41"/>
      <c r="L155" s="186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>
      <c r="A156" s="41"/>
      <c r="B156" s="6"/>
      <c r="C156" s="41"/>
      <c r="D156" s="41"/>
      <c r="E156" s="41"/>
      <c r="F156" s="41"/>
      <c r="G156" s="41"/>
      <c r="H156" s="41"/>
      <c r="I156" s="41"/>
      <c r="J156" s="41"/>
      <c r="K156" s="41"/>
      <c r="L156" s="186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>
      <c r="A157" s="41"/>
      <c r="B157" s="6"/>
      <c r="C157" s="41"/>
      <c r="D157" s="41"/>
      <c r="E157" s="41"/>
      <c r="F157" s="41"/>
      <c r="G157" s="41"/>
      <c r="H157" s="41"/>
      <c r="I157" s="41"/>
      <c r="J157" s="41"/>
      <c r="K157" s="41"/>
      <c r="L157" s="186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>
      <c r="A158" s="41"/>
      <c r="B158" s="6"/>
      <c r="C158" s="41"/>
      <c r="D158" s="41"/>
      <c r="E158" s="41"/>
      <c r="F158" s="41"/>
      <c r="G158" s="41"/>
      <c r="H158" s="41"/>
      <c r="I158" s="41"/>
      <c r="J158" s="41"/>
      <c r="K158" s="41"/>
      <c r="L158" s="186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>
      <c r="A159" s="41"/>
      <c r="B159" s="6"/>
      <c r="C159" s="41"/>
      <c r="D159" s="41"/>
      <c r="E159" s="41"/>
      <c r="F159" s="41"/>
      <c r="G159" s="41"/>
      <c r="H159" s="41"/>
      <c r="I159" s="41"/>
      <c r="J159" s="41"/>
      <c r="K159" s="41"/>
      <c r="L159" s="186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>
      <c r="A160" s="41"/>
      <c r="B160" s="6"/>
      <c r="C160" s="41"/>
      <c r="D160" s="41"/>
      <c r="E160" s="41"/>
      <c r="F160" s="41"/>
      <c r="G160" s="41"/>
      <c r="H160" s="41"/>
      <c r="I160" s="41"/>
      <c r="J160" s="41"/>
      <c r="K160" s="41"/>
      <c r="L160" s="186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>
      <c r="A161" s="41"/>
      <c r="B161" s="6"/>
      <c r="C161" s="41"/>
      <c r="D161" s="41"/>
      <c r="E161" s="41"/>
      <c r="F161" s="41"/>
      <c r="G161" s="41"/>
      <c r="H161" s="41"/>
      <c r="I161" s="41"/>
      <c r="J161" s="41"/>
      <c r="K161" s="41"/>
      <c r="L161" s="186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>
      <c r="A162" s="41"/>
      <c r="B162" s="6"/>
      <c r="C162" s="41"/>
      <c r="D162" s="41"/>
      <c r="E162" s="41"/>
      <c r="F162" s="41"/>
      <c r="G162" s="41"/>
      <c r="H162" s="41"/>
      <c r="I162" s="41"/>
      <c r="J162" s="41"/>
      <c r="K162" s="41"/>
      <c r="L162" s="186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>
      <c r="A163" s="41"/>
      <c r="B163" s="6"/>
      <c r="C163" s="41"/>
      <c r="D163" s="41"/>
      <c r="E163" s="41"/>
      <c r="F163" s="41"/>
      <c r="G163" s="41"/>
      <c r="H163" s="41"/>
      <c r="I163" s="41"/>
      <c r="J163" s="41"/>
      <c r="K163" s="41"/>
      <c r="L163" s="186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>
      <c r="A164" s="41"/>
      <c r="B164" s="6"/>
      <c r="C164" s="41"/>
      <c r="D164" s="41"/>
      <c r="E164" s="41"/>
      <c r="F164" s="41"/>
      <c r="G164" s="41"/>
      <c r="H164" s="41"/>
      <c r="I164" s="41"/>
      <c r="J164" s="41"/>
      <c r="K164" s="41"/>
      <c r="L164" s="186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>
      <c r="A165" s="41"/>
      <c r="B165" s="6"/>
      <c r="C165" s="41"/>
      <c r="D165" s="41"/>
      <c r="E165" s="41"/>
      <c r="F165" s="41"/>
      <c r="G165" s="41"/>
      <c r="H165" s="41"/>
      <c r="I165" s="41"/>
      <c r="J165" s="41"/>
      <c r="K165" s="41"/>
      <c r="L165" s="186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>
      <c r="A166" s="41"/>
      <c r="B166" s="6"/>
      <c r="C166" s="41"/>
      <c r="D166" s="41"/>
      <c r="E166" s="41"/>
      <c r="F166" s="41"/>
      <c r="G166" s="41"/>
      <c r="H166" s="41"/>
      <c r="I166" s="41"/>
      <c r="J166" s="41"/>
      <c r="K166" s="41"/>
      <c r="L166" s="186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>
      <c r="A167" s="41"/>
      <c r="B167" s="6"/>
      <c r="C167" s="41"/>
      <c r="D167" s="41"/>
      <c r="E167" s="41"/>
      <c r="F167" s="41"/>
      <c r="G167" s="41"/>
      <c r="H167" s="41"/>
      <c r="I167" s="41"/>
      <c r="J167" s="41"/>
      <c r="K167" s="41"/>
      <c r="L167" s="186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>
      <c r="A168" s="41"/>
      <c r="B168" s="6"/>
      <c r="C168" s="41"/>
      <c r="D168" s="41"/>
      <c r="E168" s="41"/>
      <c r="F168" s="41"/>
      <c r="G168" s="41"/>
      <c r="H168" s="41"/>
      <c r="I168" s="41"/>
      <c r="J168" s="41"/>
      <c r="K168" s="41"/>
      <c r="L168" s="186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>
      <c r="A169" s="41"/>
      <c r="B169" s="6"/>
      <c r="C169" s="41"/>
      <c r="D169" s="41"/>
      <c r="E169" s="41"/>
      <c r="F169" s="41"/>
      <c r="G169" s="41"/>
      <c r="H169" s="41"/>
      <c r="I169" s="41"/>
      <c r="J169" s="41"/>
      <c r="K169" s="41"/>
      <c r="L169" s="186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>
      <c r="A170" s="41"/>
      <c r="B170" s="6"/>
      <c r="C170" s="41"/>
      <c r="D170" s="41"/>
      <c r="E170" s="41"/>
      <c r="F170" s="41"/>
      <c r="G170" s="41"/>
      <c r="H170" s="41"/>
      <c r="I170" s="41"/>
      <c r="J170" s="41"/>
      <c r="K170" s="41"/>
      <c r="L170" s="186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>
      <c r="A171" s="41"/>
      <c r="B171" s="6"/>
      <c r="C171" s="41"/>
      <c r="D171" s="41"/>
      <c r="E171" s="41"/>
      <c r="F171" s="41"/>
      <c r="G171" s="41"/>
      <c r="H171" s="41"/>
      <c r="I171" s="41"/>
      <c r="J171" s="41"/>
      <c r="K171" s="41"/>
      <c r="L171" s="186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>
      <c r="A172" s="41"/>
      <c r="B172" s="6"/>
      <c r="C172" s="41"/>
      <c r="D172" s="41"/>
      <c r="E172" s="41"/>
      <c r="F172" s="41"/>
      <c r="G172" s="41"/>
      <c r="H172" s="41"/>
      <c r="I172" s="41"/>
      <c r="J172" s="41"/>
      <c r="K172" s="41"/>
      <c r="L172" s="186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>
      <c r="A173" s="41"/>
      <c r="B173" s="6"/>
      <c r="C173" s="41"/>
      <c r="D173" s="41"/>
      <c r="E173" s="41"/>
      <c r="F173" s="41"/>
      <c r="G173" s="41"/>
      <c r="H173" s="41"/>
      <c r="I173" s="41"/>
      <c r="J173" s="41"/>
      <c r="K173" s="41"/>
      <c r="L173" s="186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>
      <c r="A174" s="41"/>
      <c r="B174" s="6"/>
      <c r="C174" s="41"/>
      <c r="D174" s="41"/>
      <c r="E174" s="41"/>
      <c r="F174" s="41"/>
      <c r="G174" s="41"/>
      <c r="H174" s="41"/>
      <c r="I174" s="41"/>
      <c r="J174" s="41"/>
      <c r="K174" s="41"/>
      <c r="L174" s="186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>
      <c r="A175" s="41"/>
      <c r="B175" s="6"/>
      <c r="C175" s="41"/>
      <c r="D175" s="41"/>
      <c r="E175" s="41"/>
      <c r="F175" s="41"/>
      <c r="G175" s="41"/>
      <c r="H175" s="41"/>
      <c r="I175" s="41"/>
      <c r="J175" s="41"/>
      <c r="K175" s="41"/>
      <c r="L175" s="186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>
      <c r="A176" s="41"/>
      <c r="B176" s="6"/>
      <c r="C176" s="41"/>
      <c r="D176" s="41"/>
      <c r="E176" s="41"/>
      <c r="F176" s="41"/>
      <c r="G176" s="41"/>
      <c r="H176" s="41"/>
      <c r="I176" s="41"/>
      <c r="J176" s="41"/>
      <c r="K176" s="41"/>
      <c r="L176" s="186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>
      <c r="A177" s="41"/>
      <c r="B177" s="6"/>
      <c r="C177" s="41"/>
      <c r="D177" s="41"/>
      <c r="E177" s="41"/>
      <c r="F177" s="41"/>
      <c r="G177" s="41"/>
      <c r="H177" s="41"/>
      <c r="I177" s="41"/>
      <c r="J177" s="41"/>
      <c r="K177" s="41"/>
      <c r="L177" s="186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>
      <c r="A178" s="41"/>
      <c r="B178" s="6"/>
      <c r="C178" s="41"/>
      <c r="D178" s="41"/>
      <c r="E178" s="41"/>
      <c r="F178" s="41"/>
      <c r="G178" s="41"/>
      <c r="H178" s="41"/>
      <c r="I178" s="41"/>
      <c r="J178" s="41"/>
      <c r="K178" s="41"/>
      <c r="L178" s="186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>
      <c r="A179" s="41"/>
      <c r="B179" s="6"/>
      <c r="C179" s="41"/>
      <c r="D179" s="41"/>
      <c r="E179" s="41"/>
      <c r="F179" s="41"/>
      <c r="G179" s="41"/>
      <c r="H179" s="41"/>
      <c r="I179" s="41"/>
      <c r="J179" s="41"/>
      <c r="K179" s="41"/>
      <c r="L179" s="186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>
      <c r="A180" s="41"/>
      <c r="B180" s="6"/>
      <c r="C180" s="41"/>
      <c r="D180" s="41"/>
      <c r="E180" s="41"/>
      <c r="F180" s="41"/>
      <c r="G180" s="41"/>
      <c r="H180" s="41"/>
      <c r="I180" s="41"/>
      <c r="J180" s="41"/>
      <c r="K180" s="41"/>
      <c r="L180" s="186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>
      <c r="A181" s="41"/>
      <c r="B181" s="6"/>
      <c r="C181" s="41"/>
      <c r="D181" s="41"/>
      <c r="E181" s="41"/>
      <c r="F181" s="41"/>
      <c r="G181" s="41"/>
      <c r="H181" s="41"/>
      <c r="I181" s="41"/>
      <c r="J181" s="41"/>
      <c r="K181" s="41"/>
      <c r="L181" s="186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>
      <c r="A182" s="41"/>
      <c r="B182" s="6"/>
      <c r="C182" s="41"/>
      <c r="D182" s="41"/>
      <c r="E182" s="41"/>
      <c r="F182" s="41"/>
      <c r="G182" s="41"/>
      <c r="H182" s="41"/>
      <c r="I182" s="41"/>
      <c r="J182" s="41"/>
      <c r="K182" s="41"/>
      <c r="L182" s="186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>
      <c r="A183" s="41"/>
      <c r="B183" s="6"/>
      <c r="C183" s="41"/>
      <c r="D183" s="41"/>
      <c r="E183" s="41"/>
      <c r="F183" s="41"/>
      <c r="G183" s="41"/>
      <c r="H183" s="41"/>
      <c r="I183" s="41"/>
      <c r="J183" s="41"/>
      <c r="K183" s="41"/>
      <c r="L183" s="186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>
      <c r="A184" s="41"/>
      <c r="B184" s="6"/>
      <c r="C184" s="41"/>
      <c r="D184" s="41"/>
      <c r="E184" s="41"/>
      <c r="F184" s="41"/>
      <c r="G184" s="41"/>
      <c r="H184" s="41"/>
      <c r="I184" s="41"/>
      <c r="J184" s="41"/>
      <c r="K184" s="41"/>
      <c r="L184" s="186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>
      <c r="A185" s="41"/>
      <c r="B185" s="6"/>
      <c r="C185" s="41"/>
      <c r="D185" s="41"/>
      <c r="E185" s="41"/>
      <c r="F185" s="41"/>
      <c r="G185" s="41"/>
      <c r="H185" s="41"/>
      <c r="I185" s="41"/>
      <c r="J185" s="41"/>
      <c r="K185" s="41"/>
      <c r="L185" s="186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>
      <c r="A186" s="41"/>
      <c r="B186" s="6"/>
      <c r="C186" s="41"/>
      <c r="D186" s="41"/>
      <c r="E186" s="41"/>
      <c r="F186" s="41"/>
      <c r="G186" s="41"/>
      <c r="H186" s="41"/>
      <c r="I186" s="41"/>
      <c r="J186" s="41"/>
      <c r="K186" s="41"/>
      <c r="L186" s="186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>
      <c r="A187" s="41"/>
      <c r="B187" s="6"/>
      <c r="C187" s="41"/>
      <c r="D187" s="41"/>
      <c r="E187" s="41"/>
      <c r="F187" s="41"/>
      <c r="G187" s="41"/>
      <c r="H187" s="41"/>
      <c r="I187" s="41"/>
      <c r="J187" s="41"/>
      <c r="K187" s="41"/>
      <c r="L187" s="186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>
      <c r="A188" s="41"/>
      <c r="B188" s="6"/>
      <c r="C188" s="41"/>
      <c r="D188" s="41"/>
      <c r="E188" s="41"/>
      <c r="F188" s="41"/>
      <c r="G188" s="41"/>
      <c r="H188" s="41"/>
      <c r="I188" s="41"/>
      <c r="J188" s="41"/>
      <c r="K188" s="41"/>
      <c r="L188" s="186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>
      <c r="A189" s="41"/>
      <c r="B189" s="6"/>
      <c r="C189" s="41"/>
      <c r="D189" s="41"/>
      <c r="E189" s="41"/>
      <c r="F189" s="41"/>
      <c r="G189" s="41"/>
      <c r="H189" s="41"/>
      <c r="I189" s="41"/>
      <c r="J189" s="41"/>
      <c r="K189" s="41"/>
      <c r="L189" s="186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>
      <c r="A190" s="41"/>
      <c r="B190" s="6"/>
      <c r="C190" s="41"/>
      <c r="D190" s="41"/>
      <c r="E190" s="41"/>
      <c r="F190" s="41"/>
      <c r="G190" s="41"/>
      <c r="H190" s="41"/>
      <c r="I190" s="41"/>
      <c r="J190" s="41"/>
      <c r="K190" s="41"/>
      <c r="L190" s="186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>
      <c r="A191" s="41"/>
      <c r="B191" s="6"/>
      <c r="C191" s="41"/>
      <c r="D191" s="41"/>
      <c r="E191" s="41"/>
      <c r="F191" s="41"/>
      <c r="G191" s="41"/>
      <c r="H191" s="41"/>
      <c r="I191" s="41"/>
      <c r="J191" s="41"/>
      <c r="K191" s="41"/>
      <c r="L191" s="186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>
      <c r="A192" s="41"/>
      <c r="B192" s="6"/>
      <c r="C192" s="41"/>
      <c r="D192" s="41"/>
      <c r="E192" s="41"/>
      <c r="F192" s="41"/>
      <c r="G192" s="41"/>
      <c r="H192" s="41"/>
      <c r="I192" s="41"/>
      <c r="J192" s="41"/>
      <c r="K192" s="41"/>
      <c r="L192" s="186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>
      <c r="A193" s="41"/>
      <c r="B193" s="6"/>
      <c r="C193" s="41"/>
      <c r="D193" s="41"/>
      <c r="E193" s="41"/>
      <c r="F193" s="41"/>
      <c r="G193" s="41"/>
      <c r="H193" s="41"/>
      <c r="I193" s="41"/>
      <c r="J193" s="41"/>
      <c r="K193" s="41"/>
      <c r="L193" s="186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>
      <c r="A194" s="41"/>
      <c r="B194" s="6"/>
      <c r="C194" s="41"/>
      <c r="D194" s="41"/>
      <c r="E194" s="41"/>
      <c r="F194" s="41"/>
      <c r="G194" s="41"/>
      <c r="H194" s="41"/>
      <c r="I194" s="41"/>
      <c r="J194" s="41"/>
      <c r="K194" s="41"/>
      <c r="L194" s="186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>
      <c r="A195" s="41"/>
      <c r="B195" s="6"/>
      <c r="C195" s="41"/>
      <c r="D195" s="41"/>
      <c r="E195" s="41"/>
      <c r="F195" s="41"/>
      <c r="G195" s="41"/>
      <c r="H195" s="41"/>
      <c r="I195" s="41"/>
      <c r="J195" s="41"/>
      <c r="K195" s="41"/>
      <c r="L195" s="186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>
      <c r="A196" s="41"/>
      <c r="B196" s="6"/>
      <c r="C196" s="41"/>
      <c r="D196" s="41"/>
      <c r="E196" s="41"/>
      <c r="F196" s="41"/>
      <c r="G196" s="41"/>
      <c r="H196" s="41"/>
      <c r="I196" s="41"/>
      <c r="J196" s="41"/>
      <c r="K196" s="41"/>
      <c r="L196" s="186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>
      <c r="A197" s="41"/>
      <c r="B197" s="6"/>
      <c r="C197" s="41"/>
      <c r="D197" s="41"/>
      <c r="E197" s="41"/>
      <c r="F197" s="41"/>
      <c r="G197" s="41"/>
      <c r="H197" s="41"/>
      <c r="I197" s="41"/>
      <c r="J197" s="41"/>
      <c r="K197" s="41"/>
      <c r="L197" s="186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>
      <c r="A198" s="41"/>
      <c r="B198" s="6"/>
      <c r="C198" s="41"/>
      <c r="D198" s="41"/>
      <c r="E198" s="41"/>
      <c r="F198" s="41"/>
      <c r="G198" s="41"/>
      <c r="H198" s="41"/>
      <c r="I198" s="41"/>
      <c r="J198" s="41"/>
      <c r="K198" s="41"/>
      <c r="L198" s="186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>
      <c r="A199" s="41"/>
      <c r="B199" s="6"/>
      <c r="C199" s="41"/>
      <c r="D199" s="41"/>
      <c r="E199" s="41"/>
      <c r="F199" s="41"/>
      <c r="G199" s="41"/>
      <c r="H199" s="41"/>
      <c r="I199" s="41"/>
      <c r="J199" s="41"/>
      <c r="K199" s="41"/>
      <c r="L199" s="186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>
      <c r="A200" s="41"/>
      <c r="B200" s="6"/>
      <c r="C200" s="41"/>
      <c r="D200" s="41"/>
      <c r="E200" s="41"/>
      <c r="F200" s="41"/>
      <c r="G200" s="41"/>
      <c r="H200" s="41"/>
      <c r="I200" s="41"/>
      <c r="J200" s="41"/>
      <c r="K200" s="41"/>
      <c r="L200" s="186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>
      <c r="A201" s="41"/>
      <c r="B201" s="6"/>
      <c r="C201" s="41"/>
      <c r="D201" s="41"/>
      <c r="E201" s="41"/>
      <c r="F201" s="41"/>
      <c r="G201" s="41"/>
      <c r="H201" s="41"/>
      <c r="I201" s="41"/>
      <c r="J201" s="41"/>
      <c r="K201" s="41"/>
      <c r="L201" s="186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>
      <c r="A202" s="41"/>
      <c r="B202" s="6"/>
      <c r="C202" s="41"/>
      <c r="D202" s="41"/>
      <c r="E202" s="41"/>
      <c r="F202" s="41"/>
      <c r="G202" s="41"/>
      <c r="H202" s="41"/>
      <c r="I202" s="41"/>
      <c r="J202" s="41"/>
      <c r="K202" s="41"/>
      <c r="L202" s="186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>
      <c r="A203" s="41"/>
      <c r="B203" s="6"/>
      <c r="C203" s="41"/>
      <c r="D203" s="41"/>
      <c r="E203" s="41"/>
      <c r="F203" s="41"/>
      <c r="G203" s="41"/>
      <c r="H203" s="41"/>
      <c r="I203" s="41"/>
      <c r="J203" s="41"/>
      <c r="K203" s="41"/>
      <c r="L203" s="186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>
      <c r="A204" s="41"/>
      <c r="B204" s="6"/>
      <c r="C204" s="41"/>
      <c r="D204" s="41"/>
      <c r="E204" s="41"/>
      <c r="F204" s="41"/>
      <c r="G204" s="41"/>
      <c r="H204" s="41"/>
      <c r="I204" s="41"/>
      <c r="J204" s="41"/>
      <c r="K204" s="41"/>
      <c r="L204" s="186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>
      <c r="A205" s="41"/>
      <c r="B205" s="6"/>
      <c r="C205" s="41"/>
      <c r="D205" s="41"/>
      <c r="E205" s="41"/>
      <c r="F205" s="41"/>
      <c r="G205" s="41"/>
      <c r="H205" s="41"/>
      <c r="I205" s="41"/>
      <c r="J205" s="41"/>
      <c r="K205" s="41"/>
      <c r="L205" s="186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>
      <c r="A206" s="41"/>
      <c r="B206" s="6"/>
      <c r="C206" s="41"/>
      <c r="D206" s="41"/>
      <c r="E206" s="41"/>
      <c r="F206" s="41"/>
      <c r="G206" s="41"/>
      <c r="H206" s="41"/>
      <c r="I206" s="41"/>
      <c r="J206" s="41"/>
      <c r="K206" s="41"/>
      <c r="L206" s="186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>
      <c r="A207" s="41"/>
      <c r="B207" s="6"/>
      <c r="C207" s="41"/>
      <c r="D207" s="41"/>
      <c r="E207" s="41"/>
      <c r="F207" s="41"/>
      <c r="G207" s="41"/>
      <c r="H207" s="41"/>
      <c r="I207" s="41"/>
      <c r="J207" s="41"/>
      <c r="K207" s="41"/>
      <c r="L207" s="186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>
      <c r="A208" s="41"/>
      <c r="B208" s="6"/>
      <c r="C208" s="41"/>
      <c r="D208" s="41"/>
      <c r="E208" s="41"/>
      <c r="F208" s="41"/>
      <c r="G208" s="41"/>
      <c r="H208" s="41"/>
      <c r="I208" s="41"/>
      <c r="J208" s="41"/>
      <c r="K208" s="41"/>
      <c r="L208" s="186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>
      <c r="A209" s="41"/>
      <c r="B209" s="6"/>
      <c r="C209" s="41"/>
      <c r="D209" s="41"/>
      <c r="E209" s="41"/>
      <c r="F209" s="41"/>
      <c r="G209" s="41"/>
      <c r="H209" s="41"/>
      <c r="I209" s="41"/>
      <c r="J209" s="41"/>
      <c r="K209" s="41"/>
      <c r="L209" s="186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>
      <c r="A210" s="41"/>
      <c r="B210" s="6"/>
      <c r="C210" s="41"/>
      <c r="D210" s="41"/>
      <c r="E210" s="41"/>
      <c r="F210" s="41"/>
      <c r="G210" s="41"/>
      <c r="H210" s="41"/>
      <c r="I210" s="41"/>
      <c r="J210" s="41"/>
      <c r="K210" s="41"/>
      <c r="L210" s="186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>
      <c r="A211" s="41"/>
      <c r="B211" s="6"/>
      <c r="C211" s="41"/>
      <c r="D211" s="41"/>
      <c r="E211" s="41"/>
      <c r="F211" s="41"/>
      <c r="G211" s="41"/>
      <c r="H211" s="41"/>
      <c r="I211" s="41"/>
      <c r="J211" s="41"/>
      <c r="K211" s="41"/>
      <c r="L211" s="186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>
      <c r="A212" s="41"/>
      <c r="B212" s="6"/>
      <c r="C212" s="41"/>
      <c r="D212" s="41"/>
      <c r="E212" s="41"/>
      <c r="F212" s="41"/>
      <c r="G212" s="41"/>
      <c r="H212" s="41"/>
      <c r="I212" s="41"/>
      <c r="J212" s="41"/>
      <c r="K212" s="41"/>
      <c r="L212" s="186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>
      <c r="A213" s="41"/>
      <c r="B213" s="6"/>
      <c r="C213" s="41"/>
      <c r="D213" s="41"/>
      <c r="E213" s="41"/>
      <c r="F213" s="41"/>
      <c r="G213" s="41"/>
      <c r="H213" s="41"/>
      <c r="I213" s="41"/>
      <c r="J213" s="41"/>
      <c r="K213" s="41"/>
      <c r="L213" s="186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>
      <c r="A214" s="41"/>
      <c r="B214" s="6"/>
      <c r="C214" s="41"/>
      <c r="D214" s="41"/>
      <c r="E214" s="41"/>
      <c r="F214" s="41"/>
      <c r="G214" s="41"/>
      <c r="H214" s="41"/>
      <c r="I214" s="41"/>
      <c r="J214" s="41"/>
      <c r="K214" s="41"/>
      <c r="L214" s="186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>
      <c r="A215" s="41"/>
      <c r="B215" s="6"/>
      <c r="C215" s="41"/>
      <c r="D215" s="41"/>
      <c r="E215" s="41"/>
      <c r="F215" s="41"/>
      <c r="G215" s="41"/>
      <c r="H215" s="41"/>
      <c r="I215" s="41"/>
      <c r="J215" s="41"/>
      <c r="K215" s="41"/>
      <c r="L215" s="186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>
      <c r="A216" s="41"/>
      <c r="B216" s="6"/>
      <c r="C216" s="41"/>
      <c r="D216" s="41"/>
      <c r="E216" s="41"/>
      <c r="F216" s="41"/>
      <c r="G216" s="41"/>
      <c r="H216" s="41"/>
      <c r="I216" s="41"/>
      <c r="J216" s="41"/>
      <c r="K216" s="41"/>
      <c r="L216" s="186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>
      <c r="A217" s="41"/>
      <c r="B217" s="6"/>
      <c r="C217" s="41"/>
      <c r="D217" s="41"/>
      <c r="E217" s="41"/>
      <c r="F217" s="41"/>
      <c r="G217" s="41"/>
      <c r="H217" s="41"/>
      <c r="I217" s="41"/>
      <c r="J217" s="41"/>
      <c r="K217" s="41"/>
      <c r="L217" s="186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>
      <c r="A218" s="41"/>
      <c r="B218" s="6"/>
      <c r="C218" s="41"/>
      <c r="D218" s="41"/>
      <c r="E218" s="41"/>
      <c r="F218" s="41"/>
      <c r="G218" s="41"/>
      <c r="H218" s="41"/>
      <c r="I218" s="41"/>
      <c r="J218" s="41"/>
      <c r="K218" s="41"/>
      <c r="L218" s="186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>
      <c r="A219" s="41"/>
      <c r="B219" s="6"/>
      <c r="C219" s="41"/>
      <c r="D219" s="41"/>
      <c r="E219" s="41"/>
      <c r="F219" s="41"/>
      <c r="G219" s="41"/>
      <c r="H219" s="41"/>
      <c r="I219" s="41"/>
      <c r="J219" s="41"/>
      <c r="K219" s="41"/>
      <c r="L219" s="186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>
      <c r="A220" s="41"/>
      <c r="B220" s="6"/>
      <c r="C220" s="41"/>
      <c r="D220" s="41"/>
      <c r="E220" s="41"/>
      <c r="F220" s="41"/>
      <c r="G220" s="41"/>
      <c r="H220" s="41"/>
      <c r="I220" s="41"/>
      <c r="J220" s="41"/>
      <c r="K220" s="41"/>
      <c r="L220" s="186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>
      <c r="A221" s="41"/>
      <c r="B221" s="6"/>
      <c r="C221" s="41"/>
      <c r="D221" s="41"/>
      <c r="E221" s="41"/>
      <c r="F221" s="41"/>
      <c r="G221" s="41"/>
      <c r="H221" s="41"/>
      <c r="I221" s="41"/>
      <c r="J221" s="41"/>
      <c r="K221" s="41"/>
      <c r="L221" s="186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>
      <c r="A222" s="41"/>
      <c r="B222" s="6"/>
      <c r="C222" s="41"/>
      <c r="D222" s="41"/>
      <c r="E222" s="41"/>
      <c r="F222" s="41"/>
      <c r="G222" s="41"/>
      <c r="H222" s="41"/>
      <c r="I222" s="41"/>
      <c r="J222" s="41"/>
      <c r="K222" s="41"/>
      <c r="L222" s="186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>
      <c r="A223" s="41"/>
      <c r="B223" s="6"/>
      <c r="C223" s="41"/>
      <c r="D223" s="41"/>
      <c r="E223" s="41"/>
      <c r="F223" s="41"/>
      <c r="G223" s="41"/>
      <c r="H223" s="41"/>
      <c r="I223" s="41"/>
      <c r="J223" s="41"/>
      <c r="K223" s="41"/>
      <c r="L223" s="186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>
      <c r="A224" s="41"/>
      <c r="B224" s="6"/>
      <c r="C224" s="41"/>
      <c r="D224" s="41"/>
      <c r="E224" s="41"/>
      <c r="F224" s="41"/>
      <c r="G224" s="41"/>
      <c r="H224" s="41"/>
      <c r="I224" s="41"/>
      <c r="J224" s="41"/>
      <c r="K224" s="41"/>
      <c r="L224" s="186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>
      <c r="A225" s="41"/>
      <c r="B225" s="6"/>
      <c r="C225" s="41"/>
      <c r="D225" s="41"/>
      <c r="E225" s="41"/>
      <c r="F225" s="41"/>
      <c r="G225" s="41"/>
      <c r="H225" s="41"/>
      <c r="I225" s="41"/>
      <c r="J225" s="41"/>
      <c r="K225" s="41"/>
      <c r="L225" s="186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>
      <c r="A226" s="41"/>
      <c r="B226" s="6"/>
      <c r="C226" s="41"/>
      <c r="D226" s="41"/>
      <c r="E226" s="41"/>
      <c r="F226" s="41"/>
      <c r="G226" s="41"/>
      <c r="H226" s="41"/>
      <c r="I226" s="41"/>
      <c r="J226" s="41"/>
      <c r="K226" s="41"/>
      <c r="L226" s="186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>
      <c r="A227" s="41"/>
      <c r="B227" s="6"/>
      <c r="C227" s="41"/>
      <c r="D227" s="41"/>
      <c r="E227" s="41"/>
      <c r="F227" s="41"/>
      <c r="G227" s="41"/>
      <c r="H227" s="41"/>
      <c r="I227" s="41"/>
      <c r="J227" s="41"/>
      <c r="K227" s="41"/>
      <c r="L227" s="186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>
      <c r="A228" s="41"/>
      <c r="B228" s="6"/>
      <c r="C228" s="41"/>
      <c r="D228" s="41"/>
      <c r="E228" s="41"/>
      <c r="F228" s="41"/>
      <c r="G228" s="41"/>
      <c r="H228" s="41"/>
      <c r="I228" s="41"/>
      <c r="J228" s="41"/>
      <c r="K228" s="41"/>
      <c r="L228" s="186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>
      <c r="A229" s="41"/>
      <c r="B229" s="6"/>
      <c r="C229" s="41"/>
      <c r="D229" s="41"/>
      <c r="E229" s="41"/>
      <c r="F229" s="41"/>
      <c r="G229" s="41"/>
      <c r="H229" s="41"/>
      <c r="I229" s="41"/>
      <c r="J229" s="41"/>
      <c r="K229" s="41"/>
      <c r="L229" s="186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>
      <c r="A230" s="41"/>
      <c r="B230" s="6"/>
      <c r="C230" s="41"/>
      <c r="D230" s="41"/>
      <c r="E230" s="41"/>
      <c r="F230" s="41"/>
      <c r="G230" s="41"/>
      <c r="H230" s="41"/>
      <c r="I230" s="41"/>
      <c r="J230" s="41"/>
      <c r="K230" s="41"/>
      <c r="L230" s="186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>
      <c r="A231" s="41"/>
      <c r="B231" s="6"/>
      <c r="C231" s="41"/>
      <c r="D231" s="41"/>
      <c r="E231" s="41"/>
      <c r="F231" s="41"/>
      <c r="G231" s="41"/>
      <c r="H231" s="41"/>
      <c r="I231" s="41"/>
      <c r="J231" s="41"/>
      <c r="K231" s="41"/>
      <c r="L231" s="186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>
      <c r="A232" s="41"/>
      <c r="B232" s="6"/>
      <c r="C232" s="41"/>
      <c r="D232" s="41"/>
      <c r="E232" s="41"/>
      <c r="F232" s="41"/>
      <c r="G232" s="41"/>
      <c r="H232" s="41"/>
      <c r="I232" s="41"/>
      <c r="J232" s="41"/>
      <c r="K232" s="41"/>
      <c r="L232" s="186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>
      <c r="A233" s="41"/>
      <c r="B233" s="6"/>
      <c r="C233" s="41"/>
      <c r="D233" s="41"/>
      <c r="E233" s="41"/>
      <c r="F233" s="41"/>
      <c r="G233" s="41"/>
      <c r="H233" s="41"/>
      <c r="I233" s="41"/>
      <c r="J233" s="41"/>
      <c r="K233" s="41"/>
      <c r="L233" s="186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>
      <c r="A234" s="41"/>
      <c r="B234" s="6"/>
      <c r="C234" s="41"/>
      <c r="D234" s="41"/>
      <c r="E234" s="41"/>
      <c r="F234" s="41"/>
      <c r="G234" s="41"/>
      <c r="H234" s="41"/>
      <c r="I234" s="41"/>
      <c r="J234" s="41"/>
      <c r="K234" s="41"/>
      <c r="L234" s="186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>
      <c r="A235" s="41"/>
      <c r="B235" s="6"/>
      <c r="C235" s="41"/>
      <c r="D235" s="41"/>
      <c r="E235" s="41"/>
      <c r="F235" s="41"/>
      <c r="G235" s="41"/>
      <c r="H235" s="41"/>
      <c r="I235" s="41"/>
      <c r="J235" s="41"/>
      <c r="K235" s="41"/>
      <c r="L235" s="186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>
      <c r="A236" s="41"/>
      <c r="B236" s="6"/>
      <c r="C236" s="41"/>
      <c r="D236" s="41"/>
      <c r="E236" s="41"/>
      <c r="F236" s="41"/>
      <c r="G236" s="41"/>
      <c r="H236" s="41"/>
      <c r="I236" s="41"/>
      <c r="J236" s="41"/>
      <c r="K236" s="41"/>
      <c r="L236" s="186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>
      <c r="A237" s="41"/>
      <c r="B237" s="6"/>
      <c r="C237" s="41"/>
      <c r="D237" s="41"/>
      <c r="E237" s="41"/>
      <c r="F237" s="41"/>
      <c r="G237" s="41"/>
      <c r="H237" s="41"/>
      <c r="I237" s="41"/>
      <c r="J237" s="41"/>
      <c r="K237" s="41"/>
      <c r="L237" s="186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>
      <c r="A238" s="41"/>
      <c r="B238" s="6"/>
      <c r="C238" s="41"/>
      <c r="D238" s="41"/>
      <c r="E238" s="41"/>
      <c r="F238" s="41"/>
      <c r="G238" s="41"/>
      <c r="H238" s="41"/>
      <c r="I238" s="41"/>
      <c r="J238" s="41"/>
      <c r="K238" s="41"/>
      <c r="L238" s="186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>
      <c r="A239" s="41"/>
      <c r="B239" s="6"/>
      <c r="C239" s="41"/>
      <c r="D239" s="41"/>
      <c r="E239" s="41"/>
      <c r="F239" s="41"/>
      <c r="G239" s="41"/>
      <c r="H239" s="41"/>
      <c r="I239" s="41"/>
      <c r="J239" s="41"/>
      <c r="K239" s="41"/>
      <c r="L239" s="186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>
      <c r="A240" s="41"/>
      <c r="B240" s="6"/>
      <c r="C240" s="41"/>
      <c r="D240" s="41"/>
      <c r="E240" s="41"/>
      <c r="F240" s="41"/>
      <c r="G240" s="41"/>
      <c r="H240" s="41"/>
      <c r="I240" s="41"/>
      <c r="J240" s="41"/>
      <c r="K240" s="41"/>
      <c r="L240" s="186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>
      <c r="A241" s="41"/>
      <c r="B241" s="6"/>
      <c r="C241" s="41"/>
      <c r="D241" s="41"/>
      <c r="E241" s="41"/>
      <c r="F241" s="41"/>
      <c r="G241" s="41"/>
      <c r="H241" s="41"/>
      <c r="I241" s="41"/>
      <c r="J241" s="41"/>
      <c r="K241" s="41"/>
      <c r="L241" s="186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>
      <c r="A242" s="41"/>
      <c r="B242" s="6"/>
      <c r="C242" s="41"/>
      <c r="D242" s="41"/>
      <c r="E242" s="41"/>
      <c r="F242" s="41"/>
      <c r="G242" s="41"/>
      <c r="H242" s="41"/>
      <c r="I242" s="41"/>
      <c r="J242" s="41"/>
      <c r="K242" s="41"/>
      <c r="L242" s="186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>
      <c r="A243" s="41"/>
      <c r="B243" s="6"/>
      <c r="C243" s="41"/>
      <c r="D243" s="41"/>
      <c r="E243" s="41"/>
      <c r="F243" s="41"/>
      <c r="G243" s="41"/>
      <c r="H243" s="41"/>
      <c r="I243" s="41"/>
      <c r="J243" s="41"/>
      <c r="K243" s="41"/>
      <c r="L243" s="186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>
      <c r="A244" s="41"/>
      <c r="B244" s="6"/>
      <c r="C244" s="41"/>
      <c r="D244" s="41"/>
      <c r="E244" s="41"/>
      <c r="F244" s="41"/>
      <c r="G244" s="41"/>
      <c r="H244" s="41"/>
      <c r="I244" s="41"/>
      <c r="J244" s="41"/>
      <c r="K244" s="41"/>
      <c r="L244" s="186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>
      <c r="A245" s="41"/>
      <c r="B245" s="6"/>
      <c r="C245" s="41"/>
      <c r="D245" s="41"/>
      <c r="E245" s="41"/>
      <c r="F245" s="41"/>
      <c r="G245" s="41"/>
      <c r="H245" s="41"/>
      <c r="I245" s="41"/>
      <c r="J245" s="41"/>
      <c r="K245" s="41"/>
      <c r="L245" s="186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>
      <c r="A246" s="41"/>
      <c r="B246" s="6"/>
      <c r="C246" s="41"/>
      <c r="D246" s="41"/>
      <c r="E246" s="41"/>
      <c r="F246" s="41"/>
      <c r="G246" s="41"/>
      <c r="H246" s="41"/>
      <c r="I246" s="41"/>
      <c r="J246" s="41"/>
      <c r="K246" s="41"/>
      <c r="L246" s="186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>
      <c r="A247" s="41"/>
      <c r="B247" s="6"/>
      <c r="C247" s="41"/>
      <c r="D247" s="41"/>
      <c r="E247" s="41"/>
      <c r="F247" s="41"/>
      <c r="G247" s="41"/>
      <c r="H247" s="41"/>
      <c r="I247" s="41"/>
      <c r="J247" s="41"/>
      <c r="K247" s="41"/>
      <c r="L247" s="186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>
      <c r="A248" s="41"/>
      <c r="B248" s="6"/>
      <c r="C248" s="41"/>
      <c r="D248" s="41"/>
      <c r="E248" s="41"/>
      <c r="F248" s="41"/>
      <c r="G248" s="41"/>
      <c r="H248" s="41"/>
      <c r="I248" s="41"/>
      <c r="J248" s="41"/>
      <c r="K248" s="41"/>
      <c r="L248" s="186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>
      <c r="A249" s="41"/>
      <c r="B249" s="6"/>
      <c r="C249" s="41"/>
      <c r="D249" s="41"/>
      <c r="E249" s="41"/>
      <c r="F249" s="41"/>
      <c r="G249" s="41"/>
      <c r="H249" s="41"/>
      <c r="I249" s="41"/>
      <c r="J249" s="41"/>
      <c r="K249" s="41"/>
      <c r="L249" s="186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>
      <c r="A250" s="41"/>
      <c r="B250" s="6"/>
      <c r="C250" s="41"/>
      <c r="D250" s="41"/>
      <c r="E250" s="41"/>
      <c r="F250" s="41"/>
      <c r="G250" s="41"/>
      <c r="H250" s="41"/>
      <c r="I250" s="41"/>
      <c r="J250" s="41"/>
      <c r="K250" s="41"/>
      <c r="L250" s="186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>
      <c r="A251" s="41"/>
      <c r="B251" s="6"/>
      <c r="C251" s="41"/>
      <c r="D251" s="41"/>
      <c r="E251" s="41"/>
      <c r="F251" s="41"/>
      <c r="G251" s="41"/>
      <c r="H251" s="41"/>
      <c r="I251" s="41"/>
      <c r="J251" s="41"/>
      <c r="K251" s="41"/>
      <c r="L251" s="186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>
      <c r="A252" s="41"/>
      <c r="B252" s="6"/>
      <c r="C252" s="41"/>
      <c r="D252" s="41"/>
      <c r="E252" s="41"/>
      <c r="F252" s="41"/>
      <c r="G252" s="41"/>
      <c r="H252" s="41"/>
      <c r="I252" s="41"/>
      <c r="J252" s="41"/>
      <c r="K252" s="41"/>
      <c r="L252" s="186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>
      <c r="A253" s="41"/>
      <c r="B253" s="6"/>
      <c r="C253" s="41"/>
      <c r="D253" s="41"/>
      <c r="E253" s="41"/>
      <c r="F253" s="41"/>
      <c r="G253" s="41"/>
      <c r="H253" s="41"/>
      <c r="I253" s="41"/>
      <c r="J253" s="41"/>
      <c r="K253" s="41"/>
      <c r="L253" s="186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>
      <c r="A254" s="41"/>
      <c r="B254" s="6"/>
      <c r="C254" s="41"/>
      <c r="D254" s="41"/>
      <c r="E254" s="41"/>
      <c r="F254" s="41"/>
      <c r="G254" s="41"/>
      <c r="H254" s="41"/>
      <c r="I254" s="41"/>
      <c r="J254" s="41"/>
      <c r="K254" s="41"/>
      <c r="L254" s="186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>
      <c r="A255" s="41"/>
      <c r="B255" s="6"/>
      <c r="C255" s="41"/>
      <c r="D255" s="41"/>
      <c r="E255" s="41"/>
      <c r="F255" s="41"/>
      <c r="G255" s="41"/>
      <c r="H255" s="41"/>
      <c r="I255" s="41"/>
      <c r="J255" s="41"/>
      <c r="K255" s="41"/>
      <c r="L255" s="186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>
      <c r="A256" s="41"/>
      <c r="B256" s="6"/>
      <c r="C256" s="41"/>
      <c r="D256" s="41"/>
      <c r="E256" s="41"/>
      <c r="F256" s="41"/>
      <c r="G256" s="41"/>
      <c r="H256" s="41"/>
      <c r="I256" s="41"/>
      <c r="J256" s="41"/>
      <c r="K256" s="41"/>
      <c r="L256" s="186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>
      <c r="A257" s="41"/>
      <c r="B257" s="6"/>
      <c r="C257" s="41"/>
      <c r="D257" s="41"/>
      <c r="E257" s="41"/>
      <c r="F257" s="41"/>
      <c r="G257" s="41"/>
      <c r="H257" s="41"/>
      <c r="I257" s="41"/>
      <c r="J257" s="41"/>
      <c r="K257" s="41"/>
      <c r="L257" s="186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>
      <c r="A258" s="41"/>
      <c r="B258" s="6"/>
      <c r="C258" s="41"/>
      <c r="D258" s="41"/>
      <c r="E258" s="41"/>
      <c r="F258" s="41"/>
      <c r="G258" s="41"/>
      <c r="H258" s="41"/>
      <c r="I258" s="41"/>
      <c r="J258" s="41"/>
      <c r="K258" s="41"/>
      <c r="L258" s="186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>
      <c r="A259" s="41"/>
      <c r="B259" s="6"/>
      <c r="C259" s="41"/>
      <c r="D259" s="41"/>
      <c r="E259" s="41"/>
      <c r="F259" s="41"/>
      <c r="G259" s="41"/>
      <c r="H259" s="41"/>
      <c r="I259" s="41"/>
      <c r="J259" s="41"/>
      <c r="K259" s="41"/>
      <c r="L259" s="186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>
      <c r="A260" s="41"/>
      <c r="B260" s="6"/>
      <c r="C260" s="41"/>
      <c r="D260" s="41"/>
      <c r="E260" s="41"/>
      <c r="F260" s="41"/>
      <c r="G260" s="41"/>
      <c r="H260" s="41"/>
      <c r="I260" s="41"/>
      <c r="J260" s="41"/>
      <c r="K260" s="41"/>
      <c r="L260" s="186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>
      <c r="A261" s="41"/>
      <c r="B261" s="6"/>
      <c r="C261" s="41"/>
      <c r="D261" s="41"/>
      <c r="E261" s="41"/>
      <c r="F261" s="41"/>
      <c r="G261" s="41"/>
      <c r="H261" s="41"/>
      <c r="I261" s="41"/>
      <c r="J261" s="41"/>
      <c r="K261" s="41"/>
      <c r="L261" s="186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>
      <c r="A262" s="41"/>
      <c r="B262" s="6"/>
      <c r="C262" s="41"/>
      <c r="D262" s="41"/>
      <c r="E262" s="41"/>
      <c r="F262" s="41"/>
      <c r="G262" s="41"/>
      <c r="H262" s="41"/>
      <c r="I262" s="41"/>
      <c r="J262" s="41"/>
      <c r="K262" s="41"/>
      <c r="L262" s="186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>
      <c r="A263" s="41"/>
      <c r="B263" s="6"/>
      <c r="C263" s="41"/>
      <c r="D263" s="41"/>
      <c r="E263" s="41"/>
      <c r="F263" s="41"/>
      <c r="G263" s="41"/>
      <c r="H263" s="41"/>
      <c r="I263" s="41"/>
      <c r="J263" s="41"/>
      <c r="K263" s="41"/>
      <c r="L263" s="186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>
      <c r="A264" s="41"/>
      <c r="B264" s="6"/>
      <c r="C264" s="41"/>
      <c r="D264" s="41"/>
      <c r="E264" s="41"/>
      <c r="F264" s="41"/>
      <c r="G264" s="41"/>
      <c r="H264" s="41"/>
      <c r="I264" s="41"/>
      <c r="J264" s="41"/>
      <c r="K264" s="41"/>
      <c r="L264" s="186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>
      <c r="A265" s="41"/>
      <c r="B265" s="6"/>
      <c r="C265" s="41"/>
      <c r="D265" s="41"/>
      <c r="E265" s="41"/>
      <c r="F265" s="41"/>
      <c r="G265" s="41"/>
      <c r="H265" s="41"/>
      <c r="I265" s="41"/>
      <c r="J265" s="41"/>
      <c r="K265" s="41"/>
      <c r="L265" s="186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>
      <c r="A266" s="41"/>
      <c r="B266" s="6"/>
      <c r="C266" s="41"/>
      <c r="D266" s="41"/>
      <c r="E266" s="41"/>
      <c r="F266" s="41"/>
      <c r="G266" s="41"/>
      <c r="H266" s="41"/>
      <c r="I266" s="41"/>
      <c r="J266" s="41"/>
      <c r="K266" s="41"/>
      <c r="L266" s="186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>
      <c r="A267" s="41"/>
      <c r="B267" s="6"/>
      <c r="C267" s="41"/>
      <c r="D267" s="41"/>
      <c r="E267" s="41"/>
      <c r="F267" s="41"/>
      <c r="G267" s="41"/>
      <c r="H267" s="41"/>
      <c r="I267" s="41"/>
      <c r="J267" s="41"/>
      <c r="K267" s="41"/>
      <c r="L267" s="186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>
      <c r="A268" s="41"/>
      <c r="B268" s="6"/>
      <c r="C268" s="41"/>
      <c r="D268" s="41"/>
      <c r="E268" s="41"/>
      <c r="F268" s="41"/>
      <c r="G268" s="41"/>
      <c r="H268" s="41"/>
      <c r="I268" s="41"/>
      <c r="J268" s="41"/>
      <c r="K268" s="41"/>
      <c r="L268" s="186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>
      <c r="A269" s="41"/>
      <c r="B269" s="6"/>
      <c r="C269" s="41"/>
      <c r="D269" s="41"/>
      <c r="E269" s="41"/>
      <c r="F269" s="41"/>
      <c r="G269" s="41"/>
      <c r="H269" s="41"/>
      <c r="I269" s="41"/>
      <c r="J269" s="41"/>
      <c r="K269" s="41"/>
      <c r="L269" s="186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>
      <c r="A270" s="41"/>
      <c r="B270" s="6"/>
      <c r="C270" s="41"/>
      <c r="D270" s="41"/>
      <c r="E270" s="41"/>
      <c r="F270" s="41"/>
      <c r="G270" s="41"/>
      <c r="H270" s="41"/>
      <c r="I270" s="41"/>
      <c r="J270" s="41"/>
      <c r="K270" s="41"/>
      <c r="L270" s="186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>
      <c r="A271" s="41"/>
      <c r="B271" s="6"/>
      <c r="C271" s="41"/>
      <c r="D271" s="41"/>
      <c r="E271" s="41"/>
      <c r="F271" s="41"/>
      <c r="G271" s="41"/>
      <c r="H271" s="41"/>
      <c r="I271" s="41"/>
      <c r="J271" s="41"/>
      <c r="K271" s="41"/>
      <c r="L271" s="186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>
      <c r="A272" s="41"/>
      <c r="B272" s="6"/>
      <c r="C272" s="41"/>
      <c r="D272" s="41"/>
      <c r="E272" s="41"/>
      <c r="F272" s="41"/>
      <c r="G272" s="41"/>
      <c r="H272" s="41"/>
      <c r="I272" s="41"/>
      <c r="J272" s="41"/>
      <c r="K272" s="41"/>
      <c r="L272" s="186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>
      <c r="A273" s="41"/>
      <c r="B273" s="6"/>
      <c r="C273" s="41"/>
      <c r="D273" s="41"/>
      <c r="E273" s="41"/>
      <c r="F273" s="41"/>
      <c r="G273" s="41"/>
      <c r="H273" s="41"/>
      <c r="I273" s="41"/>
      <c r="J273" s="41"/>
      <c r="K273" s="41"/>
      <c r="L273" s="186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>
      <c r="A274" s="41"/>
      <c r="B274" s="6"/>
      <c r="C274" s="41"/>
      <c r="D274" s="41"/>
      <c r="E274" s="41"/>
      <c r="F274" s="41"/>
      <c r="G274" s="41"/>
      <c r="H274" s="41"/>
      <c r="I274" s="41"/>
      <c r="J274" s="41"/>
      <c r="K274" s="41"/>
      <c r="L274" s="186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>
      <c r="A275" s="41"/>
      <c r="B275" s="6"/>
      <c r="C275" s="41"/>
      <c r="D275" s="41"/>
      <c r="E275" s="41"/>
      <c r="F275" s="41"/>
      <c r="G275" s="41"/>
      <c r="H275" s="41"/>
      <c r="I275" s="41"/>
      <c r="J275" s="41"/>
      <c r="K275" s="41"/>
      <c r="L275" s="186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>
      <c r="A276" s="41"/>
      <c r="B276" s="6"/>
      <c r="C276" s="41"/>
      <c r="D276" s="41"/>
      <c r="E276" s="41"/>
      <c r="F276" s="41"/>
      <c r="G276" s="41"/>
      <c r="H276" s="41"/>
      <c r="I276" s="41"/>
      <c r="J276" s="41"/>
      <c r="K276" s="41"/>
      <c r="L276" s="186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>
      <c r="A277" s="41"/>
      <c r="B277" s="6"/>
      <c r="C277" s="41"/>
      <c r="D277" s="41"/>
      <c r="E277" s="41"/>
      <c r="F277" s="41"/>
      <c r="G277" s="41"/>
      <c r="H277" s="41"/>
      <c r="I277" s="41"/>
      <c r="J277" s="41"/>
      <c r="K277" s="41"/>
      <c r="L277" s="186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>
      <c r="A278" s="41"/>
      <c r="B278" s="6"/>
      <c r="C278" s="41"/>
      <c r="D278" s="41"/>
      <c r="E278" s="41"/>
      <c r="F278" s="41"/>
      <c r="G278" s="41"/>
      <c r="H278" s="41"/>
      <c r="I278" s="41"/>
      <c r="J278" s="41"/>
      <c r="K278" s="41"/>
      <c r="L278" s="186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>
      <c r="A279" s="41"/>
      <c r="B279" s="6"/>
      <c r="C279" s="41"/>
      <c r="D279" s="41"/>
      <c r="E279" s="41"/>
      <c r="F279" s="41"/>
      <c r="G279" s="41"/>
      <c r="H279" s="41"/>
      <c r="I279" s="41"/>
      <c r="J279" s="41"/>
      <c r="K279" s="41"/>
      <c r="L279" s="186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>
      <c r="A280" s="41"/>
      <c r="B280" s="6"/>
      <c r="C280" s="41"/>
      <c r="D280" s="41"/>
      <c r="E280" s="41"/>
      <c r="F280" s="41"/>
      <c r="G280" s="41"/>
      <c r="H280" s="41"/>
      <c r="I280" s="41"/>
      <c r="J280" s="41"/>
      <c r="K280" s="41"/>
      <c r="L280" s="186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>
      <c r="A281" s="41"/>
      <c r="B281" s="6"/>
      <c r="C281" s="41"/>
      <c r="D281" s="41"/>
      <c r="E281" s="41"/>
      <c r="F281" s="41"/>
      <c r="G281" s="41"/>
      <c r="H281" s="41"/>
      <c r="I281" s="41"/>
      <c r="J281" s="41"/>
      <c r="K281" s="41"/>
      <c r="L281" s="186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>
      <c r="A282" s="41"/>
      <c r="B282" s="6"/>
      <c r="C282" s="41"/>
      <c r="D282" s="41"/>
      <c r="E282" s="41"/>
      <c r="F282" s="41"/>
      <c r="G282" s="41"/>
      <c r="H282" s="41"/>
      <c r="I282" s="41"/>
      <c r="J282" s="41"/>
      <c r="K282" s="41"/>
      <c r="L282" s="186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>
      <c r="A283" s="41"/>
      <c r="B283" s="6"/>
      <c r="C283" s="41"/>
      <c r="D283" s="41"/>
      <c r="E283" s="41"/>
      <c r="F283" s="41"/>
      <c r="G283" s="41"/>
      <c r="H283" s="41"/>
      <c r="I283" s="41"/>
      <c r="J283" s="41"/>
      <c r="K283" s="41"/>
      <c r="L283" s="186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>
      <c r="A284" s="41"/>
      <c r="B284" s="6"/>
      <c r="C284" s="41"/>
      <c r="D284" s="41"/>
      <c r="E284" s="41"/>
      <c r="F284" s="41"/>
      <c r="G284" s="41"/>
      <c r="H284" s="41"/>
      <c r="I284" s="41"/>
      <c r="J284" s="41"/>
      <c r="K284" s="41"/>
      <c r="L284" s="186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>
      <c r="A285" s="41"/>
      <c r="B285" s="6"/>
      <c r="C285" s="41"/>
      <c r="D285" s="41"/>
      <c r="E285" s="41"/>
      <c r="F285" s="41"/>
      <c r="G285" s="41"/>
      <c r="H285" s="41"/>
      <c r="I285" s="41"/>
      <c r="J285" s="41"/>
      <c r="K285" s="41"/>
      <c r="L285" s="186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>
      <c r="A286" s="41"/>
      <c r="B286" s="6"/>
      <c r="C286" s="41"/>
      <c r="D286" s="41"/>
      <c r="E286" s="41"/>
      <c r="F286" s="41"/>
      <c r="G286" s="41"/>
      <c r="H286" s="41"/>
      <c r="I286" s="41"/>
      <c r="J286" s="41"/>
      <c r="K286" s="41"/>
      <c r="L286" s="186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>
      <c r="A287" s="41"/>
      <c r="B287" s="6"/>
      <c r="C287" s="41"/>
      <c r="D287" s="41"/>
      <c r="E287" s="41"/>
      <c r="F287" s="41"/>
      <c r="G287" s="41"/>
      <c r="H287" s="41"/>
      <c r="I287" s="41"/>
      <c r="J287" s="41"/>
      <c r="K287" s="41"/>
      <c r="L287" s="186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>
      <c r="A288" s="41"/>
      <c r="B288" s="6"/>
      <c r="C288" s="41"/>
      <c r="D288" s="41"/>
      <c r="E288" s="41"/>
      <c r="F288" s="41"/>
      <c r="G288" s="41"/>
      <c r="H288" s="41"/>
      <c r="I288" s="41"/>
      <c r="J288" s="41"/>
      <c r="K288" s="41"/>
      <c r="L288" s="186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>
      <c r="A289" s="41"/>
      <c r="B289" s="6"/>
      <c r="C289" s="41"/>
      <c r="D289" s="41"/>
      <c r="E289" s="41"/>
      <c r="F289" s="41"/>
      <c r="G289" s="41"/>
      <c r="H289" s="41"/>
      <c r="I289" s="41"/>
      <c r="J289" s="41"/>
      <c r="K289" s="41"/>
      <c r="L289" s="186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>
      <c r="A290" s="41"/>
      <c r="B290" s="6"/>
      <c r="C290" s="41"/>
      <c r="D290" s="41"/>
      <c r="E290" s="41"/>
      <c r="F290" s="41"/>
      <c r="G290" s="41"/>
      <c r="H290" s="41"/>
      <c r="I290" s="41"/>
      <c r="J290" s="41"/>
      <c r="K290" s="41"/>
      <c r="L290" s="186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>
      <c r="A291" s="41"/>
      <c r="B291" s="6"/>
      <c r="C291" s="41"/>
      <c r="D291" s="41"/>
      <c r="E291" s="41"/>
      <c r="F291" s="41"/>
      <c r="G291" s="41"/>
      <c r="H291" s="41"/>
      <c r="I291" s="41"/>
      <c r="J291" s="41"/>
      <c r="K291" s="41"/>
      <c r="L291" s="186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>
      <c r="A292" s="41"/>
      <c r="B292" s="6"/>
      <c r="C292" s="41"/>
      <c r="D292" s="41"/>
      <c r="E292" s="41"/>
      <c r="F292" s="41"/>
      <c r="G292" s="41"/>
      <c r="H292" s="41"/>
      <c r="I292" s="41"/>
      <c r="J292" s="41"/>
      <c r="K292" s="41"/>
      <c r="L292" s="186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>
      <c r="A293" s="41"/>
      <c r="B293" s="6"/>
      <c r="C293" s="41"/>
      <c r="D293" s="41"/>
      <c r="E293" s="41"/>
      <c r="F293" s="41"/>
      <c r="G293" s="41"/>
      <c r="H293" s="41"/>
      <c r="I293" s="41"/>
      <c r="J293" s="41"/>
      <c r="K293" s="41"/>
      <c r="L293" s="186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>
      <c r="A294" s="41"/>
      <c r="B294" s="6"/>
      <c r="C294" s="41"/>
      <c r="D294" s="41"/>
      <c r="E294" s="41"/>
      <c r="F294" s="41"/>
      <c r="G294" s="41"/>
      <c r="H294" s="41"/>
      <c r="I294" s="41"/>
      <c r="J294" s="41"/>
      <c r="K294" s="41"/>
      <c r="L294" s="186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>
      <c r="A295" s="41"/>
      <c r="B295" s="6"/>
      <c r="C295" s="41"/>
      <c r="D295" s="41"/>
      <c r="E295" s="41"/>
      <c r="F295" s="41"/>
      <c r="G295" s="41"/>
      <c r="H295" s="41"/>
      <c r="I295" s="41"/>
      <c r="J295" s="41"/>
      <c r="K295" s="41"/>
      <c r="L295" s="186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K9:K10"/>
    <mergeCell ref="A1:O1"/>
    <mergeCell ref="A2:O2"/>
    <mergeCell ref="A3:O3"/>
    <mergeCell ref="A4:O4"/>
    <mergeCell ref="A6:O6"/>
    <mergeCell ref="A9:A10"/>
    <mergeCell ref="B9:B10"/>
    <mergeCell ref="L9:N9"/>
    <mergeCell ref="C9:C10"/>
    <mergeCell ref="D9:D10"/>
    <mergeCell ref="E9:E10"/>
    <mergeCell ref="F9:F10"/>
    <mergeCell ref="G9:J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C19" sqref="C19"/>
    </sheetView>
  </sheetViews>
  <sheetFormatPr defaultRowHeight="15" customHeight="1"/>
  <cols>
    <col min="1" max="1" width="9.140625" customWidth="1"/>
    <col min="2" max="2" width="20.28515625" customWidth="1"/>
    <col min="3" max="3" width="47.42578125" customWidth="1"/>
    <col min="4" max="4" width="18.28515625" customWidth="1"/>
    <col min="5" max="5" width="17.140625" customWidth="1"/>
    <col min="6" max="6" width="11" customWidth="1"/>
    <col min="7" max="7" width="22" customWidth="1"/>
    <col min="8" max="8" width="25.7109375" customWidth="1"/>
    <col min="9" max="9" width="23.42578125" customWidth="1"/>
    <col min="10" max="21" width="4.5703125" customWidth="1"/>
    <col min="22" max="22" width="23.28515625" customWidth="1"/>
    <col min="23" max="23" width="37.5703125" customWidth="1"/>
    <col min="24" max="24" width="30.5703125" customWidth="1"/>
    <col min="25" max="25" width="21.85546875" customWidth="1"/>
    <col min="26" max="26" width="28.42578125" customWidth="1"/>
    <col min="27" max="27" width="22.85546875" customWidth="1"/>
    <col min="28" max="28" width="26" customWidth="1"/>
  </cols>
  <sheetData>
    <row r="1" spans="1:28">
      <c r="A1" s="756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8"/>
      <c r="V1" s="41"/>
      <c r="W1" s="41"/>
      <c r="X1" s="41"/>
      <c r="Y1" s="166"/>
      <c r="Z1" s="41"/>
      <c r="AA1" s="41"/>
      <c r="AB1" s="41"/>
    </row>
    <row r="2" spans="1:28">
      <c r="A2" s="756" t="s">
        <v>1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8"/>
      <c r="V2" s="41" t="s">
        <v>819</v>
      </c>
      <c r="W2" s="166">
        <f>SUM(H601,H673,H670,H663,H660,H654,H652,H651,H637,H635,H633,H631,H629)</f>
        <v>170009978.57999998</v>
      </c>
      <c r="X2" s="166">
        <f>H601+H675</f>
        <v>170009978.58000001</v>
      </c>
      <c r="Y2" s="166" t="s">
        <v>769</v>
      </c>
      <c r="Z2" s="166" t="e">
        <f>SUM(#REF!,#REF!,#REF!)</f>
        <v>#REF!</v>
      </c>
      <c r="AA2" s="41"/>
      <c r="AB2" s="41"/>
    </row>
    <row r="3" spans="1:28" ht="15.75">
      <c r="A3" s="759" t="s">
        <v>2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8"/>
      <c r="V3" s="41" t="s">
        <v>820</v>
      </c>
      <c r="W3" s="166">
        <f>SUM(H553,H558)</f>
        <v>161184969</v>
      </c>
      <c r="X3" s="166">
        <f>H553+H558</f>
        <v>161184969</v>
      </c>
      <c r="Y3" s="166" t="s">
        <v>675</v>
      </c>
      <c r="Z3" s="166" t="e">
        <f>SUM(H76,#REF!,#REF!,H73,#REF!,#REF!)</f>
        <v>#REF!</v>
      </c>
      <c r="AA3" s="41"/>
      <c r="AB3" s="41"/>
    </row>
    <row r="4" spans="1:28">
      <c r="A4" s="756" t="s">
        <v>3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8"/>
      <c r="V4" s="41" t="s">
        <v>821</v>
      </c>
      <c r="W4" s="190">
        <f>SUM(H677:H782)</f>
        <v>80035126</v>
      </c>
      <c r="X4" s="166">
        <f>H783</f>
        <v>40017563</v>
      </c>
      <c r="Y4" s="166"/>
      <c r="Z4" s="166" t="e">
        <f>SUM(Z2:Z3)</f>
        <v>#REF!</v>
      </c>
      <c r="AA4" s="41"/>
      <c r="AB4" s="41"/>
    </row>
    <row r="5" spans="1:28">
      <c r="A5" s="1"/>
      <c r="B5" s="3"/>
      <c r="C5" s="2"/>
      <c r="D5" s="3"/>
      <c r="E5" s="4"/>
      <c r="F5" s="3"/>
      <c r="G5" s="5"/>
      <c r="H5" s="5"/>
      <c r="I5" s="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1" t="s">
        <v>822</v>
      </c>
      <c r="W5" s="166">
        <f>SUM(H592)</f>
        <v>83722389</v>
      </c>
      <c r="X5" s="166">
        <f>H592</f>
        <v>83722389</v>
      </c>
      <c r="Y5" s="41"/>
      <c r="Z5" s="41"/>
      <c r="AA5" s="41"/>
      <c r="AB5" s="41"/>
    </row>
    <row r="6" spans="1:28" ht="15.75">
      <c r="A6" s="759" t="s">
        <v>823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8"/>
      <c r="V6" s="41"/>
      <c r="W6" s="166">
        <f>SUBTOTAL(9,W2:W5)</f>
        <v>494952462.57999998</v>
      </c>
      <c r="X6" s="166">
        <f>SUM(X2:X5)</f>
        <v>454934899.58000004</v>
      </c>
      <c r="Y6" s="41"/>
      <c r="Z6" s="41"/>
      <c r="AA6" s="41"/>
      <c r="AB6" s="41"/>
    </row>
    <row r="7" spans="1:28">
      <c r="A7" s="3"/>
      <c r="B7" s="3"/>
      <c r="C7" s="7"/>
      <c r="D7" s="3"/>
      <c r="E7" s="4"/>
      <c r="F7" s="3"/>
      <c r="G7" s="5"/>
      <c r="H7" s="5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41"/>
      <c r="W7" s="41"/>
      <c r="X7" s="41"/>
      <c r="Y7" s="41"/>
      <c r="Z7" s="41"/>
      <c r="AA7" s="41"/>
      <c r="AB7" s="41"/>
    </row>
    <row r="8" spans="1:28" ht="30">
      <c r="A8" s="1"/>
      <c r="B8" s="3"/>
      <c r="C8" s="2"/>
      <c r="D8" s="3"/>
      <c r="E8" s="4"/>
      <c r="F8" s="3"/>
      <c r="G8" s="5"/>
      <c r="H8" s="5"/>
      <c r="I8" s="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1"/>
      <c r="W8" s="41"/>
      <c r="X8" s="41"/>
      <c r="Y8" s="13" t="s">
        <v>824</v>
      </c>
      <c r="Z8" s="166">
        <f>SUM(H318)</f>
        <v>3632106</v>
      </c>
      <c r="AA8" s="41"/>
      <c r="AB8" s="41"/>
    </row>
    <row r="9" spans="1:28" ht="31.5">
      <c r="A9" s="8" t="s">
        <v>4</v>
      </c>
      <c r="B9" s="9" t="s">
        <v>5</v>
      </c>
      <c r="C9" s="8" t="s">
        <v>6</v>
      </c>
      <c r="D9" s="9" t="s">
        <v>7</v>
      </c>
      <c r="E9" s="763" t="s">
        <v>8</v>
      </c>
      <c r="F9" s="761"/>
      <c r="G9" s="762"/>
      <c r="H9" s="11" t="s">
        <v>9</v>
      </c>
      <c r="I9" s="191" t="s">
        <v>10</v>
      </c>
      <c r="J9" s="763" t="s">
        <v>11</v>
      </c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762"/>
      <c r="V9" s="109" t="s">
        <v>825</v>
      </c>
      <c r="W9" s="41"/>
      <c r="X9" s="41"/>
      <c r="Y9" s="166"/>
      <c r="Z9" s="166">
        <f>SUM(Z7:Z8)</f>
        <v>3632106</v>
      </c>
      <c r="AA9" s="41"/>
      <c r="AB9" s="41"/>
    </row>
    <row r="10" spans="1:28" ht="15.75">
      <c r="A10" s="8"/>
      <c r="B10" s="9"/>
      <c r="C10" s="8"/>
      <c r="D10" s="9"/>
      <c r="E10" s="12" t="s">
        <v>12</v>
      </c>
      <c r="F10" s="9" t="s">
        <v>13</v>
      </c>
      <c r="G10" s="11" t="s">
        <v>14</v>
      </c>
      <c r="H10" s="11"/>
      <c r="I10" s="192"/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17</v>
      </c>
      <c r="O10" s="9" t="s">
        <v>15</v>
      </c>
      <c r="P10" s="9" t="s">
        <v>15</v>
      </c>
      <c r="Q10" s="9" t="s">
        <v>18</v>
      </c>
      <c r="R10" s="9" t="s">
        <v>19</v>
      </c>
      <c r="S10" s="9" t="s">
        <v>20</v>
      </c>
      <c r="T10" s="9" t="s">
        <v>21</v>
      </c>
      <c r="U10" s="9" t="s">
        <v>22</v>
      </c>
      <c r="V10" s="41"/>
      <c r="W10" s="41"/>
      <c r="X10" s="41"/>
      <c r="Y10" s="166"/>
      <c r="Z10" s="41"/>
      <c r="AA10" s="41"/>
      <c r="AB10" s="41"/>
    </row>
    <row r="11" spans="1:28" ht="15.75">
      <c r="A11" s="13">
        <v>1</v>
      </c>
      <c r="B11" s="14">
        <v>2</v>
      </c>
      <c r="C11" s="13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5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41"/>
      <c r="W11" s="41"/>
      <c r="X11" s="41"/>
      <c r="Y11" s="166"/>
      <c r="Z11" s="41"/>
      <c r="AA11" s="41"/>
      <c r="AB11" s="41"/>
    </row>
    <row r="12" spans="1:28" ht="15.75">
      <c r="A12" s="13">
        <v>2</v>
      </c>
      <c r="B12" s="193"/>
      <c r="C12" s="194" t="s">
        <v>746</v>
      </c>
      <c r="D12" s="193"/>
      <c r="E12" s="193"/>
      <c r="F12" s="195"/>
      <c r="G12" s="196"/>
      <c r="H12" s="164">
        <f>SUM(H13,H15)</f>
        <v>2470857000</v>
      </c>
      <c r="I12" s="197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41"/>
      <c r="W12" s="41"/>
      <c r="X12" s="41"/>
      <c r="Y12" s="166"/>
      <c r="Z12" s="41"/>
      <c r="AA12" s="41"/>
      <c r="AB12" s="41"/>
    </row>
    <row r="13" spans="1:28" ht="15" customHeight="1">
      <c r="A13" s="13">
        <v>3</v>
      </c>
      <c r="B13" s="13" t="s">
        <v>743</v>
      </c>
      <c r="C13" s="16" t="s">
        <v>744</v>
      </c>
      <c r="D13" s="14"/>
      <c r="E13" s="26"/>
      <c r="F13" s="26"/>
      <c r="G13" s="46"/>
      <c r="H13" s="198">
        <v>1799057000</v>
      </c>
      <c r="I13" s="151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41"/>
      <c r="W13" s="41"/>
      <c r="X13" s="41"/>
      <c r="Y13" s="166"/>
      <c r="Z13" s="41"/>
      <c r="AA13" s="41"/>
      <c r="AB13" s="41"/>
    </row>
    <row r="14" spans="1:28" ht="15" customHeight="1">
      <c r="A14" s="13">
        <v>4</v>
      </c>
      <c r="B14" s="13" t="s">
        <v>743</v>
      </c>
      <c r="C14" s="62" t="s">
        <v>826</v>
      </c>
      <c r="D14" s="14" t="s">
        <v>37</v>
      </c>
      <c r="E14" s="26">
        <v>1</v>
      </c>
      <c r="F14" s="26" t="s">
        <v>44</v>
      </c>
      <c r="G14" s="46">
        <f>H14</f>
        <v>1799057000</v>
      </c>
      <c r="H14" s="199">
        <v>1799057000</v>
      </c>
      <c r="I14" s="15" t="s">
        <v>55</v>
      </c>
      <c r="J14" s="14">
        <v>1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41"/>
      <c r="W14" s="41"/>
      <c r="X14" s="41"/>
      <c r="Y14" s="166"/>
      <c r="Z14" s="41"/>
      <c r="AA14" s="41"/>
      <c r="AB14" s="41"/>
    </row>
    <row r="15" spans="1:28" ht="15" customHeight="1">
      <c r="A15" s="13">
        <v>5</v>
      </c>
      <c r="B15" s="13"/>
      <c r="C15" s="16" t="s">
        <v>827</v>
      </c>
      <c r="D15" s="14"/>
      <c r="E15" s="110"/>
      <c r="F15" s="101"/>
      <c r="G15" s="111"/>
      <c r="H15" s="11">
        <f>SUM(H16:H17)</f>
        <v>671800000</v>
      </c>
      <c r="I15" s="297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41"/>
      <c r="W15" s="304">
        <v>4608031447.9799995</v>
      </c>
      <c r="X15" s="41"/>
      <c r="Y15" s="166"/>
      <c r="Z15" s="41"/>
      <c r="AA15" s="41"/>
      <c r="AB15" s="41"/>
    </row>
    <row r="16" spans="1:28">
      <c r="A16" s="13">
        <v>6</v>
      </c>
      <c r="B16" s="14" t="s">
        <v>426</v>
      </c>
      <c r="C16" s="17" t="s">
        <v>427</v>
      </c>
      <c r="D16" s="14" t="s">
        <v>37</v>
      </c>
      <c r="E16" s="25">
        <v>1</v>
      </c>
      <c r="F16" s="25" t="s">
        <v>44</v>
      </c>
      <c r="G16" s="160">
        <v>476179000</v>
      </c>
      <c r="H16" s="160">
        <v>476179000</v>
      </c>
      <c r="I16" s="25" t="s">
        <v>428</v>
      </c>
      <c r="J16" s="134">
        <v>1</v>
      </c>
      <c r="K16" s="134">
        <v>1</v>
      </c>
      <c r="L16" s="134">
        <v>1</v>
      </c>
      <c r="M16" s="134">
        <v>1</v>
      </c>
      <c r="N16" s="134">
        <v>1</v>
      </c>
      <c r="O16" s="134">
        <v>1</v>
      </c>
      <c r="P16" s="134">
        <v>1</v>
      </c>
      <c r="Q16" s="134">
        <v>1</v>
      </c>
      <c r="R16" s="134">
        <v>1</v>
      </c>
      <c r="S16" s="134">
        <v>1</v>
      </c>
      <c r="T16" s="134">
        <v>1</v>
      </c>
      <c r="U16" s="134">
        <v>1</v>
      </c>
      <c r="V16" s="41"/>
      <c r="W16" s="342">
        <f>W15-H19</f>
        <v>0</v>
      </c>
      <c r="X16" s="41"/>
      <c r="Y16" s="166"/>
      <c r="Z16" s="41"/>
      <c r="AA16" s="41"/>
      <c r="AB16" s="41"/>
    </row>
    <row r="17" spans="1:28">
      <c r="A17" s="13">
        <v>7</v>
      </c>
      <c r="B17" s="14" t="s">
        <v>429</v>
      </c>
      <c r="C17" s="17" t="s">
        <v>430</v>
      </c>
      <c r="D17" s="14" t="s">
        <v>37</v>
      </c>
      <c r="E17" s="25">
        <v>1</v>
      </c>
      <c r="F17" s="25" t="s">
        <v>44</v>
      </c>
      <c r="G17" s="103">
        <v>195621000</v>
      </c>
      <c r="H17" s="103">
        <v>195621000</v>
      </c>
      <c r="I17" s="25" t="s">
        <v>428</v>
      </c>
      <c r="J17" s="134">
        <v>1</v>
      </c>
      <c r="K17" s="134">
        <v>1</v>
      </c>
      <c r="L17" s="134">
        <v>1</v>
      </c>
      <c r="M17" s="134">
        <v>1</v>
      </c>
      <c r="N17" s="134">
        <v>1</v>
      </c>
      <c r="O17" s="134">
        <v>1</v>
      </c>
      <c r="P17" s="134">
        <v>1</v>
      </c>
      <c r="Q17" s="134">
        <v>1</v>
      </c>
      <c r="R17" s="134">
        <v>1</v>
      </c>
      <c r="S17" s="134">
        <v>1</v>
      </c>
      <c r="T17" s="134">
        <v>1</v>
      </c>
      <c r="U17" s="134">
        <v>1</v>
      </c>
      <c r="V17" s="41"/>
      <c r="W17" s="41"/>
      <c r="X17" s="41"/>
      <c r="Y17" s="166"/>
      <c r="Z17" s="41"/>
      <c r="AA17" s="41"/>
      <c r="AB17" s="41"/>
    </row>
    <row r="18" spans="1:28">
      <c r="A18" s="13">
        <v>8</v>
      </c>
      <c r="B18" s="14"/>
      <c r="C18" s="62"/>
      <c r="D18" s="14"/>
      <c r="E18" s="14"/>
      <c r="F18" s="14"/>
      <c r="G18" s="71"/>
      <c r="H18" s="71"/>
      <c r="I18" s="7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W18" s="41"/>
      <c r="X18" s="41"/>
      <c r="Y18" s="166"/>
      <c r="Z18" s="41"/>
      <c r="AA18" s="41"/>
      <c r="AB18" s="41"/>
    </row>
    <row r="19" spans="1:28" ht="17.25" customHeight="1">
      <c r="A19" s="13">
        <v>9</v>
      </c>
      <c r="B19" s="162"/>
      <c r="C19" s="194" t="s">
        <v>23</v>
      </c>
      <c r="D19" s="155"/>
      <c r="E19" s="200"/>
      <c r="F19" s="155"/>
      <c r="G19" s="164"/>
      <c r="H19" s="164">
        <f>SUM(H21,H25,H29,H50,H52,H59,H65,H66,H67,H70,H71,H73,H74,H76,H84,H88,H92,H94,H97,H109,H129,H134,H139,H159,H196,H198,H199,H201,H204,H317,H321,H329,H332,H357,H367,H374,H381,H383,H387,H391,H394,H406,H513,H516,H519,H522,H529,H533,H534,H537,H540,H553,H558,H592,H601,H628,H787,H816,H822,H825,H831,H840,H860,H869,H876,H891,H902,H907,H913,H916,H946,H965,H968,H971,H974,H978)</f>
        <v>4608031447.9799995</v>
      </c>
      <c r="I19" s="20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41"/>
      <c r="W19" s="41"/>
      <c r="X19" s="41"/>
      <c r="Y19" s="202"/>
      <c r="Z19" s="41"/>
      <c r="AA19" s="41"/>
      <c r="AB19" s="41"/>
    </row>
    <row r="20" spans="1:28" ht="17.25" customHeight="1">
      <c r="A20" s="13">
        <v>10</v>
      </c>
      <c r="B20" s="14"/>
      <c r="C20" s="8"/>
      <c r="D20" s="9"/>
      <c r="E20" s="12"/>
      <c r="F20" s="9"/>
      <c r="G20" s="11"/>
      <c r="H20" s="11"/>
      <c r="I20" s="20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41"/>
      <c r="W20" s="41"/>
      <c r="X20" s="41"/>
      <c r="Y20" s="202"/>
      <c r="Z20" s="41"/>
      <c r="AA20" s="41"/>
      <c r="AB20" s="41"/>
    </row>
    <row r="21" spans="1:28" ht="15.75" customHeight="1">
      <c r="A21" s="13">
        <v>11</v>
      </c>
      <c r="B21" s="14" t="s">
        <v>743</v>
      </c>
      <c r="C21" s="24" t="s">
        <v>744</v>
      </c>
      <c r="D21" s="9"/>
      <c r="E21" s="14"/>
      <c r="F21" s="9"/>
      <c r="G21" s="11"/>
      <c r="H21" s="163">
        <v>231137533.90000001</v>
      </c>
      <c r="I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41" t="s">
        <v>828</v>
      </c>
      <c r="W21" s="41"/>
      <c r="X21" s="41"/>
      <c r="Y21" s="166"/>
      <c r="Z21" s="41"/>
      <c r="AA21" s="41"/>
      <c r="AB21" s="41"/>
    </row>
    <row r="22" spans="1:28" ht="15.75" customHeight="1">
      <c r="A22" s="13">
        <v>12</v>
      </c>
      <c r="B22" s="14" t="s">
        <v>743</v>
      </c>
      <c r="C22" s="24" t="s">
        <v>745</v>
      </c>
      <c r="D22" s="14" t="s">
        <v>37</v>
      </c>
      <c r="E22" s="25">
        <v>1</v>
      </c>
      <c r="F22" s="25" t="s">
        <v>44</v>
      </c>
      <c r="G22" s="107">
        <f>H22</f>
        <v>231137533.90000001</v>
      </c>
      <c r="H22" s="161">
        <v>231137533.90000001</v>
      </c>
      <c r="I22" s="25" t="s">
        <v>55</v>
      </c>
      <c r="J22" s="14">
        <v>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1"/>
      <c r="W22" s="41"/>
      <c r="X22" s="41"/>
      <c r="Y22" s="166"/>
      <c r="Z22" s="41"/>
      <c r="AA22" s="41"/>
      <c r="AB22" s="41"/>
    </row>
    <row r="23" spans="1:28" ht="15.75" customHeight="1">
      <c r="A23" s="13">
        <v>14</v>
      </c>
      <c r="B23" s="26"/>
      <c r="C23" s="62"/>
      <c r="D23" s="132"/>
      <c r="E23" s="14"/>
      <c r="F23" s="14"/>
      <c r="G23" s="138"/>
      <c r="H23" s="49"/>
      <c r="I23" s="204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41"/>
      <c r="W23" s="41"/>
      <c r="X23" s="41"/>
      <c r="Y23" s="166"/>
      <c r="Z23" s="41"/>
      <c r="AA23" s="41"/>
      <c r="AB23" s="41"/>
    </row>
    <row r="24" spans="1:28" ht="15.75" customHeight="1">
      <c r="A24" s="13">
        <v>15</v>
      </c>
      <c r="B24" s="14" t="s">
        <v>307</v>
      </c>
      <c r="C24" s="24" t="s">
        <v>308</v>
      </c>
      <c r="D24" s="14"/>
      <c r="E24" s="18"/>
      <c r="F24" s="9"/>
      <c r="G24" s="11"/>
      <c r="H24" s="11"/>
      <c r="I24" s="1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41"/>
      <c r="W24" s="41"/>
      <c r="X24" s="41"/>
      <c r="Y24" s="166"/>
      <c r="Z24" s="41"/>
      <c r="AA24" s="41"/>
      <c r="AB24" s="41"/>
    </row>
    <row r="25" spans="1:28" ht="15.75" customHeight="1">
      <c r="A25" s="13">
        <v>16</v>
      </c>
      <c r="B25" s="14" t="s">
        <v>307</v>
      </c>
      <c r="C25" s="24" t="s">
        <v>378</v>
      </c>
      <c r="D25" s="14" t="s">
        <v>37</v>
      </c>
      <c r="E25" s="100">
        <v>416520</v>
      </c>
      <c r="F25" s="14" t="s">
        <v>341</v>
      </c>
      <c r="G25" s="20">
        <v>270</v>
      </c>
      <c r="H25" s="164">
        <v>112460400</v>
      </c>
      <c r="I25" s="15" t="s">
        <v>55</v>
      </c>
      <c r="J25" s="1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41" t="s">
        <v>828</v>
      </c>
      <c r="W25" s="41"/>
      <c r="X25" s="41"/>
      <c r="Y25" s="166"/>
      <c r="Z25" s="41"/>
      <c r="AA25" s="41"/>
      <c r="AB25" s="41"/>
    </row>
    <row r="26" spans="1:28" ht="15.75" customHeight="1">
      <c r="A26" s="13">
        <v>17</v>
      </c>
      <c r="B26" s="14" t="s">
        <v>307</v>
      </c>
      <c r="C26" s="17" t="s">
        <v>379</v>
      </c>
      <c r="D26" s="14"/>
      <c r="E26" s="18"/>
      <c r="F26" s="9"/>
      <c r="G26" s="11"/>
      <c r="H26" s="11"/>
      <c r="I26" s="10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41"/>
      <c r="W26" s="41"/>
      <c r="X26" s="41"/>
      <c r="Y26" s="166"/>
      <c r="Z26" s="41"/>
      <c r="AA26" s="41"/>
      <c r="AB26" s="41"/>
    </row>
    <row r="27" spans="1:28" ht="15.75" customHeight="1">
      <c r="A27" s="13">
        <v>18</v>
      </c>
      <c r="B27" s="26"/>
      <c r="C27" s="62"/>
      <c r="D27" s="132"/>
      <c r="E27" s="14"/>
      <c r="F27" s="14"/>
      <c r="G27" s="138"/>
      <c r="H27" s="49"/>
      <c r="I27" s="133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41"/>
      <c r="W27" s="41"/>
      <c r="X27" s="41"/>
      <c r="Y27" s="166"/>
      <c r="Z27" s="41"/>
      <c r="AA27" s="41"/>
      <c r="AB27" s="41"/>
    </row>
    <row r="28" spans="1:28" ht="15.75" customHeight="1">
      <c r="A28" s="13">
        <v>19</v>
      </c>
      <c r="B28" s="25" t="s">
        <v>307</v>
      </c>
      <c r="C28" s="24" t="s">
        <v>497</v>
      </c>
      <c r="D28" s="14"/>
      <c r="E28" s="12"/>
      <c r="F28" s="9"/>
      <c r="G28" s="11"/>
      <c r="H28" s="11"/>
      <c r="I28" s="1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41"/>
      <c r="W28" s="41"/>
      <c r="X28" s="41"/>
      <c r="Y28" s="166"/>
      <c r="Z28" s="41"/>
      <c r="AA28" s="41"/>
      <c r="AB28" s="41"/>
    </row>
    <row r="29" spans="1:28" ht="15.75" customHeight="1">
      <c r="A29" s="13">
        <v>20</v>
      </c>
      <c r="B29" s="25" t="s">
        <v>307</v>
      </c>
      <c r="C29" s="61" t="s">
        <v>498</v>
      </c>
      <c r="D29" s="116"/>
      <c r="E29" s="117"/>
      <c r="F29" s="107"/>
      <c r="G29" s="118"/>
      <c r="H29" s="156">
        <f>SUM(H30:H47)</f>
        <v>2643800000</v>
      </c>
      <c r="I29" s="119" t="s">
        <v>55</v>
      </c>
      <c r="J29" s="117">
        <v>1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41" t="s">
        <v>829</v>
      </c>
      <c r="W29" s="41"/>
      <c r="X29" s="41"/>
      <c r="Y29" s="166"/>
      <c r="Z29" s="41"/>
      <c r="AA29" s="41"/>
      <c r="AB29" s="41"/>
    </row>
    <row r="30" spans="1:28" ht="15.75" customHeight="1">
      <c r="A30" s="13">
        <v>21</v>
      </c>
      <c r="B30" s="25" t="s">
        <v>307</v>
      </c>
      <c r="C30" s="62" t="s">
        <v>499</v>
      </c>
      <c r="D30" s="20" t="s">
        <v>500</v>
      </c>
      <c r="E30" s="72">
        <v>1143545</v>
      </c>
      <c r="F30" s="72" t="s">
        <v>830</v>
      </c>
      <c r="G30" s="21">
        <v>40</v>
      </c>
      <c r="H30" s="21">
        <f t="shared" ref="H30:H47" si="0">E30*G30</f>
        <v>45741800</v>
      </c>
      <c r="I30" s="205" t="s">
        <v>55</v>
      </c>
      <c r="J30" s="206">
        <v>1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41"/>
      <c r="W30" s="41"/>
      <c r="X30" s="41"/>
      <c r="Y30" s="166"/>
      <c r="Z30" s="41"/>
      <c r="AA30" s="41"/>
      <c r="AB30" s="41"/>
    </row>
    <row r="31" spans="1:28" ht="15.75" customHeight="1">
      <c r="A31" s="13">
        <v>22</v>
      </c>
      <c r="B31" s="25" t="s">
        <v>307</v>
      </c>
      <c r="C31" s="62" t="s">
        <v>502</v>
      </c>
      <c r="D31" s="20" t="s">
        <v>500</v>
      </c>
      <c r="E31" s="72">
        <v>2500000</v>
      </c>
      <c r="F31" s="72" t="s">
        <v>830</v>
      </c>
      <c r="G31" s="19">
        <v>100</v>
      </c>
      <c r="H31" s="21">
        <f t="shared" si="0"/>
        <v>250000000</v>
      </c>
      <c r="I31" s="205" t="s">
        <v>55</v>
      </c>
      <c r="J31" s="206">
        <v>1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41"/>
      <c r="W31" s="41"/>
      <c r="X31" s="41"/>
      <c r="Y31" s="166"/>
      <c r="Z31" s="41"/>
      <c r="AA31" s="41"/>
      <c r="AB31" s="41"/>
    </row>
    <row r="32" spans="1:28" ht="15.75" customHeight="1">
      <c r="A32" s="13">
        <v>23</v>
      </c>
      <c r="B32" s="25" t="s">
        <v>307</v>
      </c>
      <c r="C32" s="62" t="s">
        <v>503</v>
      </c>
      <c r="D32" s="20" t="s">
        <v>500</v>
      </c>
      <c r="E32" s="72">
        <v>1000000</v>
      </c>
      <c r="F32" s="72" t="s">
        <v>830</v>
      </c>
      <c r="G32" s="19">
        <v>250</v>
      </c>
      <c r="H32" s="21">
        <f t="shared" si="0"/>
        <v>250000000</v>
      </c>
      <c r="I32" s="205" t="s">
        <v>55</v>
      </c>
      <c r="J32" s="206">
        <v>1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41"/>
      <c r="W32" s="41"/>
      <c r="X32" s="41"/>
      <c r="Y32" s="166"/>
      <c r="Z32" s="41"/>
      <c r="AA32" s="41"/>
      <c r="AB32" s="41"/>
    </row>
    <row r="33" spans="1:28" ht="15.75" customHeight="1">
      <c r="A33" s="13">
        <v>24</v>
      </c>
      <c r="B33" s="25" t="s">
        <v>307</v>
      </c>
      <c r="C33" s="62" t="s">
        <v>504</v>
      </c>
      <c r="D33" s="20" t="s">
        <v>500</v>
      </c>
      <c r="E33" s="72">
        <v>36764</v>
      </c>
      <c r="F33" s="72" t="s">
        <v>830</v>
      </c>
      <c r="G33" s="19">
        <v>6800</v>
      </c>
      <c r="H33" s="21">
        <f t="shared" si="0"/>
        <v>249995200</v>
      </c>
      <c r="I33" s="205" t="s">
        <v>55</v>
      </c>
      <c r="J33" s="206">
        <v>1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41"/>
      <c r="W33" s="41"/>
      <c r="X33" s="41"/>
      <c r="Y33" s="166"/>
      <c r="Z33" s="41"/>
      <c r="AA33" s="41"/>
      <c r="AB33" s="41"/>
    </row>
    <row r="34" spans="1:28" ht="15.75" customHeight="1">
      <c r="A34" s="13">
        <v>25</v>
      </c>
      <c r="B34" s="25" t="s">
        <v>307</v>
      </c>
      <c r="C34" s="62" t="s">
        <v>505</v>
      </c>
      <c r="D34" s="20" t="s">
        <v>500</v>
      </c>
      <c r="E34" s="120">
        <v>8000</v>
      </c>
      <c r="F34" s="72" t="s">
        <v>830</v>
      </c>
      <c r="G34" s="19">
        <v>17000</v>
      </c>
      <c r="H34" s="21">
        <f t="shared" si="0"/>
        <v>136000000</v>
      </c>
      <c r="I34" s="205" t="s">
        <v>55</v>
      </c>
      <c r="J34" s="206">
        <v>1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41"/>
      <c r="W34" s="41"/>
      <c r="X34" s="41"/>
      <c r="Y34" s="166"/>
      <c r="Z34" s="41"/>
      <c r="AA34" s="41"/>
      <c r="AB34" s="41"/>
    </row>
    <row r="35" spans="1:28" ht="15.75" customHeight="1">
      <c r="A35" s="13">
        <v>26</v>
      </c>
      <c r="B35" s="25" t="s">
        <v>307</v>
      </c>
      <c r="C35" s="62" t="s">
        <v>506</v>
      </c>
      <c r="D35" s="20" t="s">
        <v>500</v>
      </c>
      <c r="E35" s="120">
        <v>35714</v>
      </c>
      <c r="F35" s="72" t="s">
        <v>830</v>
      </c>
      <c r="G35" s="19">
        <v>7000</v>
      </c>
      <c r="H35" s="21">
        <f t="shared" si="0"/>
        <v>249998000</v>
      </c>
      <c r="I35" s="205" t="s">
        <v>55</v>
      </c>
      <c r="J35" s="206">
        <v>1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41"/>
      <c r="W35" s="41"/>
      <c r="X35" s="41"/>
      <c r="Y35" s="166"/>
      <c r="Z35" s="41"/>
      <c r="AA35" s="41"/>
      <c r="AB35" s="41"/>
    </row>
    <row r="36" spans="1:28" ht="15.75" customHeight="1">
      <c r="A36" s="13">
        <v>27</v>
      </c>
      <c r="B36" s="25" t="s">
        <v>307</v>
      </c>
      <c r="C36" s="62" t="s">
        <v>507</v>
      </c>
      <c r="D36" s="20" t="s">
        <v>500</v>
      </c>
      <c r="E36" s="72">
        <v>3000</v>
      </c>
      <c r="F36" s="72" t="s">
        <v>830</v>
      </c>
      <c r="G36" s="19">
        <v>18000</v>
      </c>
      <c r="H36" s="21">
        <f t="shared" si="0"/>
        <v>54000000</v>
      </c>
      <c r="I36" s="205" t="s">
        <v>55</v>
      </c>
      <c r="J36" s="206">
        <v>1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41"/>
      <c r="W36" s="41"/>
      <c r="X36" s="41"/>
      <c r="Y36" s="166"/>
      <c r="Z36" s="41"/>
      <c r="AA36" s="41"/>
      <c r="AB36" s="41"/>
    </row>
    <row r="37" spans="1:28" ht="15.75" customHeight="1">
      <c r="A37" s="13">
        <v>28</v>
      </c>
      <c r="B37" s="25" t="s">
        <v>307</v>
      </c>
      <c r="C37" s="62" t="s">
        <v>508</v>
      </c>
      <c r="D37" s="20" t="s">
        <v>509</v>
      </c>
      <c r="E37" s="72">
        <v>3846</v>
      </c>
      <c r="F37" s="72" t="s">
        <v>830</v>
      </c>
      <c r="G37" s="19">
        <v>65000</v>
      </c>
      <c r="H37" s="21">
        <f t="shared" si="0"/>
        <v>249990000</v>
      </c>
      <c r="I37" s="205" t="s">
        <v>55</v>
      </c>
      <c r="J37" s="206">
        <v>1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41"/>
      <c r="W37" s="41"/>
      <c r="X37" s="41"/>
      <c r="Y37" s="166"/>
      <c r="Z37" s="41"/>
      <c r="AA37" s="41"/>
      <c r="AB37" s="41"/>
    </row>
    <row r="38" spans="1:28" ht="15.75" customHeight="1">
      <c r="A38" s="13">
        <v>29</v>
      </c>
      <c r="B38" s="25" t="s">
        <v>307</v>
      </c>
      <c r="C38" s="62" t="s">
        <v>510</v>
      </c>
      <c r="D38" s="20" t="s">
        <v>509</v>
      </c>
      <c r="E38" s="72">
        <v>2380</v>
      </c>
      <c r="F38" s="72" t="s">
        <v>830</v>
      </c>
      <c r="G38" s="19">
        <v>105000</v>
      </c>
      <c r="H38" s="21">
        <f t="shared" si="0"/>
        <v>249900000</v>
      </c>
      <c r="I38" s="205" t="s">
        <v>55</v>
      </c>
      <c r="J38" s="206">
        <v>1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41"/>
      <c r="W38" s="41"/>
      <c r="X38" s="41"/>
      <c r="Y38" s="166"/>
      <c r="Z38" s="41"/>
      <c r="AA38" s="41"/>
      <c r="AB38" s="41"/>
    </row>
    <row r="39" spans="1:28" ht="15.75" customHeight="1">
      <c r="A39" s="13">
        <v>30</v>
      </c>
      <c r="B39" s="25" t="s">
        <v>307</v>
      </c>
      <c r="C39" s="62" t="s">
        <v>511</v>
      </c>
      <c r="D39" s="20" t="s">
        <v>509</v>
      </c>
      <c r="E39" s="72">
        <v>1111</v>
      </c>
      <c r="F39" s="72" t="s">
        <v>830</v>
      </c>
      <c r="G39" s="19">
        <v>225000</v>
      </c>
      <c r="H39" s="21">
        <f t="shared" si="0"/>
        <v>249975000</v>
      </c>
      <c r="I39" s="205" t="s">
        <v>55</v>
      </c>
      <c r="J39" s="206">
        <v>1</v>
      </c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41"/>
      <c r="W39" s="41"/>
      <c r="X39" s="41"/>
      <c r="Y39" s="166"/>
      <c r="Z39" s="41"/>
      <c r="AA39" s="41"/>
      <c r="AB39" s="41"/>
    </row>
    <row r="40" spans="1:28" ht="15.75" customHeight="1">
      <c r="A40" s="13">
        <v>31</v>
      </c>
      <c r="B40" s="25" t="s">
        <v>307</v>
      </c>
      <c r="C40" s="62" t="s">
        <v>512</v>
      </c>
      <c r="D40" s="20" t="s">
        <v>509</v>
      </c>
      <c r="E40" s="72">
        <v>1500</v>
      </c>
      <c r="F40" s="72" t="s">
        <v>830</v>
      </c>
      <c r="G40" s="19">
        <v>150000</v>
      </c>
      <c r="H40" s="21">
        <f t="shared" si="0"/>
        <v>225000000</v>
      </c>
      <c r="I40" s="205" t="s">
        <v>55</v>
      </c>
      <c r="J40" s="206">
        <v>1</v>
      </c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41"/>
      <c r="W40" s="41"/>
      <c r="X40" s="41"/>
      <c r="Y40" s="166"/>
      <c r="Z40" s="41"/>
      <c r="AA40" s="41"/>
      <c r="AB40" s="41"/>
    </row>
    <row r="41" spans="1:28" ht="15.75" customHeight="1">
      <c r="A41" s="13">
        <v>32</v>
      </c>
      <c r="B41" s="25" t="s">
        <v>307</v>
      </c>
      <c r="C41" s="62" t="s">
        <v>513</v>
      </c>
      <c r="D41" s="20" t="s">
        <v>463</v>
      </c>
      <c r="E41" s="120">
        <v>2000000</v>
      </c>
      <c r="F41" s="72" t="s">
        <v>830</v>
      </c>
      <c r="G41" s="19">
        <v>26</v>
      </c>
      <c r="H41" s="21">
        <f t="shared" si="0"/>
        <v>52000000</v>
      </c>
      <c r="I41" s="205" t="s">
        <v>55</v>
      </c>
      <c r="J41" s="206">
        <v>1</v>
      </c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41"/>
      <c r="W41" s="41"/>
      <c r="X41" s="41"/>
      <c r="Y41" s="166"/>
      <c r="Z41" s="41"/>
      <c r="AA41" s="41"/>
      <c r="AB41" s="41"/>
    </row>
    <row r="42" spans="1:28" ht="15.75" customHeight="1">
      <c r="A42" s="13">
        <v>33</v>
      </c>
      <c r="B42" s="25" t="s">
        <v>307</v>
      </c>
      <c r="C42" s="62" t="s">
        <v>514</v>
      </c>
      <c r="D42" s="20" t="s">
        <v>463</v>
      </c>
      <c r="E42" s="120">
        <v>1000000</v>
      </c>
      <c r="F42" s="72" t="s">
        <v>830</v>
      </c>
      <c r="G42" s="19">
        <v>50</v>
      </c>
      <c r="H42" s="21">
        <f t="shared" si="0"/>
        <v>50000000</v>
      </c>
      <c r="I42" s="205" t="s">
        <v>55</v>
      </c>
      <c r="J42" s="206">
        <v>1</v>
      </c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41"/>
      <c r="W42" s="41"/>
      <c r="X42" s="41"/>
      <c r="Y42" s="166"/>
      <c r="Z42" s="41"/>
      <c r="AA42" s="41"/>
      <c r="AB42" s="41"/>
    </row>
    <row r="43" spans="1:28" ht="15.75" customHeight="1">
      <c r="A43" s="13">
        <v>34</v>
      </c>
      <c r="B43" s="25" t="s">
        <v>307</v>
      </c>
      <c r="C43" s="62" t="s">
        <v>515</v>
      </c>
      <c r="D43" s="20" t="s">
        <v>463</v>
      </c>
      <c r="E43" s="72">
        <v>30000</v>
      </c>
      <c r="F43" s="72" t="s">
        <v>831</v>
      </c>
      <c r="G43" s="19">
        <v>1800</v>
      </c>
      <c r="H43" s="21">
        <f t="shared" si="0"/>
        <v>54000000</v>
      </c>
      <c r="I43" s="205" t="s">
        <v>55</v>
      </c>
      <c r="J43" s="206">
        <v>1</v>
      </c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41"/>
      <c r="W43" s="41"/>
      <c r="X43" s="41"/>
      <c r="Y43" s="166"/>
      <c r="Z43" s="41"/>
      <c r="AA43" s="41"/>
      <c r="AB43" s="41"/>
    </row>
    <row r="44" spans="1:28" ht="15.75" customHeight="1">
      <c r="A44" s="13">
        <v>35</v>
      </c>
      <c r="B44" s="25" t="s">
        <v>307</v>
      </c>
      <c r="C44" s="62" t="s">
        <v>516</v>
      </c>
      <c r="D44" s="20" t="s">
        <v>463</v>
      </c>
      <c r="E44" s="72">
        <v>30000</v>
      </c>
      <c r="F44" s="72" t="s">
        <v>831</v>
      </c>
      <c r="G44" s="19">
        <v>1440</v>
      </c>
      <c r="H44" s="21">
        <f t="shared" si="0"/>
        <v>43200000</v>
      </c>
      <c r="I44" s="205" t="s">
        <v>55</v>
      </c>
      <c r="J44" s="206">
        <v>1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41"/>
      <c r="W44" s="41"/>
      <c r="X44" s="41"/>
      <c r="Y44" s="166"/>
      <c r="Z44" s="41"/>
      <c r="AA44" s="41"/>
      <c r="AB44" s="41"/>
    </row>
    <row r="45" spans="1:28" ht="15.75" customHeight="1">
      <c r="A45" s="13">
        <v>36</v>
      </c>
      <c r="B45" s="25" t="s">
        <v>307</v>
      </c>
      <c r="C45" s="62" t="s">
        <v>517</v>
      </c>
      <c r="D45" s="20" t="s">
        <v>500</v>
      </c>
      <c r="E45" s="72">
        <v>30000</v>
      </c>
      <c r="F45" s="72" t="s">
        <v>831</v>
      </c>
      <c r="G45" s="19">
        <v>4800</v>
      </c>
      <c r="H45" s="21">
        <f t="shared" si="0"/>
        <v>144000000</v>
      </c>
      <c r="I45" s="205" t="s">
        <v>55</v>
      </c>
      <c r="J45" s="206">
        <v>1</v>
      </c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41"/>
      <c r="W45" s="41"/>
      <c r="X45" s="41"/>
      <c r="Y45" s="166"/>
      <c r="Z45" s="41"/>
      <c r="AA45" s="41"/>
      <c r="AB45" s="41"/>
    </row>
    <row r="46" spans="1:28" ht="15.75" customHeight="1">
      <c r="A46" s="13">
        <v>37</v>
      </c>
      <c r="B46" s="25" t="s">
        <v>307</v>
      </c>
      <c r="C46" s="62" t="s">
        <v>518</v>
      </c>
      <c r="D46" s="20" t="s">
        <v>500</v>
      </c>
      <c r="E46" s="72">
        <v>15000</v>
      </c>
      <c r="F46" s="72" t="s">
        <v>831</v>
      </c>
      <c r="G46" s="19">
        <v>3000</v>
      </c>
      <c r="H46" s="21">
        <f t="shared" si="0"/>
        <v>45000000</v>
      </c>
      <c r="I46" s="205" t="s">
        <v>55</v>
      </c>
      <c r="J46" s="206">
        <v>1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41"/>
      <c r="W46" s="41"/>
      <c r="X46" s="41"/>
      <c r="Y46" s="166"/>
      <c r="Z46" s="41"/>
      <c r="AA46" s="41"/>
      <c r="AB46" s="41"/>
    </row>
    <row r="47" spans="1:28" ht="15.75" customHeight="1">
      <c r="A47" s="13">
        <v>38</v>
      </c>
      <c r="B47" s="25" t="s">
        <v>307</v>
      </c>
      <c r="C47" s="62" t="s">
        <v>519</v>
      </c>
      <c r="D47" s="20" t="s">
        <v>500</v>
      </c>
      <c r="E47" s="120">
        <v>30000</v>
      </c>
      <c r="F47" s="72" t="s">
        <v>831</v>
      </c>
      <c r="G47" s="19">
        <v>1500</v>
      </c>
      <c r="H47" s="21">
        <f t="shared" si="0"/>
        <v>45000000</v>
      </c>
      <c r="I47" s="205" t="s">
        <v>55</v>
      </c>
      <c r="J47" s="206">
        <v>1</v>
      </c>
      <c r="K47" s="117"/>
      <c r="L47" s="26"/>
      <c r="M47" s="121"/>
      <c r="N47" s="121"/>
      <c r="O47" s="121"/>
      <c r="P47" s="121"/>
      <c r="Q47" s="121"/>
      <c r="R47" s="121"/>
      <c r="S47" s="121"/>
      <c r="T47" s="121"/>
      <c r="U47" s="121"/>
      <c r="V47" s="41"/>
      <c r="W47" s="41"/>
      <c r="X47" s="41"/>
      <c r="Y47" s="166"/>
      <c r="Z47" s="41"/>
      <c r="AA47" s="41"/>
      <c r="AB47" s="41"/>
    </row>
    <row r="48" spans="1:28" ht="15.75" customHeight="1">
      <c r="A48" s="13">
        <v>39</v>
      </c>
      <c r="B48" s="14"/>
      <c r="C48" s="85"/>
      <c r="D48" s="14"/>
      <c r="E48" s="14"/>
      <c r="F48" s="14"/>
      <c r="G48" s="20"/>
      <c r="H48" s="19"/>
      <c r="I48" s="71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41"/>
      <c r="W48" s="41"/>
      <c r="X48" s="207"/>
      <c r="Y48" s="166"/>
      <c r="Z48" s="41"/>
      <c r="AA48" s="41"/>
      <c r="AB48" s="41"/>
    </row>
    <row r="49" spans="1:28" ht="15.75" customHeight="1">
      <c r="A49" s="13">
        <v>40</v>
      </c>
      <c r="B49" s="14" t="s">
        <v>24</v>
      </c>
      <c r="C49" s="16" t="s">
        <v>25</v>
      </c>
      <c r="D49" s="14"/>
      <c r="E49" s="14"/>
      <c r="F49" s="14"/>
      <c r="G49" s="20"/>
      <c r="H49" s="19"/>
      <c r="I49" s="20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41"/>
      <c r="W49" s="41"/>
      <c r="X49" s="207"/>
      <c r="Y49" s="166"/>
      <c r="Z49" s="41"/>
      <c r="AA49" s="41"/>
      <c r="AB49" s="41"/>
    </row>
    <row r="50" spans="1:28" ht="15.75" customHeight="1">
      <c r="A50" s="13">
        <v>41</v>
      </c>
      <c r="B50" s="14" t="s">
        <v>24</v>
      </c>
      <c r="C50" s="85" t="s">
        <v>720</v>
      </c>
      <c r="D50" s="14" t="s">
        <v>832</v>
      </c>
      <c r="E50" s="14"/>
      <c r="F50" s="14"/>
      <c r="G50" s="20"/>
      <c r="H50" s="209">
        <v>500000</v>
      </c>
      <c r="I50" s="15" t="s">
        <v>30</v>
      </c>
      <c r="J50" s="14"/>
      <c r="K50" s="14"/>
      <c r="L50" s="14"/>
      <c r="M50" s="14"/>
      <c r="N50" s="14"/>
      <c r="O50" s="14">
        <v>1</v>
      </c>
      <c r="P50" s="14"/>
      <c r="Q50" s="14"/>
      <c r="R50" s="14"/>
      <c r="S50" s="14"/>
      <c r="T50" s="14"/>
      <c r="U50" s="14"/>
      <c r="V50" s="41" t="s">
        <v>833</v>
      </c>
      <c r="W50" s="41"/>
      <c r="X50" s="41"/>
      <c r="Y50" s="166"/>
      <c r="Z50" s="41"/>
      <c r="AA50" s="41"/>
      <c r="AB50" s="41"/>
    </row>
    <row r="51" spans="1:28" ht="15.75" customHeight="1">
      <c r="A51" s="13">
        <v>72</v>
      </c>
      <c r="B51" s="14"/>
      <c r="C51" s="82"/>
      <c r="D51" s="14"/>
      <c r="E51" s="14"/>
      <c r="F51" s="14"/>
      <c r="G51" s="20"/>
      <c r="H51" s="148"/>
      <c r="I51" s="208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41"/>
      <c r="W51" s="41"/>
      <c r="X51" s="41"/>
      <c r="Y51" s="166"/>
      <c r="Z51" s="41"/>
      <c r="AA51" s="41"/>
      <c r="AB51" s="41"/>
    </row>
    <row r="52" spans="1:28" ht="15.75" customHeight="1">
      <c r="A52" s="13">
        <v>73</v>
      </c>
      <c r="B52" s="14" t="s">
        <v>24</v>
      </c>
      <c r="C52" s="16" t="s">
        <v>25</v>
      </c>
      <c r="D52" s="9"/>
      <c r="E52" s="12"/>
      <c r="F52" s="9"/>
      <c r="G52" s="11"/>
      <c r="H52" s="164">
        <f>SUM(H53:H57)</f>
        <v>5351912</v>
      </c>
      <c r="I52" s="10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41"/>
      <c r="W52" s="41"/>
      <c r="X52" s="41"/>
      <c r="Y52" s="166"/>
      <c r="Z52" s="41"/>
      <c r="AA52" s="41"/>
      <c r="AB52" s="41"/>
    </row>
    <row r="53" spans="1:28" ht="15.75" customHeight="1">
      <c r="A53" s="13">
        <v>74</v>
      </c>
      <c r="B53" s="14" t="s">
        <v>24</v>
      </c>
      <c r="C53" s="24" t="s">
        <v>26</v>
      </c>
      <c r="D53" s="14" t="s">
        <v>832</v>
      </c>
      <c r="E53" s="18">
        <v>3</v>
      </c>
      <c r="F53" s="18" t="s">
        <v>28</v>
      </c>
      <c r="G53" s="11"/>
      <c r="H53" s="19">
        <v>1146252</v>
      </c>
      <c r="I53" s="14" t="s">
        <v>30</v>
      </c>
      <c r="J53" s="14"/>
      <c r="K53" s="14"/>
      <c r="L53" s="14"/>
      <c r="M53" s="14"/>
      <c r="N53" s="14"/>
      <c r="O53" s="14">
        <v>1</v>
      </c>
      <c r="P53" s="14"/>
      <c r="Q53" s="14">
        <v>1</v>
      </c>
      <c r="R53" s="14"/>
      <c r="S53" s="14">
        <v>1</v>
      </c>
      <c r="T53" s="14"/>
      <c r="U53" s="14"/>
      <c r="V53" s="41" t="s">
        <v>834</v>
      </c>
      <c r="W53" s="41"/>
      <c r="X53" s="41"/>
      <c r="Y53" s="166"/>
      <c r="Z53" s="41"/>
      <c r="AA53" s="41"/>
      <c r="AB53" s="41"/>
    </row>
    <row r="54" spans="1:28" ht="15.75" customHeight="1">
      <c r="A54" s="13">
        <v>75</v>
      </c>
      <c r="B54" s="14" t="s">
        <v>24</v>
      </c>
      <c r="C54" s="24" t="s">
        <v>29</v>
      </c>
      <c r="D54" s="14" t="s">
        <v>832</v>
      </c>
      <c r="E54" s="18">
        <v>10</v>
      </c>
      <c r="F54" s="14" t="s">
        <v>28</v>
      </c>
      <c r="G54" s="11"/>
      <c r="H54" s="20">
        <v>2890000</v>
      </c>
      <c r="I54" s="14" t="s">
        <v>30</v>
      </c>
      <c r="J54" s="14"/>
      <c r="K54" s="14"/>
      <c r="L54" s="14">
        <v>1</v>
      </c>
      <c r="M54" s="14"/>
      <c r="N54" s="14"/>
      <c r="O54" s="14">
        <v>1</v>
      </c>
      <c r="P54" s="14">
        <v>2</v>
      </c>
      <c r="Q54" s="14">
        <v>3</v>
      </c>
      <c r="R54" s="14">
        <v>3</v>
      </c>
      <c r="S54" s="14"/>
      <c r="T54" s="14"/>
      <c r="U54" s="14"/>
      <c r="V54" s="41" t="s">
        <v>834</v>
      </c>
      <c r="W54" s="41"/>
      <c r="X54" s="41"/>
      <c r="Y54" s="166"/>
      <c r="Z54" s="41"/>
      <c r="AA54" s="41"/>
      <c r="AB54" s="41"/>
    </row>
    <row r="55" spans="1:28" ht="15.75" customHeight="1">
      <c r="A55" s="13">
        <v>76</v>
      </c>
      <c r="B55" s="14" t="s">
        <v>24</v>
      </c>
      <c r="C55" s="24" t="s">
        <v>31</v>
      </c>
      <c r="D55" s="14" t="s">
        <v>832</v>
      </c>
      <c r="E55" s="18">
        <v>34</v>
      </c>
      <c r="F55" s="14" t="s">
        <v>28</v>
      </c>
      <c r="G55" s="11"/>
      <c r="H55" s="21">
        <v>120000</v>
      </c>
      <c r="I55" s="14" t="s">
        <v>30</v>
      </c>
      <c r="J55" s="14"/>
      <c r="K55" s="14"/>
      <c r="L55" s="14"/>
      <c r="M55" s="14"/>
      <c r="N55" s="14"/>
      <c r="O55" s="14"/>
      <c r="P55" s="14"/>
      <c r="Q55" s="14">
        <v>8</v>
      </c>
      <c r="R55" s="14">
        <v>8</v>
      </c>
      <c r="S55" s="14">
        <v>9</v>
      </c>
      <c r="T55" s="14">
        <v>9</v>
      </c>
      <c r="U55" s="14"/>
      <c r="V55" s="41" t="s">
        <v>834</v>
      </c>
      <c r="W55" s="41"/>
      <c r="X55" s="41"/>
      <c r="Y55" s="166"/>
      <c r="Z55" s="41"/>
      <c r="AA55" s="41"/>
      <c r="AB55" s="41"/>
    </row>
    <row r="56" spans="1:28" ht="15.75" customHeight="1">
      <c r="A56" s="13">
        <v>77</v>
      </c>
      <c r="B56" s="14" t="s">
        <v>24</v>
      </c>
      <c r="C56" s="24" t="s">
        <v>32</v>
      </c>
      <c r="D56" s="14" t="s">
        <v>27</v>
      </c>
      <c r="E56" s="210">
        <v>14</v>
      </c>
      <c r="F56" s="26" t="s">
        <v>28</v>
      </c>
      <c r="G56" s="211"/>
      <c r="H56" s="212">
        <v>993160</v>
      </c>
      <c r="I56" s="14" t="s">
        <v>30</v>
      </c>
      <c r="J56" s="14"/>
      <c r="K56" s="14"/>
      <c r="L56" s="14"/>
      <c r="M56" s="14">
        <v>2</v>
      </c>
      <c r="N56" s="14">
        <v>2</v>
      </c>
      <c r="O56" s="14">
        <v>2</v>
      </c>
      <c r="P56" s="14">
        <v>2</v>
      </c>
      <c r="Q56" s="14">
        <v>2</v>
      </c>
      <c r="R56" s="14">
        <v>2</v>
      </c>
      <c r="S56" s="14">
        <v>2</v>
      </c>
      <c r="T56" s="14"/>
      <c r="U56" s="14"/>
      <c r="V56" s="41" t="s">
        <v>834</v>
      </c>
      <c r="W56" s="41"/>
      <c r="X56" s="41"/>
      <c r="Y56" s="166"/>
      <c r="Z56" s="41"/>
      <c r="AA56" s="41"/>
      <c r="AB56" s="41"/>
    </row>
    <row r="57" spans="1:28" ht="15.75" customHeight="1">
      <c r="A57" s="13">
        <v>78</v>
      </c>
      <c r="B57" s="14" t="s">
        <v>24</v>
      </c>
      <c r="C57" s="24" t="s">
        <v>33</v>
      </c>
      <c r="D57" s="14" t="s">
        <v>27</v>
      </c>
      <c r="E57" s="210">
        <v>34</v>
      </c>
      <c r="F57" s="26" t="s">
        <v>28</v>
      </c>
      <c r="G57" s="211"/>
      <c r="H57" s="107">
        <v>202500</v>
      </c>
      <c r="I57" s="14" t="s">
        <v>30</v>
      </c>
      <c r="J57" s="14"/>
      <c r="K57" s="14"/>
      <c r="L57" s="14"/>
      <c r="M57" s="14"/>
      <c r="N57" s="14"/>
      <c r="O57" s="14">
        <v>5</v>
      </c>
      <c r="P57" s="14">
        <v>5</v>
      </c>
      <c r="Q57" s="14">
        <v>5</v>
      </c>
      <c r="R57" s="14">
        <v>5</v>
      </c>
      <c r="S57" s="14">
        <v>6</v>
      </c>
      <c r="T57" s="14">
        <v>6</v>
      </c>
      <c r="U57" s="14">
        <v>2</v>
      </c>
      <c r="V57" s="41" t="s">
        <v>834</v>
      </c>
      <c r="W57" s="41"/>
      <c r="X57" s="41"/>
      <c r="Y57" s="166"/>
      <c r="Z57" s="41"/>
      <c r="AA57" s="41"/>
      <c r="AB57" s="41"/>
    </row>
    <row r="58" spans="1:28" ht="15.75" customHeight="1">
      <c r="A58" s="13">
        <v>79</v>
      </c>
      <c r="B58" s="14"/>
      <c r="C58" s="24"/>
      <c r="D58" s="14"/>
      <c r="E58" s="213"/>
      <c r="F58" s="43"/>
      <c r="G58" s="211"/>
      <c r="H58" s="107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41"/>
      <c r="W58" s="41"/>
      <c r="X58" s="41"/>
      <c r="Y58" s="166"/>
      <c r="Z58" s="41"/>
      <c r="AA58" s="41"/>
      <c r="AB58" s="41"/>
    </row>
    <row r="59" spans="1:28" ht="15.75" customHeight="1">
      <c r="A59" s="13">
        <v>80</v>
      </c>
      <c r="B59" s="14" t="s">
        <v>24</v>
      </c>
      <c r="C59" s="16" t="s">
        <v>25</v>
      </c>
      <c r="D59" s="14"/>
      <c r="E59" s="214"/>
      <c r="F59" s="26"/>
      <c r="G59" s="161"/>
      <c r="H59" s="292">
        <f>SUM(H60:H62)</f>
        <v>4580690</v>
      </c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41" t="s">
        <v>835</v>
      </c>
      <c r="W59" s="41"/>
      <c r="X59" s="166"/>
      <c r="Y59" s="166"/>
      <c r="Z59" s="166"/>
      <c r="AA59" s="41"/>
      <c r="AB59" s="41"/>
    </row>
    <row r="60" spans="1:28" ht="15.75" customHeight="1">
      <c r="A60" s="13">
        <v>81</v>
      </c>
      <c r="B60" s="14" t="s">
        <v>24</v>
      </c>
      <c r="C60" s="16" t="s">
        <v>288</v>
      </c>
      <c r="D60" s="14" t="s">
        <v>832</v>
      </c>
      <c r="E60" s="216" t="s">
        <v>106</v>
      </c>
      <c r="F60" s="26" t="s">
        <v>44</v>
      </c>
      <c r="G60" s="161">
        <v>755590</v>
      </c>
      <c r="H60" s="161">
        <v>755590</v>
      </c>
      <c r="I60" s="15" t="s">
        <v>30</v>
      </c>
      <c r="J60" s="14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/>
      <c r="U60" s="14"/>
      <c r="V60" s="41" t="s">
        <v>835</v>
      </c>
      <c r="W60" s="41"/>
      <c r="X60" s="86"/>
      <c r="Y60" s="166"/>
      <c r="Z60" s="41"/>
      <c r="AA60" s="41"/>
      <c r="AB60" s="41"/>
    </row>
    <row r="61" spans="1:28" ht="15.75" customHeight="1">
      <c r="A61" s="13">
        <v>82</v>
      </c>
      <c r="B61" s="14" t="s">
        <v>24</v>
      </c>
      <c r="C61" s="16" t="s">
        <v>836</v>
      </c>
      <c r="D61" s="14" t="s">
        <v>832</v>
      </c>
      <c r="E61" s="216" t="s">
        <v>106</v>
      </c>
      <c r="F61" s="26" t="s">
        <v>44</v>
      </c>
      <c r="G61" s="161">
        <v>882404</v>
      </c>
      <c r="H61" s="161">
        <v>882404</v>
      </c>
      <c r="I61" s="15" t="s">
        <v>30</v>
      </c>
      <c r="J61" s="14"/>
      <c r="K61" s="14"/>
      <c r="L61" s="14"/>
      <c r="M61" s="14"/>
      <c r="N61" s="14"/>
      <c r="O61" s="6"/>
      <c r="P61" s="14">
        <v>1</v>
      </c>
      <c r="Q61" s="14"/>
      <c r="R61" s="14"/>
      <c r="S61" s="14"/>
      <c r="T61" s="14"/>
      <c r="U61" s="14"/>
      <c r="V61" s="41" t="s">
        <v>835</v>
      </c>
      <c r="W61" s="41"/>
      <c r="X61" s="166"/>
      <c r="Y61" s="166"/>
      <c r="Z61" s="41"/>
      <c r="AA61" s="41"/>
      <c r="AB61" s="41"/>
    </row>
    <row r="62" spans="1:28" ht="15.75" customHeight="1">
      <c r="A62" s="13">
        <v>83</v>
      </c>
      <c r="B62" s="14" t="s">
        <v>24</v>
      </c>
      <c r="C62" s="16" t="s">
        <v>289</v>
      </c>
      <c r="D62" s="14" t="s">
        <v>832</v>
      </c>
      <c r="E62" s="217" t="s">
        <v>127</v>
      </c>
      <c r="F62" s="26" t="s">
        <v>44</v>
      </c>
      <c r="G62" s="161">
        <f>H62/3</f>
        <v>980898.66666666663</v>
      </c>
      <c r="H62" s="161">
        <v>2942696</v>
      </c>
      <c r="I62" s="15" t="s">
        <v>30</v>
      </c>
      <c r="J62" s="14"/>
      <c r="K62" s="14"/>
      <c r="L62" s="14">
        <v>1</v>
      </c>
      <c r="M62" s="14"/>
      <c r="N62" s="14"/>
      <c r="O62" s="14"/>
      <c r="P62" s="14">
        <v>1</v>
      </c>
      <c r="Q62" s="14"/>
      <c r="R62" s="14"/>
      <c r="S62" s="14"/>
      <c r="T62" s="14">
        <v>1</v>
      </c>
      <c r="U62" s="14"/>
      <c r="V62" s="41"/>
      <c r="W62" s="41"/>
      <c r="X62" s="41"/>
      <c r="Y62" s="166"/>
      <c r="Z62" s="41"/>
      <c r="AA62" s="41"/>
      <c r="AB62" s="41"/>
    </row>
    <row r="63" spans="1:28" ht="15.75" customHeight="1">
      <c r="A63" s="13">
        <v>84</v>
      </c>
      <c r="B63" s="14"/>
      <c r="C63" s="62"/>
      <c r="D63" s="14"/>
      <c r="E63" s="214"/>
      <c r="F63" s="26"/>
      <c r="G63" s="161"/>
      <c r="H63" s="152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41"/>
      <c r="W63" s="41"/>
      <c r="X63" s="41"/>
      <c r="Y63" s="166"/>
      <c r="Z63" s="41"/>
      <c r="AA63" s="41"/>
      <c r="AB63" s="41"/>
    </row>
    <row r="64" spans="1:28" ht="15.75" customHeight="1">
      <c r="A64" s="13"/>
      <c r="B64" s="14"/>
      <c r="C64" s="16" t="s">
        <v>957</v>
      </c>
      <c r="D64" s="14"/>
      <c r="E64" s="214"/>
      <c r="F64" s="26"/>
      <c r="G64" s="296"/>
      <c r="H64" s="152"/>
      <c r="I64" s="293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41"/>
      <c r="W64" s="41"/>
      <c r="X64" s="41"/>
      <c r="Y64" s="166"/>
      <c r="Z64" s="41"/>
      <c r="AA64" s="41"/>
      <c r="AB64" s="41"/>
    </row>
    <row r="65" spans="1:28" ht="32.25" customHeight="1">
      <c r="A65" s="13"/>
      <c r="B65" s="14" t="s">
        <v>769</v>
      </c>
      <c r="C65" s="16" t="s">
        <v>716</v>
      </c>
      <c r="D65" s="299" t="s">
        <v>832</v>
      </c>
      <c r="E65" s="217">
        <v>3</v>
      </c>
      <c r="F65" s="26" t="s">
        <v>28</v>
      </c>
      <c r="G65" s="296">
        <f>H65/E65</f>
        <v>80000</v>
      </c>
      <c r="H65" s="333">
        <v>240000</v>
      </c>
      <c r="I65" s="347" t="s">
        <v>30</v>
      </c>
      <c r="J65" s="14"/>
      <c r="K65" s="14"/>
      <c r="L65" s="14"/>
      <c r="M65" s="14"/>
      <c r="N65" s="14"/>
      <c r="O65" s="14">
        <v>1</v>
      </c>
      <c r="P65" s="14"/>
      <c r="Q65" s="14"/>
      <c r="R65" s="14">
        <v>1</v>
      </c>
      <c r="S65" s="14"/>
      <c r="T65" s="14">
        <v>1</v>
      </c>
      <c r="U65" s="14"/>
      <c r="V65" s="41" t="s">
        <v>833</v>
      </c>
      <c r="W65" s="41"/>
      <c r="X65" s="41"/>
      <c r="Y65" s="166"/>
      <c r="Z65" s="41"/>
      <c r="AA65" s="41"/>
      <c r="AB65" s="41"/>
    </row>
    <row r="66" spans="1:28" ht="32.25" customHeight="1">
      <c r="A66" s="13"/>
      <c r="B66" s="14" t="s">
        <v>769</v>
      </c>
      <c r="C66" s="85" t="s">
        <v>719</v>
      </c>
      <c r="D66" s="307" t="s">
        <v>832</v>
      </c>
      <c r="E66" s="337">
        <v>1</v>
      </c>
      <c r="F66" s="323" t="s">
        <v>44</v>
      </c>
      <c r="G66" s="296">
        <f>H66/E66</f>
        <v>38000</v>
      </c>
      <c r="H66" s="319">
        <v>38000</v>
      </c>
      <c r="I66" s="316" t="s">
        <v>30</v>
      </c>
      <c r="J66" s="346"/>
      <c r="K66" s="346"/>
      <c r="L66" s="346"/>
      <c r="M66" s="346"/>
      <c r="N66" s="346"/>
      <c r="O66" s="346"/>
      <c r="P66" s="310">
        <v>1</v>
      </c>
      <c r="Q66" s="346"/>
      <c r="R66" s="346"/>
      <c r="S66" s="346"/>
      <c r="T66" s="346"/>
      <c r="U66" s="346"/>
      <c r="V66" s="41" t="s">
        <v>833</v>
      </c>
      <c r="W66" s="41"/>
      <c r="X66" s="41"/>
      <c r="Y66" s="166"/>
      <c r="Z66" s="41"/>
      <c r="AA66" s="41"/>
      <c r="AB66" s="41"/>
    </row>
    <row r="67" spans="1:28" ht="48.75" customHeight="1">
      <c r="A67" s="13"/>
      <c r="B67" s="14" t="s">
        <v>769</v>
      </c>
      <c r="C67" s="136" t="s">
        <v>608</v>
      </c>
      <c r="D67" s="299" t="s">
        <v>463</v>
      </c>
      <c r="E67" s="334">
        <v>1</v>
      </c>
      <c r="F67" s="313" t="s">
        <v>44</v>
      </c>
      <c r="G67" s="326">
        <f>H67</f>
        <v>18480</v>
      </c>
      <c r="H67" s="320">
        <v>18480</v>
      </c>
      <c r="I67" s="133" t="s">
        <v>30</v>
      </c>
      <c r="J67" s="117">
        <v>1</v>
      </c>
      <c r="K67" s="350"/>
      <c r="L67" s="350"/>
      <c r="M67" s="350"/>
      <c r="N67" s="350"/>
      <c r="O67" s="350"/>
      <c r="P67" s="314"/>
      <c r="Q67" s="350"/>
      <c r="R67" s="350"/>
      <c r="S67" s="350"/>
      <c r="T67" s="350"/>
      <c r="U67" s="350"/>
      <c r="V67" s="41"/>
      <c r="W67" s="41"/>
      <c r="X67" s="41"/>
      <c r="Y67" s="166"/>
      <c r="Z67" s="41"/>
      <c r="AA67" s="41"/>
      <c r="AB67" s="41"/>
    </row>
    <row r="68" spans="1:28" ht="15.75" customHeight="1">
      <c r="A68" s="13"/>
      <c r="B68" s="14"/>
      <c r="C68" s="62"/>
      <c r="D68" s="76"/>
      <c r="E68" s="348"/>
      <c r="F68" s="306"/>
      <c r="G68" s="343"/>
      <c r="H68" s="311"/>
      <c r="I68" s="321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41"/>
      <c r="W68" s="41"/>
      <c r="X68" s="41"/>
      <c r="Y68" s="166"/>
      <c r="Z68" s="41"/>
      <c r="AA68" s="41"/>
      <c r="AB68" s="41"/>
    </row>
    <row r="69" spans="1:28" ht="15.75" customHeight="1">
      <c r="A69" s="13">
        <v>85</v>
      </c>
      <c r="B69" s="14"/>
      <c r="C69" s="16" t="s">
        <v>728</v>
      </c>
      <c r="D69" s="14"/>
      <c r="E69" s="26"/>
      <c r="F69" s="26"/>
      <c r="G69" s="294"/>
      <c r="H69" s="218"/>
      <c r="I69" s="71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41"/>
      <c r="W69" s="41"/>
      <c r="X69" s="41"/>
      <c r="Y69" s="166"/>
      <c r="Z69" s="41"/>
      <c r="AA69" s="41"/>
      <c r="AB69" s="41"/>
    </row>
    <row r="70" spans="1:28" ht="31.5" customHeight="1">
      <c r="A70" s="13">
        <v>86</v>
      </c>
      <c r="B70" s="14" t="s">
        <v>675</v>
      </c>
      <c r="C70" s="16" t="s">
        <v>716</v>
      </c>
      <c r="D70" s="14" t="s">
        <v>832</v>
      </c>
      <c r="E70" s="14">
        <v>3</v>
      </c>
      <c r="F70" s="293" t="s">
        <v>28</v>
      </c>
      <c r="G70" s="296">
        <f>H70/E70</f>
        <v>124853.33333333333</v>
      </c>
      <c r="H70" s="335">
        <v>374560</v>
      </c>
      <c r="I70" s="14" t="s">
        <v>30</v>
      </c>
      <c r="J70" s="14"/>
      <c r="K70" s="14"/>
      <c r="L70" s="14"/>
      <c r="M70" s="14"/>
      <c r="N70" s="14"/>
      <c r="O70" s="14">
        <v>1</v>
      </c>
      <c r="P70" s="14"/>
      <c r="Q70" s="14"/>
      <c r="R70" s="14">
        <v>1</v>
      </c>
      <c r="S70" s="14"/>
      <c r="T70" s="14">
        <v>1</v>
      </c>
      <c r="U70" s="14"/>
      <c r="V70" s="41" t="s">
        <v>833</v>
      </c>
      <c r="W70" s="41"/>
      <c r="X70" s="41"/>
      <c r="Y70" s="166"/>
      <c r="Z70" s="41"/>
      <c r="AA70" s="41"/>
      <c r="AB70" s="41"/>
    </row>
    <row r="71" spans="1:28" ht="15.75" customHeight="1">
      <c r="A71" s="13">
        <v>99</v>
      </c>
      <c r="B71" s="14" t="s">
        <v>675</v>
      </c>
      <c r="C71" s="85" t="s">
        <v>719</v>
      </c>
      <c r="D71" s="14" t="s">
        <v>37</v>
      </c>
      <c r="E71" s="14">
        <v>1</v>
      </c>
      <c r="F71" s="293" t="s">
        <v>44</v>
      </c>
      <c r="G71" s="326">
        <f>H71/E71</f>
        <v>136860</v>
      </c>
      <c r="H71" s="318">
        <v>136860</v>
      </c>
      <c r="I71" s="14" t="s">
        <v>30</v>
      </c>
      <c r="J71" s="14"/>
      <c r="K71" s="14"/>
      <c r="L71" s="14"/>
      <c r="M71" s="14"/>
      <c r="N71" s="14"/>
      <c r="O71" s="14"/>
      <c r="P71" s="14">
        <v>1</v>
      </c>
      <c r="Q71" s="14"/>
      <c r="R71" s="14"/>
      <c r="S71" s="14"/>
      <c r="T71" s="14"/>
      <c r="U71" s="14"/>
      <c r="V71" s="41" t="s">
        <v>833</v>
      </c>
      <c r="W71" s="41"/>
      <c r="X71" s="41"/>
      <c r="Y71" s="166"/>
      <c r="Z71" s="41"/>
      <c r="AA71" s="41"/>
      <c r="AB71" s="41"/>
    </row>
    <row r="72" spans="1:28" ht="36" customHeight="1">
      <c r="A72" s="13">
        <v>114</v>
      </c>
      <c r="B72" s="14" t="s">
        <v>837</v>
      </c>
      <c r="C72" s="16" t="s">
        <v>727</v>
      </c>
      <c r="D72" s="14"/>
      <c r="E72" s="14"/>
      <c r="F72" s="293"/>
      <c r="G72" s="349"/>
      <c r="H72" s="331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41"/>
      <c r="W72" s="41"/>
      <c r="X72" s="41"/>
      <c r="Y72" s="166"/>
      <c r="Z72" s="41"/>
      <c r="AA72" s="41"/>
      <c r="AB72" s="41"/>
    </row>
    <row r="73" spans="1:28" ht="36" customHeight="1">
      <c r="A73" s="13">
        <v>115</v>
      </c>
      <c r="B73" s="14" t="s">
        <v>837</v>
      </c>
      <c r="C73" s="24" t="s">
        <v>729</v>
      </c>
      <c r="D73" s="14" t="s">
        <v>463</v>
      </c>
      <c r="E73" s="14">
        <v>1</v>
      </c>
      <c r="F73" s="293" t="s">
        <v>44</v>
      </c>
      <c r="G73" s="295">
        <f>H73</f>
        <v>16800</v>
      </c>
      <c r="H73" s="219">
        <v>16800</v>
      </c>
      <c r="I73" s="14" t="s">
        <v>30</v>
      </c>
      <c r="J73" s="14"/>
      <c r="K73" s="14"/>
      <c r="L73" s="14">
        <v>1</v>
      </c>
      <c r="M73" s="14"/>
      <c r="N73" s="14"/>
      <c r="O73" s="14"/>
      <c r="P73" s="14"/>
      <c r="Q73" s="14"/>
      <c r="R73" s="14"/>
      <c r="S73" s="14"/>
      <c r="T73" s="14"/>
      <c r="U73" s="14"/>
      <c r="V73" s="41" t="s">
        <v>838</v>
      </c>
      <c r="W73" s="41"/>
      <c r="X73" s="41"/>
      <c r="Y73" s="166"/>
      <c r="Z73" s="41"/>
      <c r="AA73" s="41"/>
      <c r="AB73" s="41"/>
    </row>
    <row r="74" spans="1:28" ht="47.25" customHeight="1">
      <c r="A74" s="13">
        <v>129</v>
      </c>
      <c r="B74" s="26" t="s">
        <v>675</v>
      </c>
      <c r="C74" s="136" t="s">
        <v>608</v>
      </c>
      <c r="D74" s="14" t="s">
        <v>463</v>
      </c>
      <c r="E74" s="14">
        <v>1</v>
      </c>
      <c r="F74" s="293" t="s">
        <v>44</v>
      </c>
      <c r="G74" s="295">
        <f>H74</f>
        <v>46080</v>
      </c>
      <c r="H74" s="312">
        <v>46080</v>
      </c>
      <c r="I74" s="133" t="s">
        <v>30</v>
      </c>
      <c r="J74" s="117">
        <v>1</v>
      </c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41" t="s">
        <v>849</v>
      </c>
      <c r="W74" s="41"/>
      <c r="X74" s="41"/>
      <c r="Y74" s="166"/>
      <c r="Z74" s="41"/>
      <c r="AA74" s="41"/>
      <c r="AB74" s="41"/>
    </row>
    <row r="75" spans="1:28" ht="15.75" customHeight="1">
      <c r="A75" s="13">
        <v>143</v>
      </c>
      <c r="B75" s="26"/>
      <c r="C75" s="62"/>
      <c r="D75" s="132"/>
      <c r="E75" s="14"/>
      <c r="F75" s="14"/>
      <c r="G75" s="138"/>
      <c r="H75" s="49"/>
      <c r="I75" s="223"/>
      <c r="J75" s="206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41"/>
      <c r="W75" s="41"/>
      <c r="X75" s="41"/>
      <c r="Y75" s="166"/>
      <c r="Z75" s="41"/>
      <c r="AA75" s="41"/>
      <c r="AB75" s="41"/>
    </row>
    <row r="76" spans="1:28" ht="15.75" customHeight="1">
      <c r="A76" s="13">
        <v>144</v>
      </c>
      <c r="B76" s="14" t="s">
        <v>675</v>
      </c>
      <c r="C76" s="16" t="s">
        <v>728</v>
      </c>
      <c r="D76" s="14"/>
      <c r="E76" s="72"/>
      <c r="F76" s="14"/>
      <c r="G76" s="161"/>
      <c r="H76" s="163">
        <f>SUM(H77:H82)</f>
        <v>4688936</v>
      </c>
      <c r="I76" s="15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41"/>
      <c r="W76" s="41"/>
      <c r="X76" s="41"/>
      <c r="Y76" s="166"/>
      <c r="Z76" s="41"/>
      <c r="AA76" s="41"/>
      <c r="AB76" s="41"/>
    </row>
    <row r="77" spans="1:28" ht="15.75" customHeight="1">
      <c r="A77" s="13">
        <v>145</v>
      </c>
      <c r="B77" s="14" t="s">
        <v>675</v>
      </c>
      <c r="C77" s="224" t="s">
        <v>290</v>
      </c>
      <c r="D77" s="76" t="s">
        <v>37</v>
      </c>
      <c r="E77" s="77" t="s">
        <v>291</v>
      </c>
      <c r="F77" s="14" t="s">
        <v>28</v>
      </c>
      <c r="G77" s="225">
        <f t="shared" ref="G77:G82" si="1">H77/E77</f>
        <v>439182.5</v>
      </c>
      <c r="H77" s="73">
        <v>1756730</v>
      </c>
      <c r="I77" s="15" t="s">
        <v>296</v>
      </c>
      <c r="J77" s="14"/>
      <c r="K77" s="14"/>
      <c r="L77" s="14">
        <v>1</v>
      </c>
      <c r="M77" s="14"/>
      <c r="N77" s="14"/>
      <c r="O77" s="14">
        <v>1</v>
      </c>
      <c r="P77" s="14"/>
      <c r="Q77" s="14"/>
      <c r="R77" s="14">
        <v>1</v>
      </c>
      <c r="S77" s="14"/>
      <c r="T77" s="14"/>
      <c r="U77" s="14">
        <v>1</v>
      </c>
      <c r="V77" s="41" t="s">
        <v>835</v>
      </c>
      <c r="W77" s="41"/>
      <c r="X77" s="41"/>
      <c r="Y77" s="166"/>
      <c r="Z77" s="41"/>
      <c r="AA77" s="41"/>
      <c r="AB77" s="41"/>
    </row>
    <row r="78" spans="1:28" ht="15.75" customHeight="1">
      <c r="A78" s="13">
        <v>146</v>
      </c>
      <c r="B78" s="14" t="s">
        <v>675</v>
      </c>
      <c r="C78" s="16" t="s">
        <v>297</v>
      </c>
      <c r="D78" s="14" t="s">
        <v>37</v>
      </c>
      <c r="E78" s="75" t="s">
        <v>291</v>
      </c>
      <c r="F78" s="14" t="s">
        <v>28</v>
      </c>
      <c r="G78" s="225">
        <f t="shared" si="1"/>
        <v>224125</v>
      </c>
      <c r="H78" s="73">
        <v>896500</v>
      </c>
      <c r="I78" s="15" t="s">
        <v>296</v>
      </c>
      <c r="J78" s="14"/>
      <c r="K78" s="14"/>
      <c r="L78" s="14">
        <v>1</v>
      </c>
      <c r="M78" s="14"/>
      <c r="N78" s="14"/>
      <c r="O78" s="14">
        <v>1</v>
      </c>
      <c r="P78" s="14"/>
      <c r="Q78" s="14"/>
      <c r="R78" s="14">
        <v>1</v>
      </c>
      <c r="S78" s="14"/>
      <c r="T78" s="14"/>
      <c r="U78" s="14">
        <v>1</v>
      </c>
      <c r="V78" s="41" t="s">
        <v>835</v>
      </c>
      <c r="W78" s="41"/>
      <c r="X78" s="41"/>
      <c r="Y78" s="166"/>
      <c r="Z78" s="41"/>
      <c r="AA78" s="41"/>
      <c r="AB78" s="41"/>
    </row>
    <row r="79" spans="1:28" ht="15.75" customHeight="1">
      <c r="A79" s="13">
        <v>147</v>
      </c>
      <c r="B79" s="14" t="s">
        <v>675</v>
      </c>
      <c r="C79" s="16" t="s">
        <v>298</v>
      </c>
      <c r="D79" s="14" t="s">
        <v>37</v>
      </c>
      <c r="E79" s="75" t="s">
        <v>291</v>
      </c>
      <c r="F79" s="14" t="s">
        <v>28</v>
      </c>
      <c r="G79" s="225">
        <f t="shared" si="1"/>
        <v>3465.25</v>
      </c>
      <c r="H79" s="73">
        <v>13861</v>
      </c>
      <c r="I79" s="15" t="s">
        <v>296</v>
      </c>
      <c r="J79" s="14"/>
      <c r="K79" s="14"/>
      <c r="L79" s="14">
        <v>1</v>
      </c>
      <c r="M79" s="14"/>
      <c r="N79" s="14"/>
      <c r="O79" s="14">
        <v>1</v>
      </c>
      <c r="P79" s="14"/>
      <c r="Q79" s="14"/>
      <c r="R79" s="14">
        <v>1</v>
      </c>
      <c r="S79" s="14"/>
      <c r="T79" s="14"/>
      <c r="U79" s="14">
        <v>1</v>
      </c>
      <c r="V79" s="41" t="s">
        <v>835</v>
      </c>
      <c r="W79" s="41"/>
      <c r="X79" s="41"/>
      <c r="Y79" s="166"/>
      <c r="Z79" s="41"/>
      <c r="AA79" s="41"/>
      <c r="AB79" s="41"/>
    </row>
    <row r="80" spans="1:28" ht="15.75" customHeight="1">
      <c r="A80" s="13">
        <v>148</v>
      </c>
      <c r="B80" s="14" t="s">
        <v>675</v>
      </c>
      <c r="C80" s="16" t="s">
        <v>299</v>
      </c>
      <c r="D80" s="14" t="s">
        <v>37</v>
      </c>
      <c r="E80" s="75" t="s">
        <v>291</v>
      </c>
      <c r="F80" s="14" t="s">
        <v>28</v>
      </c>
      <c r="G80" s="225">
        <f t="shared" si="1"/>
        <v>313530</v>
      </c>
      <c r="H80" s="73">
        <v>1254120</v>
      </c>
      <c r="I80" s="15" t="s">
        <v>296</v>
      </c>
      <c r="J80" s="14"/>
      <c r="K80" s="14"/>
      <c r="L80" s="14">
        <v>1</v>
      </c>
      <c r="M80" s="14"/>
      <c r="N80" s="14"/>
      <c r="O80" s="14">
        <v>1</v>
      </c>
      <c r="P80" s="14"/>
      <c r="Q80" s="14"/>
      <c r="R80" s="14">
        <v>1</v>
      </c>
      <c r="S80" s="14"/>
      <c r="T80" s="14"/>
      <c r="U80" s="14">
        <v>1</v>
      </c>
      <c r="V80" s="41" t="s">
        <v>835</v>
      </c>
      <c r="W80" s="41"/>
      <c r="X80" s="41"/>
      <c r="Y80" s="166"/>
      <c r="Z80" s="41"/>
      <c r="AA80" s="41"/>
      <c r="AB80" s="41"/>
    </row>
    <row r="81" spans="1:28" ht="15.75" customHeight="1">
      <c r="A81" s="13">
        <v>149</v>
      </c>
      <c r="B81" s="14" t="s">
        <v>675</v>
      </c>
      <c r="C81" s="16" t="s">
        <v>293</v>
      </c>
      <c r="D81" s="14" t="s">
        <v>37</v>
      </c>
      <c r="E81" s="75" t="s">
        <v>291</v>
      </c>
      <c r="F81" s="14" t="s">
        <v>28</v>
      </c>
      <c r="G81" s="225">
        <f t="shared" si="1"/>
        <v>43318.75</v>
      </c>
      <c r="H81" s="73">
        <v>173275</v>
      </c>
      <c r="I81" s="15" t="s">
        <v>296</v>
      </c>
      <c r="J81" s="14"/>
      <c r="K81" s="14"/>
      <c r="L81" s="14">
        <v>1</v>
      </c>
      <c r="M81" s="14"/>
      <c r="N81" s="14"/>
      <c r="O81" s="14">
        <v>1</v>
      </c>
      <c r="P81" s="14"/>
      <c r="Q81" s="14"/>
      <c r="R81" s="14">
        <v>1</v>
      </c>
      <c r="S81" s="14"/>
      <c r="T81" s="14"/>
      <c r="U81" s="14">
        <v>1</v>
      </c>
      <c r="V81" s="41" t="s">
        <v>835</v>
      </c>
      <c r="W81" s="41"/>
      <c r="X81" s="41"/>
      <c r="Y81" s="166"/>
      <c r="Z81" s="41"/>
      <c r="AA81" s="41"/>
      <c r="AB81" s="41"/>
    </row>
    <row r="82" spans="1:28" ht="15.75" customHeight="1">
      <c r="A82" s="13">
        <v>150</v>
      </c>
      <c r="B82" s="14" t="s">
        <v>675</v>
      </c>
      <c r="C82" s="16" t="s">
        <v>294</v>
      </c>
      <c r="D82" s="14" t="s">
        <v>37</v>
      </c>
      <c r="E82" s="75" t="s">
        <v>291</v>
      </c>
      <c r="F82" s="14" t="s">
        <v>28</v>
      </c>
      <c r="G82" s="225">
        <f t="shared" si="1"/>
        <v>148612.5</v>
      </c>
      <c r="H82" s="73">
        <v>594450</v>
      </c>
      <c r="I82" s="15" t="s">
        <v>296</v>
      </c>
      <c r="J82" s="14"/>
      <c r="K82" s="14"/>
      <c r="L82" s="14">
        <v>1</v>
      </c>
      <c r="M82" s="14"/>
      <c r="N82" s="14"/>
      <c r="O82" s="14">
        <v>1</v>
      </c>
      <c r="P82" s="14"/>
      <c r="Q82" s="14"/>
      <c r="R82" s="14">
        <v>1</v>
      </c>
      <c r="S82" s="14"/>
      <c r="T82" s="14"/>
      <c r="U82" s="14">
        <v>1</v>
      </c>
      <c r="V82" s="41" t="s">
        <v>835</v>
      </c>
      <c r="W82" s="41"/>
      <c r="X82" s="41"/>
      <c r="Y82" s="166"/>
      <c r="Z82" s="41"/>
      <c r="AA82" s="41"/>
      <c r="AB82" s="41"/>
    </row>
    <row r="83" spans="1:28" ht="15.75" customHeight="1">
      <c r="A83" s="13">
        <v>151</v>
      </c>
      <c r="B83" s="26"/>
      <c r="C83" s="62"/>
      <c r="D83" s="132"/>
      <c r="E83" s="14"/>
      <c r="F83" s="14"/>
      <c r="G83" s="138"/>
      <c r="H83" s="49"/>
      <c r="I83" s="133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41"/>
      <c r="W83" s="41"/>
      <c r="X83" s="41"/>
      <c r="Y83" s="166"/>
      <c r="Z83" s="41"/>
      <c r="AA83" s="41"/>
      <c r="AB83" s="41"/>
    </row>
    <row r="84" spans="1:28" ht="15.75" customHeight="1">
      <c r="A84" s="13">
        <v>152</v>
      </c>
      <c r="B84" s="14" t="s">
        <v>301</v>
      </c>
      <c r="C84" s="16" t="s">
        <v>302</v>
      </c>
      <c r="D84" s="14"/>
      <c r="E84" s="72"/>
      <c r="F84" s="14"/>
      <c r="G84" s="73"/>
      <c r="H84" s="163">
        <f>SUM(H85:H86)</f>
        <v>292490</v>
      </c>
      <c r="I84" s="15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41"/>
      <c r="W84" s="41"/>
      <c r="X84" s="41"/>
      <c r="Y84" s="166"/>
      <c r="Z84" s="41"/>
      <c r="AA84" s="41"/>
      <c r="AB84" s="41"/>
    </row>
    <row r="85" spans="1:28" ht="15.75" customHeight="1">
      <c r="A85" s="13">
        <v>153</v>
      </c>
      <c r="B85" s="14" t="s">
        <v>301</v>
      </c>
      <c r="C85" s="16" t="s">
        <v>290</v>
      </c>
      <c r="D85" s="72" t="s">
        <v>832</v>
      </c>
      <c r="E85" s="14">
        <v>3</v>
      </c>
      <c r="F85" s="14" t="s">
        <v>28</v>
      </c>
      <c r="G85" s="73">
        <f t="shared" ref="G85:G86" si="2">H85/E85</f>
        <v>77700</v>
      </c>
      <c r="H85" s="73">
        <v>233100</v>
      </c>
      <c r="I85" s="15" t="s">
        <v>30</v>
      </c>
      <c r="J85" s="14"/>
      <c r="K85" s="14"/>
      <c r="L85" s="14">
        <v>1</v>
      </c>
      <c r="M85" s="14"/>
      <c r="N85" s="14"/>
      <c r="O85" s="14">
        <v>1</v>
      </c>
      <c r="P85" s="14"/>
      <c r="Q85" s="14"/>
      <c r="R85" s="14">
        <v>1</v>
      </c>
      <c r="S85" s="14"/>
      <c r="T85" s="14"/>
      <c r="U85" s="14">
        <v>1</v>
      </c>
      <c r="V85" s="41" t="s">
        <v>835</v>
      </c>
      <c r="W85" s="41"/>
      <c r="X85" s="41"/>
      <c r="Y85" s="166"/>
      <c r="Z85" s="41"/>
      <c r="AA85" s="41"/>
      <c r="AB85" s="41"/>
    </row>
    <row r="86" spans="1:28" ht="15.75" customHeight="1">
      <c r="A86" s="13">
        <v>154</v>
      </c>
      <c r="B86" s="14" t="s">
        <v>301</v>
      </c>
      <c r="C86" s="16" t="s">
        <v>293</v>
      </c>
      <c r="D86" s="72" t="s">
        <v>832</v>
      </c>
      <c r="E86" s="14">
        <v>4</v>
      </c>
      <c r="F86" s="14" t="s">
        <v>28</v>
      </c>
      <c r="G86" s="73">
        <f t="shared" si="2"/>
        <v>14847.5</v>
      </c>
      <c r="H86" s="73">
        <v>59390</v>
      </c>
      <c r="I86" s="15" t="s">
        <v>30</v>
      </c>
      <c r="J86" s="14"/>
      <c r="K86" s="14"/>
      <c r="L86" s="14">
        <v>1</v>
      </c>
      <c r="M86" s="14"/>
      <c r="N86" s="14"/>
      <c r="O86" s="14">
        <v>1</v>
      </c>
      <c r="P86" s="14"/>
      <c r="Q86" s="14"/>
      <c r="R86" s="14">
        <v>1</v>
      </c>
      <c r="S86" s="14"/>
      <c r="T86" s="14"/>
      <c r="U86" s="14">
        <v>1</v>
      </c>
      <c r="V86" s="41" t="s">
        <v>835</v>
      </c>
      <c r="W86" s="41"/>
      <c r="X86" s="41"/>
      <c r="Y86" s="166"/>
      <c r="Z86" s="41"/>
      <c r="AA86" s="41"/>
      <c r="AB86" s="41"/>
    </row>
    <row r="87" spans="1:28" ht="15.75" customHeight="1">
      <c r="A87" s="13">
        <v>155</v>
      </c>
      <c r="B87" s="14"/>
      <c r="C87" s="62"/>
      <c r="D87" s="72"/>
      <c r="E87" s="14"/>
      <c r="F87" s="20"/>
      <c r="G87" s="73"/>
      <c r="H87" s="73"/>
      <c r="I87" s="15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41"/>
      <c r="W87" s="41"/>
      <c r="X87" s="41"/>
      <c r="Y87" s="166"/>
      <c r="Z87" s="41"/>
      <c r="AA87" s="41"/>
      <c r="AB87" s="41"/>
    </row>
    <row r="88" spans="1:28" ht="30.75" customHeight="1">
      <c r="A88" s="13">
        <v>156</v>
      </c>
      <c r="B88" s="167" t="s">
        <v>772</v>
      </c>
      <c r="C88" s="23" t="s">
        <v>40</v>
      </c>
      <c r="D88" s="9"/>
      <c r="E88" s="12"/>
      <c r="F88" s="9"/>
      <c r="G88" s="11"/>
      <c r="H88" s="164">
        <f>SUM(H89)</f>
        <v>5909040</v>
      </c>
      <c r="I88" s="10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41"/>
      <c r="W88" s="41"/>
      <c r="X88" s="41"/>
      <c r="Y88" s="166"/>
      <c r="Z88" s="41"/>
      <c r="AA88" s="41"/>
      <c r="AB88" s="41"/>
    </row>
    <row r="89" spans="1:28" ht="15.75" customHeight="1">
      <c r="A89" s="13">
        <v>157</v>
      </c>
      <c r="B89" s="167" t="s">
        <v>772</v>
      </c>
      <c r="C89" s="24" t="s">
        <v>31</v>
      </c>
      <c r="D89" s="72" t="s">
        <v>832</v>
      </c>
      <c r="E89" s="12"/>
      <c r="F89" s="9"/>
      <c r="G89" s="11"/>
      <c r="H89" s="21">
        <v>5909040</v>
      </c>
      <c r="I89" s="14" t="s">
        <v>30</v>
      </c>
      <c r="J89" s="14"/>
      <c r="K89" s="14"/>
      <c r="L89" s="14"/>
      <c r="M89" s="14">
        <v>8</v>
      </c>
      <c r="N89" s="14">
        <v>8</v>
      </c>
      <c r="O89" s="14">
        <v>9</v>
      </c>
      <c r="P89" s="14">
        <v>9</v>
      </c>
      <c r="Q89" s="14"/>
      <c r="R89" s="14"/>
      <c r="S89" s="14"/>
      <c r="T89" s="14"/>
      <c r="U89" s="14"/>
      <c r="V89" s="41" t="s">
        <v>834</v>
      </c>
      <c r="W89" s="41"/>
      <c r="X89" s="41"/>
      <c r="Y89" s="166"/>
      <c r="Z89" s="41"/>
      <c r="AA89" s="41"/>
      <c r="AB89" s="41"/>
    </row>
    <row r="90" spans="1:28" ht="15.75" customHeight="1">
      <c r="A90" s="13">
        <v>158</v>
      </c>
      <c r="B90" s="14"/>
      <c r="C90" s="62"/>
      <c r="D90" s="72"/>
      <c r="E90" s="14"/>
      <c r="F90" s="20"/>
      <c r="G90" s="73"/>
      <c r="H90" s="73"/>
      <c r="I90" s="15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41"/>
      <c r="W90" s="41"/>
      <c r="X90" s="41"/>
      <c r="Y90" s="166"/>
      <c r="Z90" s="41"/>
      <c r="AA90" s="41"/>
      <c r="AB90" s="41"/>
    </row>
    <row r="91" spans="1:28" ht="15.75" customHeight="1">
      <c r="A91" s="13"/>
      <c r="B91" s="14" t="s">
        <v>41</v>
      </c>
      <c r="C91" s="130" t="s">
        <v>590</v>
      </c>
      <c r="D91" s="72"/>
      <c r="E91" s="14"/>
      <c r="F91" s="20"/>
      <c r="G91" s="73"/>
      <c r="H91" s="73"/>
      <c r="I91" s="293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41"/>
      <c r="W91" s="41"/>
      <c r="X91" s="41"/>
      <c r="Y91" s="166"/>
      <c r="Z91" s="41"/>
      <c r="AA91" s="41"/>
      <c r="AB91" s="41"/>
    </row>
    <row r="92" spans="1:28" ht="15.75" customHeight="1">
      <c r="A92" s="13">
        <v>159</v>
      </c>
      <c r="B92" s="13" t="s">
        <v>41</v>
      </c>
      <c r="C92" s="24" t="s">
        <v>266</v>
      </c>
      <c r="D92" s="14" t="s">
        <v>37</v>
      </c>
      <c r="E92" s="18">
        <v>394</v>
      </c>
      <c r="F92" s="14" t="s">
        <v>267</v>
      </c>
      <c r="G92" s="20">
        <v>180000</v>
      </c>
      <c r="H92" s="164">
        <v>70920000</v>
      </c>
      <c r="I92" s="15" t="s">
        <v>55</v>
      </c>
      <c r="J92" s="14">
        <v>1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41" t="s">
        <v>851</v>
      </c>
      <c r="W92" s="41"/>
      <c r="X92" s="41"/>
      <c r="Y92" s="166"/>
      <c r="Z92" s="41"/>
      <c r="AA92" s="41"/>
      <c r="AB92" s="41"/>
    </row>
    <row r="93" spans="1:28" ht="15.75" customHeight="1">
      <c r="A93" s="13">
        <v>160</v>
      </c>
      <c r="B93" s="14"/>
      <c r="C93" s="50"/>
      <c r="D93" s="9"/>
      <c r="E93" s="26"/>
      <c r="F93" s="14"/>
      <c r="G93" s="45"/>
      <c r="H93" s="47"/>
      <c r="I93" s="15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41"/>
      <c r="W93" s="41"/>
      <c r="X93" s="41"/>
      <c r="Y93" s="166"/>
      <c r="Z93" s="41"/>
      <c r="AA93" s="41"/>
      <c r="AB93" s="41"/>
    </row>
    <row r="94" spans="1:28" ht="15.75" customHeight="1">
      <c r="A94" s="13">
        <v>162</v>
      </c>
      <c r="B94" s="14" t="s">
        <v>41</v>
      </c>
      <c r="C94" s="130" t="s">
        <v>591</v>
      </c>
      <c r="D94" s="13"/>
      <c r="E94" s="13"/>
      <c r="F94" s="13"/>
      <c r="G94" s="62"/>
      <c r="H94" s="226">
        <f>H95</f>
        <v>997500</v>
      </c>
      <c r="I94" s="25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41" t="s">
        <v>829</v>
      </c>
      <c r="W94" s="41"/>
      <c r="X94" s="41"/>
      <c r="Y94" s="166"/>
      <c r="Z94" s="41"/>
      <c r="AA94" s="41"/>
      <c r="AB94" s="41"/>
    </row>
    <row r="95" spans="1:28" ht="15.75" customHeight="1">
      <c r="A95" s="13">
        <v>163</v>
      </c>
      <c r="B95" s="26" t="s">
        <v>41</v>
      </c>
      <c r="C95" s="131" t="s">
        <v>592</v>
      </c>
      <c r="D95" s="76" t="s">
        <v>37</v>
      </c>
      <c r="E95" s="67">
        <v>1425</v>
      </c>
      <c r="F95" s="72" t="s">
        <v>501</v>
      </c>
      <c r="G95" s="19">
        <v>700</v>
      </c>
      <c r="H95" s="21">
        <f>E95*G95</f>
        <v>997500</v>
      </c>
      <c r="I95" s="133" t="s">
        <v>30</v>
      </c>
      <c r="J95" s="134"/>
      <c r="K95" s="134"/>
      <c r="L95" s="134"/>
      <c r="M95" s="134"/>
      <c r="N95" s="134">
        <v>1</v>
      </c>
      <c r="O95" s="134"/>
      <c r="P95" s="134"/>
      <c r="Q95" s="134"/>
      <c r="R95" s="134"/>
      <c r="S95" s="134"/>
      <c r="T95" s="134"/>
      <c r="U95" s="134"/>
      <c r="V95" s="41"/>
      <c r="W95" s="41"/>
      <c r="X95" s="41"/>
      <c r="Y95" s="166"/>
      <c r="Z95" s="41"/>
      <c r="AA95" s="41"/>
      <c r="AB95" s="41"/>
    </row>
    <row r="96" spans="1:28" ht="15.75" customHeight="1">
      <c r="A96" s="13">
        <v>164</v>
      </c>
      <c r="B96" s="14"/>
      <c r="C96" s="50"/>
      <c r="D96" s="9"/>
      <c r="E96" s="26"/>
      <c r="F96" s="14"/>
      <c r="G96" s="45"/>
      <c r="H96" s="47"/>
      <c r="I96" s="15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41"/>
      <c r="W96" s="41"/>
      <c r="X96" s="41"/>
      <c r="Y96" s="166"/>
      <c r="Z96" s="41"/>
      <c r="AA96" s="41"/>
      <c r="AB96" s="41"/>
    </row>
    <row r="97" spans="1:28" ht="15.75" customHeight="1">
      <c r="A97" s="13">
        <v>165</v>
      </c>
      <c r="B97" s="26" t="s">
        <v>41</v>
      </c>
      <c r="C97" s="130" t="s">
        <v>593</v>
      </c>
      <c r="D97" s="76" t="s">
        <v>37</v>
      </c>
      <c r="E97" s="13"/>
      <c r="F97" s="13"/>
      <c r="G97" s="62"/>
      <c r="H97" s="226">
        <f>SUM(H98:H107)</f>
        <v>119940</v>
      </c>
      <c r="I97" s="133" t="s">
        <v>30</v>
      </c>
      <c r="J97" s="117"/>
      <c r="K97" s="117"/>
      <c r="L97" s="117"/>
      <c r="M97" s="117"/>
      <c r="N97" s="117">
        <v>1</v>
      </c>
      <c r="O97" s="117"/>
      <c r="P97" s="117"/>
      <c r="Q97" s="117"/>
      <c r="R97" s="117"/>
      <c r="S97" s="117"/>
      <c r="T97" s="117"/>
      <c r="U97" s="117"/>
      <c r="V97" s="41" t="s">
        <v>829</v>
      </c>
      <c r="W97" s="41"/>
      <c r="X97" s="41"/>
      <c r="Y97" s="166"/>
      <c r="Z97" s="41"/>
      <c r="AA97" s="41"/>
      <c r="AB97" s="41"/>
    </row>
    <row r="98" spans="1:28" ht="15.75" customHeight="1">
      <c r="A98" s="13">
        <v>166</v>
      </c>
      <c r="B98" s="26" t="s">
        <v>41</v>
      </c>
      <c r="C98" s="127" t="s">
        <v>594</v>
      </c>
      <c r="D98" s="67"/>
      <c r="E98" s="67">
        <v>29</v>
      </c>
      <c r="F98" s="67" t="s">
        <v>595</v>
      </c>
      <c r="G98" s="135">
        <v>1000</v>
      </c>
      <c r="H98" s="122">
        <f t="shared" ref="H98:H107" si="3">E98*G98</f>
        <v>29000</v>
      </c>
      <c r="I98" s="221" t="s">
        <v>30</v>
      </c>
      <c r="J98" s="206"/>
      <c r="K98" s="206"/>
      <c r="L98" s="206"/>
      <c r="M98" s="206"/>
      <c r="N98" s="206">
        <v>1</v>
      </c>
      <c r="O98" s="117"/>
      <c r="P98" s="117"/>
      <c r="Q98" s="117"/>
      <c r="R98" s="117"/>
      <c r="S98" s="117"/>
      <c r="T98" s="117"/>
      <c r="U98" s="117"/>
      <c r="V98" s="41"/>
      <c r="W98" s="41"/>
      <c r="X98" s="41"/>
      <c r="Y98" s="166"/>
      <c r="Z98" s="41"/>
      <c r="AA98" s="41"/>
      <c r="AB98" s="41"/>
    </row>
    <row r="99" spans="1:28" ht="15.75" customHeight="1">
      <c r="A99" s="13">
        <v>167</v>
      </c>
      <c r="B99" s="26" t="s">
        <v>41</v>
      </c>
      <c r="C99" s="127" t="s">
        <v>596</v>
      </c>
      <c r="D99" s="67"/>
      <c r="E99" s="67">
        <v>87</v>
      </c>
      <c r="F99" s="67" t="s">
        <v>595</v>
      </c>
      <c r="G99" s="127">
        <v>480</v>
      </c>
      <c r="H99" s="122">
        <f t="shared" si="3"/>
        <v>41760</v>
      </c>
      <c r="I99" s="221" t="s">
        <v>30</v>
      </c>
      <c r="J99" s="206"/>
      <c r="K99" s="206"/>
      <c r="L99" s="206"/>
      <c r="M99" s="206"/>
      <c r="N99" s="206">
        <v>1</v>
      </c>
      <c r="O99" s="117"/>
      <c r="P99" s="117"/>
      <c r="Q99" s="117"/>
      <c r="R99" s="117"/>
      <c r="S99" s="117"/>
      <c r="T99" s="117"/>
      <c r="U99" s="117"/>
      <c r="V99" s="41"/>
      <c r="W99" s="41"/>
      <c r="X99" s="41"/>
      <c r="Y99" s="166"/>
      <c r="Z99" s="41"/>
      <c r="AA99" s="41"/>
      <c r="AB99" s="41"/>
    </row>
    <row r="100" spans="1:28" ht="15.75" customHeight="1">
      <c r="A100" s="13">
        <v>168</v>
      </c>
      <c r="B100" s="26" t="s">
        <v>41</v>
      </c>
      <c r="C100" s="127" t="s">
        <v>597</v>
      </c>
      <c r="D100" s="67"/>
      <c r="E100" s="67">
        <v>29</v>
      </c>
      <c r="F100" s="67" t="s">
        <v>598</v>
      </c>
      <c r="G100" s="127">
        <v>360</v>
      </c>
      <c r="H100" s="122">
        <f t="shared" si="3"/>
        <v>10440</v>
      </c>
      <c r="I100" s="221" t="s">
        <v>30</v>
      </c>
      <c r="J100" s="206"/>
      <c r="K100" s="206"/>
      <c r="L100" s="206"/>
      <c r="M100" s="206"/>
      <c r="N100" s="206">
        <v>1</v>
      </c>
      <c r="O100" s="117"/>
      <c r="P100" s="117"/>
      <c r="Q100" s="117"/>
      <c r="R100" s="117"/>
      <c r="S100" s="117"/>
      <c r="T100" s="117"/>
      <c r="U100" s="117"/>
      <c r="V100" s="41"/>
      <c r="W100" s="41"/>
      <c r="X100" s="41"/>
      <c r="Y100" s="166"/>
      <c r="Z100" s="41"/>
      <c r="AA100" s="41"/>
      <c r="AB100" s="41"/>
    </row>
    <row r="101" spans="1:28" ht="15.75" customHeight="1">
      <c r="A101" s="13">
        <v>169</v>
      </c>
      <c r="B101" s="26" t="s">
        <v>41</v>
      </c>
      <c r="C101" s="127" t="s">
        <v>599</v>
      </c>
      <c r="D101" s="67"/>
      <c r="E101" s="67">
        <v>435</v>
      </c>
      <c r="F101" s="67" t="s">
        <v>62</v>
      </c>
      <c r="G101" s="127">
        <v>15</v>
      </c>
      <c r="H101" s="122">
        <f t="shared" si="3"/>
        <v>6525</v>
      </c>
      <c r="I101" s="221" t="s">
        <v>30</v>
      </c>
      <c r="J101" s="206"/>
      <c r="K101" s="206"/>
      <c r="L101" s="206"/>
      <c r="M101" s="206"/>
      <c r="N101" s="206">
        <v>1</v>
      </c>
      <c r="O101" s="117"/>
      <c r="P101" s="117"/>
      <c r="Q101" s="117"/>
      <c r="R101" s="117"/>
      <c r="S101" s="117"/>
      <c r="T101" s="117"/>
      <c r="U101" s="117"/>
      <c r="V101" s="41"/>
      <c r="W101" s="41"/>
      <c r="X101" s="41"/>
      <c r="Y101" s="166"/>
      <c r="Z101" s="41"/>
      <c r="AA101" s="41"/>
      <c r="AB101" s="41"/>
    </row>
    <row r="102" spans="1:28" ht="15.75" customHeight="1">
      <c r="A102" s="13">
        <v>170</v>
      </c>
      <c r="B102" s="26" t="s">
        <v>41</v>
      </c>
      <c r="C102" s="127" t="s">
        <v>600</v>
      </c>
      <c r="D102" s="67"/>
      <c r="E102" s="67">
        <v>435</v>
      </c>
      <c r="F102" s="67" t="s">
        <v>62</v>
      </c>
      <c r="G102" s="127">
        <v>15</v>
      </c>
      <c r="H102" s="122">
        <f t="shared" si="3"/>
        <v>6525</v>
      </c>
      <c r="I102" s="221" t="s">
        <v>30</v>
      </c>
      <c r="J102" s="206"/>
      <c r="K102" s="206"/>
      <c r="L102" s="206"/>
      <c r="M102" s="206"/>
      <c r="N102" s="206">
        <v>1</v>
      </c>
      <c r="O102" s="117"/>
      <c r="P102" s="117"/>
      <c r="Q102" s="117"/>
      <c r="R102" s="117"/>
      <c r="S102" s="117"/>
      <c r="T102" s="117"/>
      <c r="U102" s="117"/>
      <c r="V102" s="41"/>
      <c r="W102" s="41"/>
      <c r="X102" s="41"/>
      <c r="Y102" s="166"/>
      <c r="Z102" s="41"/>
      <c r="AA102" s="41"/>
      <c r="AB102" s="41"/>
    </row>
    <row r="103" spans="1:28" ht="15.75" customHeight="1">
      <c r="A103" s="13">
        <v>171</v>
      </c>
      <c r="B103" s="26" t="s">
        <v>41</v>
      </c>
      <c r="C103" s="127" t="s">
        <v>601</v>
      </c>
      <c r="D103" s="67"/>
      <c r="E103" s="67">
        <v>29</v>
      </c>
      <c r="F103" s="67" t="s">
        <v>602</v>
      </c>
      <c r="G103" s="127">
        <v>60</v>
      </c>
      <c r="H103" s="122">
        <f t="shared" si="3"/>
        <v>1740</v>
      </c>
      <c r="I103" s="221" t="s">
        <v>30</v>
      </c>
      <c r="J103" s="206"/>
      <c r="K103" s="206"/>
      <c r="L103" s="206"/>
      <c r="M103" s="206"/>
      <c r="N103" s="206">
        <v>1</v>
      </c>
      <c r="O103" s="117"/>
      <c r="P103" s="117"/>
      <c r="Q103" s="117"/>
      <c r="R103" s="117"/>
      <c r="S103" s="117"/>
      <c r="T103" s="117"/>
      <c r="U103" s="117"/>
      <c r="V103" s="41"/>
      <c r="W103" s="41"/>
      <c r="X103" s="41"/>
      <c r="Y103" s="166"/>
      <c r="Z103" s="41"/>
      <c r="AA103" s="41"/>
      <c r="AB103" s="41"/>
    </row>
    <row r="104" spans="1:28" ht="15.75" customHeight="1">
      <c r="A104" s="13">
        <v>172</v>
      </c>
      <c r="B104" s="26" t="s">
        <v>41</v>
      </c>
      <c r="C104" s="127" t="s">
        <v>603</v>
      </c>
      <c r="D104" s="67"/>
      <c r="E104" s="67">
        <v>29</v>
      </c>
      <c r="F104" s="67" t="s">
        <v>850</v>
      </c>
      <c r="G104" s="127">
        <v>120</v>
      </c>
      <c r="H104" s="122">
        <f t="shared" si="3"/>
        <v>3480</v>
      </c>
      <c r="I104" s="221" t="s">
        <v>30</v>
      </c>
      <c r="J104" s="206"/>
      <c r="K104" s="206"/>
      <c r="L104" s="206"/>
      <c r="M104" s="206"/>
      <c r="N104" s="206">
        <v>1</v>
      </c>
      <c r="O104" s="117"/>
      <c r="P104" s="117"/>
      <c r="Q104" s="117"/>
      <c r="R104" s="117"/>
      <c r="S104" s="117"/>
      <c r="T104" s="117"/>
      <c r="U104" s="117"/>
      <c r="V104" s="41"/>
      <c r="W104" s="41"/>
      <c r="X104" s="41"/>
      <c r="Y104" s="166"/>
      <c r="Z104" s="41"/>
      <c r="AA104" s="41"/>
      <c r="AB104" s="41"/>
    </row>
    <row r="105" spans="1:28" ht="15.75" customHeight="1">
      <c r="A105" s="13">
        <v>173</v>
      </c>
      <c r="B105" s="26" t="s">
        <v>41</v>
      </c>
      <c r="C105" s="127" t="s">
        <v>604</v>
      </c>
      <c r="D105" s="67"/>
      <c r="E105" s="67">
        <v>58</v>
      </c>
      <c r="F105" s="67" t="s">
        <v>62</v>
      </c>
      <c r="G105" s="127">
        <v>60</v>
      </c>
      <c r="H105" s="122">
        <f t="shared" si="3"/>
        <v>3480</v>
      </c>
      <c r="I105" s="221" t="s">
        <v>30</v>
      </c>
      <c r="J105" s="206"/>
      <c r="K105" s="206"/>
      <c r="L105" s="206"/>
      <c r="M105" s="206"/>
      <c r="N105" s="206">
        <v>1</v>
      </c>
      <c r="O105" s="117"/>
      <c r="P105" s="117"/>
      <c r="Q105" s="117"/>
      <c r="R105" s="117"/>
      <c r="S105" s="117"/>
      <c r="T105" s="117"/>
      <c r="U105" s="117"/>
      <c r="V105" s="41"/>
      <c r="W105" s="41"/>
      <c r="X105" s="41"/>
      <c r="Y105" s="166"/>
      <c r="Z105" s="41"/>
      <c r="AA105" s="41"/>
      <c r="AB105" s="41"/>
    </row>
    <row r="106" spans="1:28" ht="15.75" customHeight="1">
      <c r="A106" s="13">
        <v>174</v>
      </c>
      <c r="B106" s="26" t="s">
        <v>41</v>
      </c>
      <c r="C106" s="127" t="s">
        <v>605</v>
      </c>
      <c r="D106" s="67"/>
      <c r="E106" s="67">
        <v>29</v>
      </c>
      <c r="F106" s="67" t="s">
        <v>595</v>
      </c>
      <c r="G106" s="127">
        <v>560</v>
      </c>
      <c r="H106" s="122">
        <f t="shared" si="3"/>
        <v>16240</v>
      </c>
      <c r="I106" s="221" t="s">
        <v>30</v>
      </c>
      <c r="J106" s="206"/>
      <c r="K106" s="206"/>
      <c r="L106" s="206"/>
      <c r="M106" s="206"/>
      <c r="N106" s="206">
        <v>1</v>
      </c>
      <c r="O106" s="117"/>
      <c r="P106" s="117"/>
      <c r="Q106" s="117"/>
      <c r="R106" s="117"/>
      <c r="S106" s="117"/>
      <c r="T106" s="117"/>
      <c r="U106" s="117"/>
      <c r="V106" s="41"/>
      <c r="W106" s="41"/>
      <c r="X106" s="41"/>
      <c r="Y106" s="166"/>
      <c r="Z106" s="41"/>
      <c r="AA106" s="41"/>
      <c r="AB106" s="41"/>
    </row>
    <row r="107" spans="1:28" ht="15.75" customHeight="1">
      <c r="A107" s="13">
        <v>175</v>
      </c>
      <c r="B107" s="26" t="s">
        <v>41</v>
      </c>
      <c r="C107" s="127" t="s">
        <v>606</v>
      </c>
      <c r="D107" s="67"/>
      <c r="E107" s="67">
        <v>1</v>
      </c>
      <c r="F107" s="67" t="s">
        <v>607</v>
      </c>
      <c r="G107" s="127">
        <v>750</v>
      </c>
      <c r="H107" s="122">
        <f t="shared" si="3"/>
        <v>750</v>
      </c>
      <c r="I107" s="221" t="s">
        <v>30</v>
      </c>
      <c r="J107" s="206"/>
      <c r="K107" s="206"/>
      <c r="L107" s="206"/>
      <c r="M107" s="206"/>
      <c r="N107" s="206">
        <v>1</v>
      </c>
      <c r="O107" s="117"/>
      <c r="P107" s="117"/>
      <c r="Q107" s="117"/>
      <c r="R107" s="117"/>
      <c r="S107" s="117"/>
      <c r="T107" s="117"/>
      <c r="U107" s="117"/>
      <c r="V107" s="41"/>
      <c r="W107" s="41"/>
      <c r="X107" s="41"/>
      <c r="Y107" s="166"/>
      <c r="Z107" s="41"/>
      <c r="AA107" s="41"/>
      <c r="AB107" s="41"/>
    </row>
    <row r="108" spans="1:28" ht="15.75" customHeight="1">
      <c r="A108" s="13">
        <v>176</v>
      </c>
      <c r="B108" s="25"/>
      <c r="C108" s="8"/>
      <c r="D108" s="13"/>
      <c r="E108" s="13"/>
      <c r="F108" s="13"/>
      <c r="G108" s="62"/>
      <c r="H108" s="62"/>
      <c r="I108" s="25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41"/>
      <c r="W108" s="41"/>
      <c r="X108" s="41"/>
      <c r="Y108" s="166"/>
      <c r="Z108" s="41"/>
      <c r="AA108" s="41"/>
      <c r="AB108" s="41"/>
    </row>
    <row r="109" spans="1:28" ht="15.75" customHeight="1">
      <c r="A109" s="13">
        <v>177</v>
      </c>
      <c r="B109" s="26" t="s">
        <v>41</v>
      </c>
      <c r="C109" s="136" t="s">
        <v>608</v>
      </c>
      <c r="D109" s="76" t="s">
        <v>37</v>
      </c>
      <c r="E109" s="137"/>
      <c r="F109" s="137"/>
      <c r="G109" s="126"/>
      <c r="H109" s="209">
        <f>SUM(H110:H127)</f>
        <v>651900</v>
      </c>
      <c r="I109" s="133" t="s">
        <v>30</v>
      </c>
      <c r="J109" s="117"/>
      <c r="K109" s="117"/>
      <c r="L109" s="117"/>
      <c r="M109" s="117"/>
      <c r="N109" s="117">
        <v>1</v>
      </c>
      <c r="O109" s="117"/>
      <c r="P109" s="117"/>
      <c r="Q109" s="117"/>
      <c r="R109" s="117"/>
      <c r="S109" s="117"/>
      <c r="T109" s="117"/>
      <c r="U109" s="117"/>
      <c r="V109" s="41"/>
      <c r="W109" s="41"/>
      <c r="X109" s="41"/>
      <c r="Y109" s="166"/>
      <c r="Z109" s="41"/>
      <c r="AA109" s="41"/>
      <c r="AB109" s="41"/>
    </row>
    <row r="110" spans="1:28" ht="15.75" customHeight="1">
      <c r="A110" s="13">
        <v>178</v>
      </c>
      <c r="B110" s="26" t="s">
        <v>41</v>
      </c>
      <c r="C110" s="62" t="s">
        <v>609</v>
      </c>
      <c r="D110" s="132"/>
      <c r="E110" s="14">
        <v>480</v>
      </c>
      <c r="F110" s="14" t="s">
        <v>252</v>
      </c>
      <c r="G110" s="138">
        <v>240</v>
      </c>
      <c r="H110" s="122">
        <f t="shared" ref="H110:H127" si="4">E110*G110</f>
        <v>115200</v>
      </c>
      <c r="I110" s="221" t="s">
        <v>30</v>
      </c>
      <c r="J110" s="206"/>
      <c r="K110" s="206"/>
      <c r="L110" s="206"/>
      <c r="M110" s="206"/>
      <c r="N110" s="206">
        <v>1</v>
      </c>
      <c r="O110" s="206"/>
      <c r="P110" s="206"/>
      <c r="Q110" s="117"/>
      <c r="R110" s="117"/>
      <c r="S110" s="117"/>
      <c r="T110" s="117"/>
      <c r="U110" s="117"/>
      <c r="V110" s="41" t="s">
        <v>829</v>
      </c>
      <c r="W110" s="41"/>
      <c r="X110" s="41"/>
      <c r="Y110" s="166"/>
      <c r="Z110" s="41"/>
      <c r="AA110" s="41"/>
      <c r="AB110" s="41"/>
    </row>
    <row r="111" spans="1:28" ht="15.75" customHeight="1">
      <c r="A111" s="13">
        <v>179</v>
      </c>
      <c r="B111" s="26" t="s">
        <v>41</v>
      </c>
      <c r="C111" s="62" t="s">
        <v>610</v>
      </c>
      <c r="D111" s="132"/>
      <c r="E111" s="14">
        <v>480</v>
      </c>
      <c r="F111" s="14" t="s">
        <v>252</v>
      </c>
      <c r="G111" s="138">
        <v>310</v>
      </c>
      <c r="H111" s="122">
        <f t="shared" si="4"/>
        <v>148800</v>
      </c>
      <c r="I111" s="221" t="s">
        <v>30</v>
      </c>
      <c r="J111" s="206"/>
      <c r="K111" s="206"/>
      <c r="L111" s="206"/>
      <c r="M111" s="206"/>
      <c r="N111" s="206">
        <v>1</v>
      </c>
      <c r="O111" s="206"/>
      <c r="P111" s="206"/>
      <c r="Q111" s="117"/>
      <c r="R111" s="117"/>
      <c r="S111" s="117"/>
      <c r="T111" s="117"/>
      <c r="U111" s="117"/>
      <c r="V111" s="41"/>
      <c r="W111" s="41"/>
      <c r="X111" s="41"/>
      <c r="Y111" s="166"/>
      <c r="Z111" s="41"/>
      <c r="AA111" s="41"/>
      <c r="AB111" s="41"/>
    </row>
    <row r="112" spans="1:28" ht="15.75" customHeight="1">
      <c r="A112" s="13">
        <v>180</v>
      </c>
      <c r="B112" s="26" t="s">
        <v>41</v>
      </c>
      <c r="C112" s="62" t="s">
        <v>611</v>
      </c>
      <c r="D112" s="132"/>
      <c r="E112" s="14">
        <v>120</v>
      </c>
      <c r="F112" s="14" t="s">
        <v>252</v>
      </c>
      <c r="G112" s="138">
        <v>30</v>
      </c>
      <c r="H112" s="122">
        <f t="shared" si="4"/>
        <v>3600</v>
      </c>
      <c r="I112" s="221" t="s">
        <v>30</v>
      </c>
      <c r="J112" s="206"/>
      <c r="K112" s="206"/>
      <c r="L112" s="206"/>
      <c r="M112" s="206"/>
      <c r="N112" s="206">
        <v>1</v>
      </c>
      <c r="O112" s="206"/>
      <c r="P112" s="206"/>
      <c r="Q112" s="117"/>
      <c r="R112" s="117"/>
      <c r="S112" s="117"/>
      <c r="T112" s="117"/>
      <c r="U112" s="117"/>
      <c r="V112" s="41"/>
      <c r="W112" s="41"/>
      <c r="X112" s="41"/>
      <c r="Y112" s="166"/>
      <c r="Z112" s="41"/>
      <c r="AA112" s="41"/>
      <c r="AB112" s="41"/>
    </row>
    <row r="113" spans="1:28" ht="15.75" customHeight="1">
      <c r="A113" s="13">
        <v>181</v>
      </c>
      <c r="B113" s="26" t="s">
        <v>41</v>
      </c>
      <c r="C113" s="62" t="s">
        <v>612</v>
      </c>
      <c r="D113" s="132"/>
      <c r="E113" s="14">
        <v>30</v>
      </c>
      <c r="F113" s="14" t="s">
        <v>252</v>
      </c>
      <c r="G113" s="138">
        <v>400</v>
      </c>
      <c r="H113" s="122">
        <f t="shared" si="4"/>
        <v>12000</v>
      </c>
      <c r="I113" s="221" t="s">
        <v>30</v>
      </c>
      <c r="J113" s="206"/>
      <c r="K113" s="206"/>
      <c r="L113" s="206"/>
      <c r="M113" s="206"/>
      <c r="N113" s="206">
        <v>1</v>
      </c>
      <c r="O113" s="206"/>
      <c r="P113" s="206"/>
      <c r="Q113" s="117"/>
      <c r="R113" s="117"/>
      <c r="S113" s="117"/>
      <c r="T113" s="117"/>
      <c r="U113" s="117"/>
      <c r="V113" s="41"/>
      <c r="W113" s="41"/>
      <c r="X113" s="41"/>
      <c r="Y113" s="166"/>
      <c r="Z113" s="41"/>
      <c r="AA113" s="41"/>
      <c r="AB113" s="41"/>
    </row>
    <row r="114" spans="1:28" ht="15.75" customHeight="1">
      <c r="A114" s="13">
        <v>182</v>
      </c>
      <c r="B114" s="26" t="s">
        <v>41</v>
      </c>
      <c r="C114" s="62" t="s">
        <v>613</v>
      </c>
      <c r="D114" s="132"/>
      <c r="E114" s="14">
        <v>30</v>
      </c>
      <c r="F114" s="14" t="s">
        <v>252</v>
      </c>
      <c r="G114" s="138">
        <v>150</v>
      </c>
      <c r="H114" s="122">
        <f t="shared" si="4"/>
        <v>4500</v>
      </c>
      <c r="I114" s="221" t="s">
        <v>30</v>
      </c>
      <c r="J114" s="206"/>
      <c r="K114" s="206"/>
      <c r="L114" s="206"/>
      <c r="M114" s="206"/>
      <c r="N114" s="206">
        <v>1</v>
      </c>
      <c r="O114" s="206"/>
      <c r="P114" s="206"/>
      <c r="Q114" s="117"/>
      <c r="R114" s="117"/>
      <c r="S114" s="117"/>
      <c r="T114" s="117"/>
      <c r="U114" s="117"/>
      <c r="V114" s="41"/>
      <c r="W114" s="41"/>
      <c r="X114" s="41"/>
      <c r="Y114" s="166"/>
      <c r="Z114" s="41"/>
      <c r="AA114" s="41"/>
      <c r="AB114" s="41"/>
    </row>
    <row r="115" spans="1:28" ht="15.75" customHeight="1">
      <c r="A115" s="13">
        <v>183</v>
      </c>
      <c r="B115" s="26" t="s">
        <v>41</v>
      </c>
      <c r="C115" s="62" t="s">
        <v>614</v>
      </c>
      <c r="D115" s="132"/>
      <c r="E115" s="14">
        <v>240</v>
      </c>
      <c r="F115" s="14" t="s">
        <v>252</v>
      </c>
      <c r="G115" s="138">
        <v>45</v>
      </c>
      <c r="H115" s="122">
        <f t="shared" si="4"/>
        <v>10800</v>
      </c>
      <c r="I115" s="221" t="s">
        <v>30</v>
      </c>
      <c r="J115" s="206"/>
      <c r="K115" s="206"/>
      <c r="L115" s="206"/>
      <c r="M115" s="206"/>
      <c r="N115" s="206">
        <v>1</v>
      </c>
      <c r="O115" s="206"/>
      <c r="P115" s="206"/>
      <c r="Q115" s="117"/>
      <c r="R115" s="117"/>
      <c r="S115" s="117"/>
      <c r="T115" s="117"/>
      <c r="U115" s="117"/>
      <c r="V115" s="41"/>
      <c r="W115" s="41"/>
      <c r="X115" s="41"/>
      <c r="Y115" s="166"/>
      <c r="Z115" s="41"/>
      <c r="AA115" s="41"/>
      <c r="AB115" s="41"/>
    </row>
    <row r="116" spans="1:28" ht="15.75" customHeight="1">
      <c r="A116" s="13">
        <v>184</v>
      </c>
      <c r="B116" s="26" t="s">
        <v>41</v>
      </c>
      <c r="C116" s="62" t="s">
        <v>615</v>
      </c>
      <c r="D116" s="132"/>
      <c r="E116" s="14">
        <v>120</v>
      </c>
      <c r="F116" s="14" t="s">
        <v>252</v>
      </c>
      <c r="G116" s="138">
        <v>250</v>
      </c>
      <c r="H116" s="122">
        <f t="shared" si="4"/>
        <v>30000</v>
      </c>
      <c r="I116" s="221" t="s">
        <v>30</v>
      </c>
      <c r="J116" s="206"/>
      <c r="K116" s="206"/>
      <c r="L116" s="206"/>
      <c r="M116" s="206"/>
      <c r="N116" s="206">
        <v>1</v>
      </c>
      <c r="O116" s="206"/>
      <c r="P116" s="206"/>
      <c r="Q116" s="117"/>
      <c r="R116" s="117"/>
      <c r="S116" s="117"/>
      <c r="T116" s="117"/>
      <c r="U116" s="117"/>
      <c r="V116" s="41"/>
      <c r="W116" s="41"/>
      <c r="X116" s="41"/>
      <c r="Y116" s="166"/>
      <c r="Z116" s="41"/>
      <c r="AA116" s="41"/>
      <c r="AB116" s="41"/>
    </row>
    <row r="117" spans="1:28" ht="15.75" customHeight="1">
      <c r="A117" s="13">
        <v>185</v>
      </c>
      <c r="B117" s="26" t="s">
        <v>41</v>
      </c>
      <c r="C117" s="62" t="s">
        <v>616</v>
      </c>
      <c r="D117" s="132"/>
      <c r="E117" s="14">
        <v>120</v>
      </c>
      <c r="F117" s="14" t="s">
        <v>252</v>
      </c>
      <c r="G117" s="138">
        <v>350</v>
      </c>
      <c r="H117" s="122">
        <f t="shared" si="4"/>
        <v>42000</v>
      </c>
      <c r="I117" s="221" t="s">
        <v>30</v>
      </c>
      <c r="J117" s="206"/>
      <c r="K117" s="206"/>
      <c r="L117" s="206"/>
      <c r="M117" s="206"/>
      <c r="N117" s="206">
        <v>1</v>
      </c>
      <c r="O117" s="206"/>
      <c r="P117" s="206"/>
      <c r="Q117" s="117"/>
      <c r="R117" s="117"/>
      <c r="S117" s="117"/>
      <c r="T117" s="117"/>
      <c r="U117" s="117"/>
      <c r="V117" s="41"/>
      <c r="W117" s="41"/>
      <c r="X117" s="41"/>
      <c r="Y117" s="166"/>
      <c r="Z117" s="41"/>
      <c r="AA117" s="41"/>
      <c r="AB117" s="41"/>
    </row>
    <row r="118" spans="1:28" ht="15.75" customHeight="1">
      <c r="A118" s="13">
        <v>186</v>
      </c>
      <c r="B118" s="26" t="s">
        <v>41</v>
      </c>
      <c r="C118" s="62" t="s">
        <v>617</v>
      </c>
      <c r="D118" s="132"/>
      <c r="E118" s="14">
        <v>120</v>
      </c>
      <c r="F118" s="14" t="s">
        <v>602</v>
      </c>
      <c r="G118" s="138">
        <v>75</v>
      </c>
      <c r="H118" s="122">
        <f t="shared" si="4"/>
        <v>9000</v>
      </c>
      <c r="I118" s="221" t="s">
        <v>30</v>
      </c>
      <c r="J118" s="206"/>
      <c r="K118" s="206"/>
      <c r="L118" s="206"/>
      <c r="M118" s="206"/>
      <c r="N118" s="206">
        <v>1</v>
      </c>
      <c r="O118" s="206"/>
      <c r="P118" s="206"/>
      <c r="Q118" s="117"/>
      <c r="R118" s="117"/>
      <c r="S118" s="117"/>
      <c r="T118" s="117"/>
      <c r="U118" s="117"/>
      <c r="V118" s="41"/>
      <c r="W118" s="41"/>
      <c r="X118" s="41"/>
      <c r="Y118" s="166"/>
      <c r="Z118" s="41"/>
      <c r="AA118" s="41"/>
      <c r="AB118" s="41"/>
    </row>
    <row r="119" spans="1:28" ht="15.75" customHeight="1">
      <c r="A119" s="13">
        <v>187</v>
      </c>
      <c r="B119" s="26" t="s">
        <v>41</v>
      </c>
      <c r="C119" s="62" t="s">
        <v>618</v>
      </c>
      <c r="D119" s="132"/>
      <c r="E119" s="14">
        <v>120</v>
      </c>
      <c r="F119" s="14" t="s">
        <v>252</v>
      </c>
      <c r="G119" s="138">
        <v>100</v>
      </c>
      <c r="H119" s="122">
        <f t="shared" si="4"/>
        <v>12000</v>
      </c>
      <c r="I119" s="221" t="s">
        <v>30</v>
      </c>
      <c r="J119" s="206"/>
      <c r="K119" s="206"/>
      <c r="L119" s="206"/>
      <c r="M119" s="206"/>
      <c r="N119" s="206">
        <v>1</v>
      </c>
      <c r="O119" s="206"/>
      <c r="P119" s="206"/>
      <c r="Q119" s="117"/>
      <c r="R119" s="117"/>
      <c r="S119" s="117"/>
      <c r="T119" s="117"/>
      <c r="U119" s="117"/>
      <c r="V119" s="41"/>
      <c r="W119" s="41"/>
      <c r="X119" s="41"/>
      <c r="Y119" s="166"/>
      <c r="Z119" s="41"/>
      <c r="AA119" s="41"/>
      <c r="AB119" s="41"/>
    </row>
    <row r="120" spans="1:28" ht="15.75" customHeight="1">
      <c r="A120" s="13">
        <v>188</v>
      </c>
      <c r="B120" s="26" t="s">
        <v>41</v>
      </c>
      <c r="C120" s="62" t="s">
        <v>619</v>
      </c>
      <c r="D120" s="132"/>
      <c r="E120" s="14">
        <v>120</v>
      </c>
      <c r="F120" s="14" t="s">
        <v>341</v>
      </c>
      <c r="G120" s="138">
        <v>100</v>
      </c>
      <c r="H120" s="122">
        <f t="shared" si="4"/>
        <v>12000</v>
      </c>
      <c r="I120" s="221" t="s">
        <v>30</v>
      </c>
      <c r="J120" s="206"/>
      <c r="K120" s="206"/>
      <c r="L120" s="206"/>
      <c r="M120" s="206"/>
      <c r="N120" s="206">
        <v>1</v>
      </c>
      <c r="O120" s="206"/>
      <c r="P120" s="206"/>
      <c r="Q120" s="117"/>
      <c r="R120" s="117"/>
      <c r="S120" s="117"/>
      <c r="T120" s="117"/>
      <c r="U120" s="117"/>
      <c r="V120" s="41"/>
      <c r="W120" s="41"/>
      <c r="X120" s="41"/>
      <c r="Y120" s="166"/>
      <c r="Z120" s="41"/>
      <c r="AA120" s="41"/>
      <c r="AB120" s="41"/>
    </row>
    <row r="121" spans="1:28" ht="15.75" customHeight="1">
      <c r="A121" s="13">
        <v>189</v>
      </c>
      <c r="B121" s="26" t="s">
        <v>41</v>
      </c>
      <c r="C121" s="62" t="s">
        <v>620</v>
      </c>
      <c r="D121" s="132"/>
      <c r="E121" s="14">
        <v>120</v>
      </c>
      <c r="F121" s="14" t="s">
        <v>252</v>
      </c>
      <c r="G121" s="138">
        <v>150</v>
      </c>
      <c r="H121" s="122">
        <f t="shared" si="4"/>
        <v>18000</v>
      </c>
      <c r="I121" s="221" t="s">
        <v>30</v>
      </c>
      <c r="J121" s="206"/>
      <c r="K121" s="206"/>
      <c r="L121" s="206"/>
      <c r="M121" s="206"/>
      <c r="N121" s="206">
        <v>1</v>
      </c>
      <c r="O121" s="206"/>
      <c r="P121" s="206"/>
      <c r="Q121" s="117"/>
      <c r="R121" s="117"/>
      <c r="S121" s="117"/>
      <c r="T121" s="117"/>
      <c r="U121" s="117"/>
      <c r="V121" s="41"/>
      <c r="W121" s="41"/>
      <c r="X121" s="41"/>
      <c r="Y121" s="166"/>
      <c r="Z121" s="41"/>
      <c r="AA121" s="41"/>
      <c r="AB121" s="41"/>
    </row>
    <row r="122" spans="1:28" ht="15.75" customHeight="1">
      <c r="A122" s="13">
        <v>190</v>
      </c>
      <c r="B122" s="26" t="s">
        <v>41</v>
      </c>
      <c r="C122" s="62" t="s">
        <v>621</v>
      </c>
      <c r="D122" s="132"/>
      <c r="E122" s="14">
        <v>120</v>
      </c>
      <c r="F122" s="14" t="s">
        <v>252</v>
      </c>
      <c r="G122" s="138">
        <v>150</v>
      </c>
      <c r="H122" s="122">
        <f t="shared" si="4"/>
        <v>18000</v>
      </c>
      <c r="I122" s="221" t="s">
        <v>30</v>
      </c>
      <c r="J122" s="206"/>
      <c r="K122" s="206"/>
      <c r="L122" s="206"/>
      <c r="M122" s="206"/>
      <c r="N122" s="206">
        <v>1</v>
      </c>
      <c r="O122" s="206"/>
      <c r="P122" s="206"/>
      <c r="Q122" s="117"/>
      <c r="R122" s="117"/>
      <c r="S122" s="117"/>
      <c r="T122" s="117"/>
      <c r="U122" s="117"/>
      <c r="V122" s="41"/>
      <c r="W122" s="41"/>
      <c r="X122" s="41"/>
      <c r="Y122" s="166"/>
      <c r="Z122" s="41"/>
      <c r="AA122" s="41"/>
      <c r="AB122" s="41"/>
    </row>
    <row r="123" spans="1:28" ht="15.75" customHeight="1">
      <c r="A123" s="13">
        <v>191</v>
      </c>
      <c r="B123" s="26" t="s">
        <v>41</v>
      </c>
      <c r="C123" s="62" t="s">
        <v>622</v>
      </c>
      <c r="D123" s="132"/>
      <c r="E123" s="14">
        <v>120</v>
      </c>
      <c r="F123" s="14" t="s">
        <v>252</v>
      </c>
      <c r="G123" s="138">
        <v>50</v>
      </c>
      <c r="H123" s="122">
        <f t="shared" si="4"/>
        <v>6000</v>
      </c>
      <c r="I123" s="221" t="s">
        <v>30</v>
      </c>
      <c r="J123" s="206"/>
      <c r="K123" s="206"/>
      <c r="L123" s="206"/>
      <c r="M123" s="206"/>
      <c r="N123" s="206">
        <v>1</v>
      </c>
      <c r="O123" s="206"/>
      <c r="P123" s="206"/>
      <c r="Q123" s="117"/>
      <c r="R123" s="117"/>
      <c r="S123" s="117"/>
      <c r="T123" s="117"/>
      <c r="U123" s="117"/>
      <c r="V123" s="41"/>
      <c r="W123" s="41"/>
      <c r="X123" s="41"/>
      <c r="Y123" s="166"/>
      <c r="Z123" s="41"/>
      <c r="AA123" s="41"/>
      <c r="AB123" s="41"/>
    </row>
    <row r="124" spans="1:28" ht="15.75" customHeight="1">
      <c r="A124" s="13">
        <v>192</v>
      </c>
      <c r="B124" s="26" t="s">
        <v>41</v>
      </c>
      <c r="C124" s="62" t="s">
        <v>623</v>
      </c>
      <c r="D124" s="132"/>
      <c r="E124" s="14">
        <v>120</v>
      </c>
      <c r="F124" s="14" t="s">
        <v>252</v>
      </c>
      <c r="G124" s="138">
        <v>50</v>
      </c>
      <c r="H124" s="122">
        <f t="shared" si="4"/>
        <v>6000</v>
      </c>
      <c r="I124" s="221" t="s">
        <v>30</v>
      </c>
      <c r="J124" s="206"/>
      <c r="K124" s="206"/>
      <c r="L124" s="206"/>
      <c r="M124" s="206"/>
      <c r="N124" s="206">
        <v>1</v>
      </c>
      <c r="O124" s="206"/>
      <c r="P124" s="206"/>
      <c r="Q124" s="117"/>
      <c r="R124" s="117"/>
      <c r="S124" s="117"/>
      <c r="T124" s="117"/>
      <c r="U124" s="117"/>
      <c r="V124" s="41"/>
      <c r="W124" s="41"/>
      <c r="X124" s="41"/>
      <c r="Y124" s="166"/>
      <c r="Z124" s="41"/>
      <c r="AA124" s="41"/>
      <c r="AB124" s="41"/>
    </row>
    <row r="125" spans="1:28" ht="15.75" customHeight="1">
      <c r="A125" s="13">
        <v>193</v>
      </c>
      <c r="B125" s="26" t="s">
        <v>41</v>
      </c>
      <c r="C125" s="62" t="s">
        <v>624</v>
      </c>
      <c r="D125" s="132"/>
      <c r="E125" s="14">
        <v>120</v>
      </c>
      <c r="F125" s="14" t="s">
        <v>252</v>
      </c>
      <c r="G125" s="138">
        <v>850</v>
      </c>
      <c r="H125" s="122">
        <f t="shared" si="4"/>
        <v>102000</v>
      </c>
      <c r="I125" s="221" t="s">
        <v>30</v>
      </c>
      <c r="J125" s="206"/>
      <c r="K125" s="206"/>
      <c r="L125" s="206"/>
      <c r="M125" s="206"/>
      <c r="N125" s="206">
        <v>1</v>
      </c>
      <c r="O125" s="206"/>
      <c r="P125" s="206"/>
      <c r="Q125" s="117"/>
      <c r="R125" s="117"/>
      <c r="S125" s="117"/>
      <c r="T125" s="117"/>
      <c r="U125" s="117"/>
      <c r="V125" s="41"/>
      <c r="W125" s="41"/>
      <c r="X125" s="41"/>
      <c r="Y125" s="166"/>
      <c r="Z125" s="41"/>
      <c r="AA125" s="41"/>
      <c r="AB125" s="41"/>
    </row>
    <row r="126" spans="1:28" ht="15.75" customHeight="1">
      <c r="A126" s="13">
        <v>194</v>
      </c>
      <c r="B126" s="26" t="s">
        <v>41</v>
      </c>
      <c r="C126" s="62" t="s">
        <v>625</v>
      </c>
      <c r="D126" s="132"/>
      <c r="E126" s="14">
        <v>1200</v>
      </c>
      <c r="F126" s="14" t="s">
        <v>252</v>
      </c>
      <c r="G126" s="138">
        <v>50</v>
      </c>
      <c r="H126" s="122">
        <f t="shared" si="4"/>
        <v>60000</v>
      </c>
      <c r="I126" s="221" t="s">
        <v>30</v>
      </c>
      <c r="J126" s="206"/>
      <c r="K126" s="206"/>
      <c r="L126" s="206"/>
      <c r="M126" s="206"/>
      <c r="N126" s="206">
        <v>1</v>
      </c>
      <c r="O126" s="206"/>
      <c r="P126" s="206"/>
      <c r="Q126" s="117"/>
      <c r="R126" s="117"/>
      <c r="S126" s="117"/>
      <c r="T126" s="117"/>
      <c r="U126" s="117"/>
      <c r="V126" s="41"/>
      <c r="W126" s="41"/>
      <c r="X126" s="41"/>
      <c r="Y126" s="166"/>
      <c r="Z126" s="41"/>
      <c r="AA126" s="41"/>
      <c r="AB126" s="41"/>
    </row>
    <row r="127" spans="1:28" ht="15.75" customHeight="1">
      <c r="A127" s="13">
        <v>195</v>
      </c>
      <c r="B127" s="26" t="s">
        <v>41</v>
      </c>
      <c r="C127" s="62" t="s">
        <v>626</v>
      </c>
      <c r="D127" s="132"/>
      <c r="E127" s="14">
        <v>120</v>
      </c>
      <c r="F127" s="14" t="s">
        <v>252</v>
      </c>
      <c r="G127" s="138">
        <v>350</v>
      </c>
      <c r="H127" s="122">
        <f t="shared" si="4"/>
        <v>42000</v>
      </c>
      <c r="I127" s="221" t="s">
        <v>30</v>
      </c>
      <c r="J127" s="206"/>
      <c r="K127" s="206"/>
      <c r="L127" s="206"/>
      <c r="M127" s="206"/>
      <c r="N127" s="206">
        <v>1</v>
      </c>
      <c r="O127" s="206"/>
      <c r="P127" s="206"/>
      <c r="Q127" s="117"/>
      <c r="R127" s="117"/>
      <c r="S127" s="117"/>
      <c r="T127" s="117"/>
      <c r="U127" s="117"/>
      <c r="V127" s="41"/>
      <c r="W127" s="41"/>
      <c r="X127" s="41"/>
      <c r="Y127" s="166"/>
      <c r="Z127" s="41"/>
      <c r="AA127" s="41"/>
      <c r="AB127" s="41"/>
    </row>
    <row r="128" spans="1:28" ht="15.75" customHeight="1">
      <c r="A128" s="13">
        <v>196</v>
      </c>
      <c r="B128" s="25"/>
      <c r="C128" s="39"/>
      <c r="D128" s="13"/>
      <c r="E128" s="13"/>
      <c r="F128" s="13"/>
      <c r="G128" s="62"/>
      <c r="H128" s="123"/>
      <c r="I128" s="222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41"/>
      <c r="W128" s="41"/>
      <c r="X128" s="41"/>
      <c r="Y128" s="166"/>
      <c r="Z128" s="41"/>
      <c r="AA128" s="41"/>
      <c r="AB128" s="41"/>
    </row>
    <row r="129" spans="1:28" ht="15.75" customHeight="1">
      <c r="A129" s="13">
        <v>197</v>
      </c>
      <c r="B129" s="26" t="s">
        <v>41</v>
      </c>
      <c r="C129" s="126" t="s">
        <v>627</v>
      </c>
      <c r="D129" s="76" t="s">
        <v>37</v>
      </c>
      <c r="E129" s="137"/>
      <c r="F129" s="137"/>
      <c r="G129" s="126"/>
      <c r="H129" s="227">
        <f>SUM(H130:H132)</f>
        <v>2375000</v>
      </c>
      <c r="I129" s="222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41" t="s">
        <v>829</v>
      </c>
      <c r="W129" s="41"/>
      <c r="X129" s="41"/>
      <c r="Y129" s="166"/>
      <c r="Z129" s="41"/>
      <c r="AA129" s="41"/>
      <c r="AB129" s="41"/>
    </row>
    <row r="130" spans="1:28" ht="15.75" customHeight="1">
      <c r="A130" s="13">
        <v>198</v>
      </c>
      <c r="B130" s="14" t="s">
        <v>41</v>
      </c>
      <c r="C130" s="17" t="s">
        <v>628</v>
      </c>
      <c r="D130" s="132"/>
      <c r="E130" s="228">
        <v>37</v>
      </c>
      <c r="F130" s="14" t="s">
        <v>57</v>
      </c>
      <c r="G130" s="49">
        <v>30000</v>
      </c>
      <c r="H130" s="122">
        <f t="shared" ref="H130:H132" si="5">E130*G130</f>
        <v>1110000</v>
      </c>
      <c r="I130" s="133" t="s">
        <v>30</v>
      </c>
      <c r="J130" s="134"/>
      <c r="K130" s="134"/>
      <c r="L130" s="134"/>
      <c r="M130" s="134"/>
      <c r="N130" s="134">
        <v>1</v>
      </c>
      <c r="O130" s="134"/>
      <c r="P130" s="134"/>
      <c r="Q130" s="134"/>
      <c r="R130" s="134">
        <v>1</v>
      </c>
      <c r="S130" s="134"/>
      <c r="T130" s="134"/>
      <c r="U130" s="134"/>
      <c r="V130" s="41"/>
      <c r="W130" s="41"/>
      <c r="X130" s="41"/>
      <c r="Y130" s="166"/>
      <c r="Z130" s="41"/>
      <c r="AA130" s="41"/>
      <c r="AB130" s="41"/>
    </row>
    <row r="131" spans="1:28" ht="15.75" customHeight="1">
      <c r="A131" s="13">
        <v>199</v>
      </c>
      <c r="B131" s="26" t="s">
        <v>41</v>
      </c>
      <c r="C131" s="44" t="s">
        <v>629</v>
      </c>
      <c r="D131" s="132"/>
      <c r="E131" s="139">
        <v>29</v>
      </c>
      <c r="F131" s="26" t="s">
        <v>852</v>
      </c>
      <c r="G131" s="45">
        <v>10000</v>
      </c>
      <c r="H131" s="122">
        <f t="shared" si="5"/>
        <v>290000</v>
      </c>
      <c r="I131" s="133" t="s">
        <v>30</v>
      </c>
      <c r="J131" s="117"/>
      <c r="K131" s="117"/>
      <c r="L131" s="117"/>
      <c r="M131" s="117"/>
      <c r="N131" s="117"/>
      <c r="O131" s="117"/>
      <c r="P131" s="117"/>
      <c r="Q131" s="117">
        <v>1</v>
      </c>
      <c r="R131" s="117"/>
      <c r="S131" s="117"/>
      <c r="T131" s="117"/>
      <c r="U131" s="117"/>
      <c r="V131" s="41"/>
      <c r="W131" s="41"/>
      <c r="X131" s="41"/>
      <c r="Y131" s="166"/>
      <c r="Z131" s="41"/>
      <c r="AA131" s="41"/>
      <c r="AB131" s="41"/>
    </row>
    <row r="132" spans="1:28" ht="15.75" customHeight="1">
      <c r="A132" s="13">
        <v>200</v>
      </c>
      <c r="B132" s="26" t="s">
        <v>41</v>
      </c>
      <c r="C132" s="44" t="s">
        <v>630</v>
      </c>
      <c r="D132" s="132"/>
      <c r="E132" s="139">
        <v>65</v>
      </c>
      <c r="F132" s="26" t="s">
        <v>57</v>
      </c>
      <c r="G132" s="45">
        <v>15000</v>
      </c>
      <c r="H132" s="122">
        <f t="shared" si="5"/>
        <v>975000</v>
      </c>
      <c r="I132" s="133" t="s">
        <v>30</v>
      </c>
      <c r="J132" s="117"/>
      <c r="K132" s="117"/>
      <c r="L132" s="117"/>
      <c r="M132" s="117"/>
      <c r="N132" s="117"/>
      <c r="O132" s="117"/>
      <c r="P132" s="117"/>
      <c r="Q132" s="117"/>
      <c r="R132" s="117"/>
      <c r="S132" s="117">
        <v>1</v>
      </c>
      <c r="T132" s="117"/>
      <c r="U132" s="117"/>
      <c r="V132" s="41"/>
      <c r="W132" s="41"/>
      <c r="X132" s="41"/>
      <c r="Y132" s="166"/>
      <c r="Z132" s="41"/>
      <c r="AA132" s="41"/>
      <c r="AB132" s="41"/>
    </row>
    <row r="133" spans="1:28" ht="15.75" customHeight="1">
      <c r="A133" s="13">
        <v>201</v>
      </c>
      <c r="B133" s="25"/>
      <c r="C133" s="39"/>
      <c r="D133" s="13"/>
      <c r="E133" s="13"/>
      <c r="F133" s="13"/>
      <c r="G133" s="62"/>
      <c r="H133" s="123"/>
      <c r="I133" s="222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41"/>
      <c r="W133" s="41"/>
      <c r="X133" s="41"/>
      <c r="Y133" s="166"/>
      <c r="Z133" s="41"/>
      <c r="AA133" s="41"/>
      <c r="AB133" s="41"/>
    </row>
    <row r="134" spans="1:28" ht="15.75" customHeight="1">
      <c r="A134" s="13">
        <v>202</v>
      </c>
      <c r="B134" s="13"/>
      <c r="C134" s="16" t="s">
        <v>631</v>
      </c>
      <c r="D134" s="76" t="s">
        <v>37</v>
      </c>
      <c r="E134" s="8"/>
      <c r="F134" s="8"/>
      <c r="G134" s="16"/>
      <c r="H134" s="226">
        <f>SUM(H135:H137)</f>
        <v>186500</v>
      </c>
      <c r="I134" s="133" t="s">
        <v>30</v>
      </c>
      <c r="J134" s="117">
        <v>1</v>
      </c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41" t="s">
        <v>829</v>
      </c>
      <c r="W134" s="41"/>
      <c r="X134" s="41"/>
      <c r="Y134" s="166"/>
      <c r="Z134" s="41"/>
      <c r="AA134" s="41"/>
      <c r="AB134" s="41"/>
    </row>
    <row r="135" spans="1:28" ht="31.5" customHeight="1">
      <c r="A135" s="13">
        <v>203</v>
      </c>
      <c r="B135" s="26" t="s">
        <v>41</v>
      </c>
      <c r="C135" s="62" t="s">
        <v>632</v>
      </c>
      <c r="D135" s="132"/>
      <c r="E135" s="14">
        <v>35</v>
      </c>
      <c r="F135" s="14" t="s">
        <v>595</v>
      </c>
      <c r="G135" s="47">
        <v>1900</v>
      </c>
      <c r="H135" s="122">
        <f t="shared" ref="H135:H137" si="6">E135*G135</f>
        <v>66500</v>
      </c>
      <c r="I135" s="221" t="s">
        <v>30</v>
      </c>
      <c r="J135" s="206">
        <v>1</v>
      </c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41"/>
      <c r="W135" s="41"/>
      <c r="X135" s="41"/>
      <c r="Y135" s="166"/>
      <c r="Z135" s="41"/>
      <c r="AA135" s="41"/>
      <c r="AB135" s="41"/>
    </row>
    <row r="136" spans="1:28" ht="15.75" customHeight="1">
      <c r="A136" s="13">
        <v>204</v>
      </c>
      <c r="B136" s="26" t="s">
        <v>41</v>
      </c>
      <c r="C136" s="62" t="s">
        <v>633</v>
      </c>
      <c r="D136" s="132"/>
      <c r="E136" s="14">
        <v>6</v>
      </c>
      <c r="F136" s="14" t="s">
        <v>267</v>
      </c>
      <c r="G136" s="47">
        <v>7000</v>
      </c>
      <c r="H136" s="122">
        <f t="shared" si="6"/>
        <v>42000</v>
      </c>
      <c r="I136" s="221" t="s">
        <v>30</v>
      </c>
      <c r="J136" s="206">
        <v>1</v>
      </c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41"/>
      <c r="W136" s="41"/>
      <c r="X136" s="41"/>
      <c r="Y136" s="166"/>
      <c r="Z136" s="41"/>
      <c r="AA136" s="41"/>
      <c r="AB136" s="41"/>
    </row>
    <row r="137" spans="1:28" ht="15.75" customHeight="1">
      <c r="A137" s="13">
        <v>205</v>
      </c>
      <c r="B137" s="26" t="s">
        <v>41</v>
      </c>
      <c r="C137" s="62" t="s">
        <v>635</v>
      </c>
      <c r="D137" s="132"/>
      <c r="E137" s="14">
        <v>6</v>
      </c>
      <c r="F137" s="14" t="s">
        <v>267</v>
      </c>
      <c r="G137" s="47">
        <v>13000</v>
      </c>
      <c r="H137" s="122">
        <f t="shared" si="6"/>
        <v>78000</v>
      </c>
      <c r="I137" s="221" t="s">
        <v>30</v>
      </c>
      <c r="J137" s="206">
        <v>1</v>
      </c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41"/>
      <c r="W137" s="41"/>
      <c r="X137" s="41"/>
      <c r="Y137" s="166"/>
      <c r="Z137" s="41"/>
      <c r="AA137" s="41"/>
      <c r="AB137" s="41"/>
    </row>
    <row r="138" spans="1:28" ht="15.75" customHeight="1">
      <c r="A138" s="13">
        <v>206</v>
      </c>
      <c r="B138" s="25"/>
      <c r="C138" s="39"/>
      <c r="D138" s="13"/>
      <c r="E138" s="13"/>
      <c r="F138" s="13"/>
      <c r="G138" s="62"/>
      <c r="H138" s="123"/>
      <c r="I138" s="222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41"/>
      <c r="W138" s="41"/>
      <c r="X138" s="41"/>
      <c r="Y138" s="166"/>
      <c r="Z138" s="41"/>
      <c r="AA138" s="41"/>
      <c r="AB138" s="41"/>
    </row>
    <row r="139" spans="1:28" ht="15.75" customHeight="1">
      <c r="A139" s="13">
        <v>207</v>
      </c>
      <c r="B139" s="26" t="s">
        <v>41</v>
      </c>
      <c r="C139" s="24" t="s">
        <v>636</v>
      </c>
      <c r="D139" s="76" t="s">
        <v>37</v>
      </c>
      <c r="E139" s="116">
        <v>28</v>
      </c>
      <c r="F139" s="116" t="s">
        <v>28</v>
      </c>
      <c r="G139" s="229">
        <f>SUM(H140:H157)</f>
        <v>300000</v>
      </c>
      <c r="H139" s="156">
        <f t="shared" ref="H139:H157" si="7">E139*G139</f>
        <v>8400000</v>
      </c>
      <c r="I139" s="26" t="s">
        <v>55</v>
      </c>
      <c r="J139" s="117">
        <v>1</v>
      </c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41" t="s">
        <v>829</v>
      </c>
      <c r="W139" s="41"/>
      <c r="X139" s="41"/>
      <c r="Y139" s="166"/>
      <c r="Z139" s="41"/>
      <c r="AA139" s="41"/>
      <c r="AB139" s="41"/>
    </row>
    <row r="140" spans="1:28" ht="15.75" customHeight="1">
      <c r="A140" s="13">
        <v>208</v>
      </c>
      <c r="B140" s="26" t="s">
        <v>41</v>
      </c>
      <c r="C140" s="68" t="s">
        <v>853</v>
      </c>
      <c r="D140" s="20"/>
      <c r="E140" s="26">
        <v>5</v>
      </c>
      <c r="F140" s="26" t="s">
        <v>28</v>
      </c>
      <c r="G140" s="212">
        <v>3204</v>
      </c>
      <c r="H140" s="161">
        <f t="shared" si="7"/>
        <v>16020</v>
      </c>
      <c r="I140" s="230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41"/>
      <c r="W140" s="41"/>
      <c r="X140" s="41"/>
      <c r="Y140" s="166" t="s">
        <v>854</v>
      </c>
      <c r="Z140" s="41"/>
      <c r="AA140" s="41"/>
      <c r="AB140" s="41"/>
    </row>
    <row r="141" spans="1:28" ht="15.75" customHeight="1">
      <c r="A141" s="13">
        <v>209</v>
      </c>
      <c r="B141" s="26" t="s">
        <v>41</v>
      </c>
      <c r="C141" s="68" t="s">
        <v>855</v>
      </c>
      <c r="D141" s="20"/>
      <c r="E141" s="26">
        <v>1</v>
      </c>
      <c r="F141" s="26" t="s">
        <v>44</v>
      </c>
      <c r="G141" s="212">
        <v>35000</v>
      </c>
      <c r="H141" s="161">
        <f t="shared" si="7"/>
        <v>35000</v>
      </c>
      <c r="I141" s="230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41"/>
      <c r="W141" s="41"/>
      <c r="X141" s="41"/>
      <c r="Y141" s="166"/>
      <c r="Z141" s="41"/>
      <c r="AA141" s="41"/>
      <c r="AB141" s="41"/>
    </row>
    <row r="142" spans="1:28" ht="15.75" customHeight="1">
      <c r="A142" s="13">
        <v>210</v>
      </c>
      <c r="B142" s="26" t="s">
        <v>41</v>
      </c>
      <c r="C142" s="140" t="s">
        <v>856</v>
      </c>
      <c r="D142" s="20"/>
      <c r="E142" s="26">
        <v>1</v>
      </c>
      <c r="F142" s="26" t="s">
        <v>44</v>
      </c>
      <c r="G142" s="46">
        <v>29580</v>
      </c>
      <c r="H142" s="161">
        <f t="shared" si="7"/>
        <v>29580</v>
      </c>
      <c r="I142" s="230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41"/>
      <c r="W142" s="41"/>
      <c r="X142" s="41"/>
      <c r="Y142" s="166"/>
      <c r="Z142" s="41"/>
      <c r="AA142" s="41"/>
      <c r="AB142" s="41"/>
    </row>
    <row r="143" spans="1:28" ht="15.75" customHeight="1">
      <c r="A143" s="13">
        <v>211</v>
      </c>
      <c r="B143" s="26" t="s">
        <v>41</v>
      </c>
      <c r="C143" s="68" t="s">
        <v>857</v>
      </c>
      <c r="D143" s="20"/>
      <c r="E143" s="26">
        <v>4</v>
      </c>
      <c r="F143" s="26" t="s">
        <v>57</v>
      </c>
      <c r="G143" s="212">
        <v>6000</v>
      </c>
      <c r="H143" s="161">
        <f t="shared" si="7"/>
        <v>24000</v>
      </c>
      <c r="I143" s="230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41"/>
      <c r="W143" s="41"/>
      <c r="X143" s="41"/>
      <c r="Y143" s="166"/>
      <c r="Z143" s="41"/>
      <c r="AA143" s="41"/>
      <c r="AB143" s="41"/>
    </row>
    <row r="144" spans="1:28" ht="15.75" customHeight="1">
      <c r="A144" s="13">
        <v>212</v>
      </c>
      <c r="B144" s="26" t="s">
        <v>41</v>
      </c>
      <c r="C144" s="71" t="s">
        <v>858</v>
      </c>
      <c r="D144" s="20"/>
      <c r="E144" s="26">
        <v>1</v>
      </c>
      <c r="F144" s="26" t="s">
        <v>637</v>
      </c>
      <c r="G144" s="212">
        <v>30000</v>
      </c>
      <c r="H144" s="161">
        <f t="shared" si="7"/>
        <v>30000</v>
      </c>
      <c r="I144" s="230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41"/>
      <c r="W144" s="41"/>
      <c r="X144" s="41"/>
      <c r="Y144" s="166"/>
      <c r="Z144" s="41"/>
      <c r="AA144" s="41"/>
      <c r="AB144" s="41"/>
    </row>
    <row r="145" spans="1:28" ht="15.75" customHeight="1">
      <c r="A145" s="13">
        <v>213</v>
      </c>
      <c r="B145" s="26" t="s">
        <v>41</v>
      </c>
      <c r="C145" s="71" t="s">
        <v>859</v>
      </c>
      <c r="D145" s="20"/>
      <c r="E145" s="26">
        <v>1</v>
      </c>
      <c r="F145" s="26" t="s">
        <v>252</v>
      </c>
      <c r="G145" s="212">
        <v>30000</v>
      </c>
      <c r="H145" s="161">
        <f t="shared" si="7"/>
        <v>30000</v>
      </c>
      <c r="I145" s="230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41"/>
      <c r="W145" s="41"/>
      <c r="X145" s="41"/>
      <c r="Y145" s="166"/>
      <c r="Z145" s="41"/>
      <c r="AA145" s="41"/>
      <c r="AB145" s="41"/>
    </row>
    <row r="146" spans="1:28" ht="15.75" customHeight="1">
      <c r="A146" s="13">
        <v>214</v>
      </c>
      <c r="B146" s="26" t="s">
        <v>41</v>
      </c>
      <c r="C146" s="82" t="s">
        <v>860</v>
      </c>
      <c r="D146" s="20"/>
      <c r="E146" s="26">
        <v>1</v>
      </c>
      <c r="F146" s="26" t="s">
        <v>44</v>
      </c>
      <c r="G146" s="46">
        <v>20000</v>
      </c>
      <c r="H146" s="161">
        <f t="shared" si="7"/>
        <v>20000</v>
      </c>
      <c r="I146" s="230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41"/>
      <c r="W146" s="41"/>
      <c r="X146" s="41"/>
      <c r="Y146" s="166"/>
      <c r="Z146" s="41"/>
      <c r="AA146" s="41"/>
      <c r="AB146" s="41"/>
    </row>
    <row r="147" spans="1:28" ht="15.75" customHeight="1">
      <c r="A147" s="13">
        <v>215</v>
      </c>
      <c r="B147" s="26" t="s">
        <v>41</v>
      </c>
      <c r="C147" s="71" t="s">
        <v>861</v>
      </c>
      <c r="D147" s="20"/>
      <c r="E147" s="26">
        <v>2</v>
      </c>
      <c r="F147" s="26" t="s">
        <v>57</v>
      </c>
      <c r="G147" s="212">
        <v>1150</v>
      </c>
      <c r="H147" s="161">
        <f t="shared" si="7"/>
        <v>2300</v>
      </c>
      <c r="I147" s="230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41"/>
      <c r="W147" s="41"/>
      <c r="X147" s="41"/>
      <c r="Y147" s="166"/>
      <c r="Z147" s="41"/>
      <c r="AA147" s="41"/>
      <c r="AB147" s="41"/>
    </row>
    <row r="148" spans="1:28" ht="15.75" customHeight="1">
      <c r="A148" s="13">
        <v>216</v>
      </c>
      <c r="B148" s="26" t="s">
        <v>41</v>
      </c>
      <c r="C148" s="71" t="s">
        <v>862</v>
      </c>
      <c r="D148" s="20"/>
      <c r="E148" s="26">
        <v>4</v>
      </c>
      <c r="F148" s="26" t="s">
        <v>57</v>
      </c>
      <c r="G148" s="212">
        <v>2000</v>
      </c>
      <c r="H148" s="161">
        <f t="shared" si="7"/>
        <v>8000</v>
      </c>
      <c r="I148" s="230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41"/>
      <c r="W148" s="41"/>
      <c r="X148" s="41"/>
      <c r="Y148" s="166"/>
      <c r="Z148" s="41"/>
      <c r="AA148" s="41"/>
      <c r="AB148" s="41"/>
    </row>
    <row r="149" spans="1:28" ht="15.75" customHeight="1">
      <c r="A149" s="13">
        <v>217</v>
      </c>
      <c r="B149" s="26" t="s">
        <v>41</v>
      </c>
      <c r="C149" s="71" t="s">
        <v>863</v>
      </c>
      <c r="D149" s="20"/>
      <c r="E149" s="26">
        <v>14</v>
      </c>
      <c r="F149" s="26" t="s">
        <v>57</v>
      </c>
      <c r="G149" s="212">
        <v>2100</v>
      </c>
      <c r="H149" s="161">
        <f t="shared" si="7"/>
        <v>29400</v>
      </c>
      <c r="I149" s="230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41"/>
      <c r="W149" s="41"/>
      <c r="X149" s="41"/>
      <c r="Y149" s="166"/>
      <c r="Z149" s="41"/>
      <c r="AA149" s="41"/>
      <c r="AB149" s="41"/>
    </row>
    <row r="150" spans="1:28" ht="15.75" customHeight="1">
      <c r="A150" s="13">
        <v>218</v>
      </c>
      <c r="B150" s="26" t="s">
        <v>41</v>
      </c>
      <c r="C150" s="68" t="s">
        <v>864</v>
      </c>
      <c r="D150" s="20"/>
      <c r="E150" s="26">
        <v>1</v>
      </c>
      <c r="F150" s="26" t="s">
        <v>399</v>
      </c>
      <c r="G150" s="212">
        <v>1000</v>
      </c>
      <c r="H150" s="161">
        <f t="shared" si="7"/>
        <v>1000</v>
      </c>
      <c r="I150" s="230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41"/>
      <c r="W150" s="41"/>
      <c r="X150" s="41"/>
      <c r="Y150" s="166"/>
      <c r="Z150" s="41"/>
      <c r="AA150" s="41"/>
      <c r="AB150" s="41"/>
    </row>
    <row r="151" spans="1:28" ht="15.75" customHeight="1">
      <c r="A151" s="13">
        <v>219</v>
      </c>
      <c r="B151" s="26" t="s">
        <v>41</v>
      </c>
      <c r="C151" s="140" t="s">
        <v>865</v>
      </c>
      <c r="D151" s="20"/>
      <c r="E151" s="26">
        <v>2</v>
      </c>
      <c r="F151" s="26" t="s">
        <v>57</v>
      </c>
      <c r="G151" s="46">
        <v>10000</v>
      </c>
      <c r="H151" s="161">
        <f t="shared" si="7"/>
        <v>20000</v>
      </c>
      <c r="I151" s="230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41"/>
      <c r="W151" s="41"/>
      <c r="X151" s="41"/>
      <c r="Y151" s="166"/>
      <c r="Z151" s="41"/>
      <c r="AA151" s="41"/>
      <c r="AB151" s="41"/>
    </row>
    <row r="152" spans="1:28" ht="15.75" customHeight="1">
      <c r="A152" s="13">
        <v>220</v>
      </c>
      <c r="B152" s="26" t="s">
        <v>41</v>
      </c>
      <c r="C152" s="68" t="s">
        <v>866</v>
      </c>
      <c r="D152" s="20"/>
      <c r="E152" s="26">
        <v>1</v>
      </c>
      <c r="F152" s="26" t="s">
        <v>399</v>
      </c>
      <c r="G152" s="212">
        <v>8000</v>
      </c>
      <c r="H152" s="161">
        <f t="shared" si="7"/>
        <v>8000</v>
      </c>
      <c r="I152" s="230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41"/>
      <c r="W152" s="41"/>
      <c r="X152" s="41"/>
      <c r="Y152" s="166"/>
      <c r="Z152" s="41"/>
      <c r="AA152" s="41"/>
      <c r="AB152" s="41"/>
    </row>
    <row r="153" spans="1:28" ht="15.75" customHeight="1">
      <c r="A153" s="13">
        <v>221</v>
      </c>
      <c r="B153" s="26" t="s">
        <v>41</v>
      </c>
      <c r="C153" s="140" t="s">
        <v>867</v>
      </c>
      <c r="D153" s="20"/>
      <c r="E153" s="26">
        <v>1</v>
      </c>
      <c r="F153" s="26" t="s">
        <v>399</v>
      </c>
      <c r="G153" s="46">
        <v>1000</v>
      </c>
      <c r="H153" s="161">
        <f t="shared" si="7"/>
        <v>1000</v>
      </c>
      <c r="I153" s="230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41"/>
      <c r="W153" s="41"/>
      <c r="X153" s="41"/>
      <c r="Y153" s="166"/>
      <c r="Z153" s="41"/>
      <c r="AA153" s="41"/>
      <c r="AB153" s="41"/>
    </row>
    <row r="154" spans="1:28" ht="15.75" customHeight="1">
      <c r="A154" s="13">
        <v>222</v>
      </c>
      <c r="B154" s="26" t="s">
        <v>41</v>
      </c>
      <c r="C154" s="140" t="s">
        <v>868</v>
      </c>
      <c r="D154" s="20"/>
      <c r="E154" s="26">
        <v>1</v>
      </c>
      <c r="F154" s="26" t="s">
        <v>399</v>
      </c>
      <c r="G154" s="46">
        <v>15000</v>
      </c>
      <c r="H154" s="161">
        <f t="shared" si="7"/>
        <v>15000</v>
      </c>
      <c r="I154" s="230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41"/>
      <c r="W154" s="41"/>
      <c r="X154" s="41"/>
      <c r="Y154" s="166"/>
      <c r="Z154" s="41"/>
      <c r="AA154" s="41"/>
      <c r="AB154" s="41"/>
    </row>
    <row r="155" spans="1:28" ht="15.75" customHeight="1">
      <c r="A155" s="13">
        <v>223</v>
      </c>
      <c r="B155" s="26" t="s">
        <v>41</v>
      </c>
      <c r="C155" s="68" t="s">
        <v>869</v>
      </c>
      <c r="D155" s="20"/>
      <c r="E155" s="26">
        <v>1</v>
      </c>
      <c r="F155" s="26" t="s">
        <v>399</v>
      </c>
      <c r="G155" s="212">
        <v>10000</v>
      </c>
      <c r="H155" s="161">
        <f t="shared" si="7"/>
        <v>10000</v>
      </c>
      <c r="I155" s="105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41"/>
      <c r="W155" s="41"/>
      <c r="X155" s="41"/>
      <c r="Y155" s="166"/>
      <c r="Z155" s="41"/>
      <c r="AA155" s="41"/>
      <c r="AB155" s="41"/>
    </row>
    <row r="156" spans="1:28" ht="15.75" customHeight="1">
      <c r="A156" s="13">
        <v>224</v>
      </c>
      <c r="B156" s="26" t="s">
        <v>41</v>
      </c>
      <c r="C156" s="140" t="s">
        <v>870</v>
      </c>
      <c r="D156" s="20"/>
      <c r="E156" s="14">
        <v>1</v>
      </c>
      <c r="F156" s="14" t="s">
        <v>399</v>
      </c>
      <c r="G156" s="20">
        <v>10000</v>
      </c>
      <c r="H156" s="73">
        <f t="shared" si="7"/>
        <v>10000</v>
      </c>
      <c r="I156" s="105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41"/>
      <c r="W156" s="41"/>
      <c r="X156" s="41"/>
      <c r="Y156" s="166"/>
      <c r="Z156" s="41"/>
      <c r="AA156" s="41"/>
      <c r="AB156" s="41"/>
    </row>
    <row r="157" spans="1:28" ht="15.75" customHeight="1">
      <c r="A157" s="13">
        <v>225</v>
      </c>
      <c r="B157" s="26" t="s">
        <v>41</v>
      </c>
      <c r="C157" s="71" t="s">
        <v>871</v>
      </c>
      <c r="D157" s="20"/>
      <c r="E157" s="14">
        <v>1</v>
      </c>
      <c r="F157" s="14" t="s">
        <v>399</v>
      </c>
      <c r="G157" s="19">
        <v>10700</v>
      </c>
      <c r="H157" s="73">
        <f t="shared" si="7"/>
        <v>10700</v>
      </c>
      <c r="I157" s="105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41"/>
      <c r="W157" s="41"/>
      <c r="X157" s="41"/>
      <c r="Y157" s="166"/>
      <c r="Z157" s="41"/>
      <c r="AA157" s="41"/>
      <c r="AB157" s="41"/>
    </row>
    <row r="158" spans="1:28" ht="15.75" customHeight="1">
      <c r="A158" s="13">
        <v>226</v>
      </c>
      <c r="B158" s="25"/>
      <c r="C158" s="39"/>
      <c r="D158" s="13"/>
      <c r="E158" s="13"/>
      <c r="F158" s="13"/>
      <c r="G158" s="62"/>
      <c r="H158" s="123"/>
      <c r="I158" s="222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41"/>
      <c r="W158" s="41"/>
      <c r="X158" s="41"/>
      <c r="Y158" s="166"/>
      <c r="Z158" s="41"/>
      <c r="AA158" s="41"/>
      <c r="AB158" s="41"/>
    </row>
    <row r="159" spans="1:28" ht="15.75" customHeight="1">
      <c r="A159" s="13">
        <v>227</v>
      </c>
      <c r="B159" s="14" t="s">
        <v>41</v>
      </c>
      <c r="C159" s="24" t="s">
        <v>638</v>
      </c>
      <c r="D159" s="76" t="s">
        <v>37</v>
      </c>
      <c r="E159" s="8">
        <v>18</v>
      </c>
      <c r="F159" s="8" t="s">
        <v>28</v>
      </c>
      <c r="G159" s="123">
        <f>SUM(H160:H192)</f>
        <v>255000</v>
      </c>
      <c r="H159" s="156">
        <f t="shared" ref="H159:H192" si="8">E159*G159</f>
        <v>4590000</v>
      </c>
      <c r="I159" s="133" t="s">
        <v>30</v>
      </c>
      <c r="J159" s="134"/>
      <c r="K159" s="134"/>
      <c r="L159" s="134"/>
      <c r="M159" s="134">
        <v>1</v>
      </c>
      <c r="N159" s="134">
        <v>1</v>
      </c>
      <c r="O159" s="134">
        <v>1</v>
      </c>
      <c r="P159" s="134">
        <v>1</v>
      </c>
      <c r="Q159" s="134">
        <v>1</v>
      </c>
      <c r="R159" s="134"/>
      <c r="S159" s="134"/>
      <c r="T159" s="134"/>
      <c r="U159" s="134"/>
      <c r="V159" s="41" t="s">
        <v>829</v>
      </c>
      <c r="W159" s="41"/>
      <c r="X159" s="41"/>
      <c r="Y159" s="166"/>
      <c r="Z159" s="41"/>
      <c r="AA159" s="41"/>
      <c r="AB159" s="41"/>
    </row>
    <row r="160" spans="1:28" ht="18" customHeight="1">
      <c r="A160" s="13">
        <v>228</v>
      </c>
      <c r="B160" s="14" t="s">
        <v>41</v>
      </c>
      <c r="C160" s="91" t="s">
        <v>639</v>
      </c>
      <c r="D160" s="132"/>
      <c r="E160" s="14">
        <v>6</v>
      </c>
      <c r="F160" s="14" t="s">
        <v>640</v>
      </c>
      <c r="G160" s="141">
        <v>320</v>
      </c>
      <c r="H160" s="122">
        <f t="shared" si="8"/>
        <v>1920</v>
      </c>
      <c r="I160" s="221" t="s">
        <v>30</v>
      </c>
      <c r="J160" s="231"/>
      <c r="K160" s="231"/>
      <c r="L160" s="231"/>
      <c r="M160" s="231"/>
      <c r="N160" s="231"/>
      <c r="O160" s="231"/>
      <c r="P160" s="231">
        <v>1</v>
      </c>
      <c r="Q160" s="134"/>
      <c r="R160" s="134"/>
      <c r="S160" s="134"/>
      <c r="T160" s="134"/>
      <c r="U160" s="134"/>
      <c r="V160" s="41"/>
      <c r="W160" s="41"/>
      <c r="X160" s="41"/>
      <c r="Y160" s="166"/>
      <c r="Z160" s="41"/>
      <c r="AA160" s="41"/>
      <c r="AB160" s="41"/>
    </row>
    <row r="161" spans="1:28" ht="18" customHeight="1">
      <c r="A161" s="13">
        <v>229</v>
      </c>
      <c r="B161" s="14" t="s">
        <v>41</v>
      </c>
      <c r="C161" s="91" t="s">
        <v>641</v>
      </c>
      <c r="D161" s="132"/>
      <c r="E161" s="14">
        <v>6</v>
      </c>
      <c r="F161" s="14" t="s">
        <v>640</v>
      </c>
      <c r="G161" s="141">
        <v>320</v>
      </c>
      <c r="H161" s="122">
        <f t="shared" si="8"/>
        <v>1920</v>
      </c>
      <c r="I161" s="221" t="s">
        <v>30</v>
      </c>
      <c r="J161" s="231"/>
      <c r="K161" s="231"/>
      <c r="L161" s="231"/>
      <c r="M161" s="231"/>
      <c r="N161" s="231"/>
      <c r="O161" s="231"/>
      <c r="P161" s="231">
        <v>1</v>
      </c>
      <c r="Q161" s="134"/>
      <c r="R161" s="134"/>
      <c r="S161" s="134"/>
      <c r="T161" s="134"/>
      <c r="U161" s="134"/>
      <c r="V161" s="41"/>
      <c r="W161" s="41"/>
      <c r="X161" s="41"/>
      <c r="Y161" s="166"/>
      <c r="Z161" s="41"/>
      <c r="AA161" s="41"/>
      <c r="AB161" s="41"/>
    </row>
    <row r="162" spans="1:28" ht="18" customHeight="1">
      <c r="A162" s="13">
        <v>230</v>
      </c>
      <c r="B162" s="14" t="s">
        <v>41</v>
      </c>
      <c r="C162" s="91" t="s">
        <v>642</v>
      </c>
      <c r="D162" s="132"/>
      <c r="E162" s="14">
        <v>6</v>
      </c>
      <c r="F162" s="14" t="s">
        <v>640</v>
      </c>
      <c r="G162" s="141">
        <v>320</v>
      </c>
      <c r="H162" s="122">
        <f t="shared" si="8"/>
        <v>1920</v>
      </c>
      <c r="I162" s="221" t="s">
        <v>30</v>
      </c>
      <c r="J162" s="231"/>
      <c r="K162" s="231"/>
      <c r="L162" s="231"/>
      <c r="M162" s="231"/>
      <c r="N162" s="231"/>
      <c r="O162" s="231"/>
      <c r="P162" s="231">
        <v>1</v>
      </c>
      <c r="Q162" s="134"/>
      <c r="R162" s="134"/>
      <c r="S162" s="134"/>
      <c r="T162" s="134"/>
      <c r="U162" s="134"/>
      <c r="V162" s="41"/>
      <c r="W162" s="41"/>
      <c r="X162" s="41"/>
      <c r="Y162" s="166"/>
      <c r="Z162" s="41"/>
      <c r="AA162" s="41"/>
      <c r="AB162" s="41"/>
    </row>
    <row r="163" spans="1:28" ht="18" customHeight="1">
      <c r="A163" s="13">
        <v>231</v>
      </c>
      <c r="B163" s="14" t="s">
        <v>41</v>
      </c>
      <c r="C163" s="91" t="s">
        <v>643</v>
      </c>
      <c r="D163" s="132"/>
      <c r="E163" s="14">
        <v>12</v>
      </c>
      <c r="F163" s="14" t="s">
        <v>644</v>
      </c>
      <c r="G163" s="141">
        <v>265</v>
      </c>
      <c r="H163" s="122">
        <f t="shared" si="8"/>
        <v>3180</v>
      </c>
      <c r="I163" s="221" t="s">
        <v>30</v>
      </c>
      <c r="J163" s="231"/>
      <c r="K163" s="231"/>
      <c r="L163" s="231"/>
      <c r="M163" s="231"/>
      <c r="N163" s="231"/>
      <c r="O163" s="231"/>
      <c r="P163" s="231">
        <v>1</v>
      </c>
      <c r="Q163" s="134"/>
      <c r="R163" s="134"/>
      <c r="S163" s="134"/>
      <c r="T163" s="134"/>
      <c r="U163" s="134"/>
      <c r="V163" s="41"/>
      <c r="W163" s="41"/>
      <c r="X163" s="41"/>
      <c r="Y163" s="166"/>
      <c r="Z163" s="41"/>
      <c r="AA163" s="41"/>
      <c r="AB163" s="41"/>
    </row>
    <row r="164" spans="1:28" ht="18" customHeight="1">
      <c r="A164" s="13">
        <v>232</v>
      </c>
      <c r="B164" s="14" t="s">
        <v>41</v>
      </c>
      <c r="C164" s="91" t="s">
        <v>645</v>
      </c>
      <c r="D164" s="132"/>
      <c r="E164" s="14">
        <v>2</v>
      </c>
      <c r="F164" s="14" t="s">
        <v>640</v>
      </c>
      <c r="G164" s="141">
        <v>1500</v>
      </c>
      <c r="H164" s="122">
        <f t="shared" si="8"/>
        <v>3000</v>
      </c>
      <c r="I164" s="221" t="s">
        <v>30</v>
      </c>
      <c r="J164" s="231"/>
      <c r="K164" s="231"/>
      <c r="L164" s="231"/>
      <c r="M164" s="231"/>
      <c r="N164" s="231"/>
      <c r="O164" s="231"/>
      <c r="P164" s="231">
        <v>1</v>
      </c>
      <c r="Q164" s="134"/>
      <c r="R164" s="134"/>
      <c r="S164" s="134"/>
      <c r="T164" s="134"/>
      <c r="U164" s="134"/>
      <c r="V164" s="41"/>
      <c r="W164" s="41"/>
      <c r="X164" s="41"/>
      <c r="Y164" s="166"/>
      <c r="Z164" s="41"/>
      <c r="AA164" s="41"/>
      <c r="AB164" s="41"/>
    </row>
    <row r="165" spans="1:28" ht="18" customHeight="1">
      <c r="A165" s="13">
        <v>233</v>
      </c>
      <c r="B165" s="14" t="s">
        <v>41</v>
      </c>
      <c r="C165" s="91" t="s">
        <v>646</v>
      </c>
      <c r="D165" s="132"/>
      <c r="E165" s="14">
        <v>3</v>
      </c>
      <c r="F165" s="14" t="s">
        <v>640</v>
      </c>
      <c r="G165" s="141">
        <v>1600</v>
      </c>
      <c r="H165" s="122">
        <f t="shared" si="8"/>
        <v>4800</v>
      </c>
      <c r="I165" s="221" t="s">
        <v>30</v>
      </c>
      <c r="J165" s="231"/>
      <c r="K165" s="231"/>
      <c r="L165" s="231"/>
      <c r="M165" s="231"/>
      <c r="N165" s="231"/>
      <c r="O165" s="231"/>
      <c r="P165" s="231">
        <v>1</v>
      </c>
      <c r="Q165" s="134"/>
      <c r="R165" s="134"/>
      <c r="S165" s="134"/>
      <c r="T165" s="134"/>
      <c r="U165" s="134"/>
      <c r="V165" s="41"/>
      <c r="W165" s="41"/>
      <c r="X165" s="41"/>
      <c r="Y165" s="166"/>
      <c r="Z165" s="41"/>
      <c r="AA165" s="41"/>
      <c r="AB165" s="41"/>
    </row>
    <row r="166" spans="1:28" ht="18" customHeight="1">
      <c r="A166" s="13">
        <v>234</v>
      </c>
      <c r="B166" s="14" t="s">
        <v>41</v>
      </c>
      <c r="C166" s="91" t="s">
        <v>647</v>
      </c>
      <c r="D166" s="132"/>
      <c r="E166" s="14">
        <v>14</v>
      </c>
      <c r="F166" s="14" t="s">
        <v>62</v>
      </c>
      <c r="G166" s="141">
        <v>230</v>
      </c>
      <c r="H166" s="122">
        <f t="shared" si="8"/>
        <v>3220</v>
      </c>
      <c r="I166" s="221" t="s">
        <v>30</v>
      </c>
      <c r="J166" s="231"/>
      <c r="K166" s="231"/>
      <c r="L166" s="231"/>
      <c r="M166" s="231"/>
      <c r="N166" s="231"/>
      <c r="O166" s="231"/>
      <c r="P166" s="231">
        <v>1</v>
      </c>
      <c r="Q166" s="134"/>
      <c r="R166" s="134"/>
      <c r="S166" s="134"/>
      <c r="T166" s="134"/>
      <c r="U166" s="134"/>
      <c r="V166" s="41"/>
      <c r="W166" s="41"/>
      <c r="X166" s="41"/>
      <c r="Y166" s="166"/>
      <c r="Z166" s="41"/>
      <c r="AA166" s="41"/>
      <c r="AB166" s="41"/>
    </row>
    <row r="167" spans="1:28" ht="18" customHeight="1">
      <c r="A167" s="13">
        <v>235</v>
      </c>
      <c r="B167" s="14" t="s">
        <v>41</v>
      </c>
      <c r="C167" s="91" t="s">
        <v>648</v>
      </c>
      <c r="D167" s="132"/>
      <c r="E167" s="14">
        <v>10</v>
      </c>
      <c r="F167" s="14" t="s">
        <v>62</v>
      </c>
      <c r="G167" s="141">
        <v>170</v>
      </c>
      <c r="H167" s="122">
        <f t="shared" si="8"/>
        <v>1700</v>
      </c>
      <c r="I167" s="221" t="s">
        <v>30</v>
      </c>
      <c r="J167" s="231"/>
      <c r="K167" s="231"/>
      <c r="L167" s="231"/>
      <c r="M167" s="231"/>
      <c r="N167" s="231"/>
      <c r="O167" s="231"/>
      <c r="P167" s="231">
        <v>1</v>
      </c>
      <c r="Q167" s="134"/>
      <c r="R167" s="134"/>
      <c r="S167" s="134"/>
      <c r="T167" s="134"/>
      <c r="U167" s="134"/>
      <c r="V167" s="41"/>
      <c r="W167" s="41"/>
      <c r="X167" s="41"/>
      <c r="Y167" s="166"/>
      <c r="Z167" s="41"/>
      <c r="AA167" s="41"/>
      <c r="AB167" s="41"/>
    </row>
    <row r="168" spans="1:28" ht="18" customHeight="1">
      <c r="A168" s="13">
        <v>236</v>
      </c>
      <c r="B168" s="14" t="s">
        <v>41</v>
      </c>
      <c r="C168" s="91" t="s">
        <v>649</v>
      </c>
      <c r="D168" s="132"/>
      <c r="E168" s="14">
        <v>5</v>
      </c>
      <c r="F168" s="14" t="s">
        <v>602</v>
      </c>
      <c r="G168" s="141">
        <v>90</v>
      </c>
      <c r="H168" s="122">
        <f t="shared" si="8"/>
        <v>450</v>
      </c>
      <c r="I168" s="221" t="s">
        <v>30</v>
      </c>
      <c r="J168" s="231"/>
      <c r="K168" s="231"/>
      <c r="L168" s="231"/>
      <c r="M168" s="231"/>
      <c r="N168" s="231"/>
      <c r="O168" s="231"/>
      <c r="P168" s="231">
        <v>1</v>
      </c>
      <c r="Q168" s="134"/>
      <c r="R168" s="134"/>
      <c r="S168" s="134"/>
      <c r="T168" s="134"/>
      <c r="U168" s="134"/>
      <c r="V168" s="41"/>
      <c r="W168" s="41"/>
      <c r="X168" s="41"/>
      <c r="Y168" s="166"/>
      <c r="Z168" s="41"/>
      <c r="AA168" s="41"/>
      <c r="AB168" s="41"/>
    </row>
    <row r="169" spans="1:28" ht="18" customHeight="1">
      <c r="A169" s="13">
        <v>237</v>
      </c>
      <c r="B169" s="14" t="s">
        <v>41</v>
      </c>
      <c r="C169" s="91" t="s">
        <v>650</v>
      </c>
      <c r="D169" s="132"/>
      <c r="E169" s="14">
        <v>2</v>
      </c>
      <c r="F169" s="14" t="s">
        <v>62</v>
      </c>
      <c r="G169" s="141">
        <v>820</v>
      </c>
      <c r="H169" s="122">
        <f t="shared" si="8"/>
        <v>1640</v>
      </c>
      <c r="I169" s="221" t="s">
        <v>30</v>
      </c>
      <c r="J169" s="231"/>
      <c r="K169" s="231"/>
      <c r="L169" s="231"/>
      <c r="M169" s="231"/>
      <c r="N169" s="231"/>
      <c r="O169" s="231"/>
      <c r="P169" s="231">
        <v>1</v>
      </c>
      <c r="Q169" s="134"/>
      <c r="R169" s="134"/>
      <c r="S169" s="134"/>
      <c r="T169" s="134"/>
      <c r="U169" s="134"/>
      <c r="V169" s="41"/>
      <c r="W169" s="41"/>
      <c r="X169" s="41"/>
      <c r="Y169" s="166"/>
      <c r="Z169" s="41"/>
      <c r="AA169" s="41"/>
      <c r="AB169" s="41"/>
    </row>
    <row r="170" spans="1:28" ht="18" customHeight="1">
      <c r="A170" s="13">
        <v>238</v>
      </c>
      <c r="B170" s="14" t="s">
        <v>41</v>
      </c>
      <c r="C170" s="91" t="s">
        <v>651</v>
      </c>
      <c r="D170" s="132"/>
      <c r="E170" s="14">
        <v>20</v>
      </c>
      <c r="F170" s="14" t="s">
        <v>62</v>
      </c>
      <c r="G170" s="141">
        <v>280</v>
      </c>
      <c r="H170" s="122">
        <f t="shared" si="8"/>
        <v>5600</v>
      </c>
      <c r="I170" s="221" t="s">
        <v>30</v>
      </c>
      <c r="J170" s="231"/>
      <c r="K170" s="231"/>
      <c r="L170" s="231"/>
      <c r="M170" s="231"/>
      <c r="N170" s="231"/>
      <c r="O170" s="231"/>
      <c r="P170" s="231">
        <v>1</v>
      </c>
      <c r="Q170" s="134"/>
      <c r="R170" s="134"/>
      <c r="S170" s="134"/>
      <c r="T170" s="134"/>
      <c r="U170" s="134"/>
      <c r="V170" s="41"/>
      <c r="W170" s="41"/>
      <c r="X170" s="41"/>
      <c r="Y170" s="166"/>
      <c r="Z170" s="41"/>
      <c r="AA170" s="41"/>
      <c r="AB170" s="41"/>
    </row>
    <row r="171" spans="1:28" ht="18" customHeight="1">
      <c r="A171" s="13">
        <v>239</v>
      </c>
      <c r="B171" s="14" t="s">
        <v>41</v>
      </c>
      <c r="C171" s="91" t="s">
        <v>652</v>
      </c>
      <c r="D171" s="132"/>
      <c r="E171" s="14">
        <v>8</v>
      </c>
      <c r="F171" s="14" t="s">
        <v>602</v>
      </c>
      <c r="G171" s="141">
        <v>85</v>
      </c>
      <c r="H171" s="122">
        <f t="shared" si="8"/>
        <v>680</v>
      </c>
      <c r="I171" s="221" t="s">
        <v>30</v>
      </c>
      <c r="J171" s="231"/>
      <c r="K171" s="231"/>
      <c r="L171" s="231"/>
      <c r="M171" s="231"/>
      <c r="N171" s="231"/>
      <c r="O171" s="231"/>
      <c r="P171" s="231">
        <v>1</v>
      </c>
      <c r="Q171" s="134"/>
      <c r="R171" s="134"/>
      <c r="S171" s="134"/>
      <c r="T171" s="134"/>
      <c r="U171" s="134"/>
      <c r="V171" s="41"/>
      <c r="W171" s="41"/>
      <c r="X171" s="41"/>
      <c r="Y171" s="166"/>
      <c r="Z171" s="41"/>
      <c r="AA171" s="41"/>
      <c r="AB171" s="41"/>
    </row>
    <row r="172" spans="1:28" ht="18" customHeight="1">
      <c r="A172" s="13">
        <v>240</v>
      </c>
      <c r="B172" s="14" t="s">
        <v>41</v>
      </c>
      <c r="C172" s="91" t="s">
        <v>653</v>
      </c>
      <c r="D172" s="132"/>
      <c r="E172" s="14">
        <v>42</v>
      </c>
      <c r="F172" s="14" t="s">
        <v>62</v>
      </c>
      <c r="G172" s="141">
        <v>460</v>
      </c>
      <c r="H172" s="122">
        <f t="shared" si="8"/>
        <v>19320</v>
      </c>
      <c r="I172" s="221" t="s">
        <v>30</v>
      </c>
      <c r="J172" s="231"/>
      <c r="K172" s="231"/>
      <c r="L172" s="231"/>
      <c r="M172" s="231"/>
      <c r="N172" s="231"/>
      <c r="O172" s="231"/>
      <c r="P172" s="231">
        <v>1</v>
      </c>
      <c r="Q172" s="134"/>
      <c r="R172" s="134"/>
      <c r="S172" s="134"/>
      <c r="T172" s="134"/>
      <c r="U172" s="134"/>
      <c r="V172" s="41"/>
      <c r="W172" s="41"/>
      <c r="X172" s="41"/>
      <c r="Y172" s="166"/>
      <c r="Z172" s="41"/>
      <c r="AA172" s="41"/>
      <c r="AB172" s="41"/>
    </row>
    <row r="173" spans="1:28" ht="18" customHeight="1">
      <c r="A173" s="13">
        <v>241</v>
      </c>
      <c r="B173" s="14" t="s">
        <v>41</v>
      </c>
      <c r="C173" s="71" t="s">
        <v>654</v>
      </c>
      <c r="D173" s="132"/>
      <c r="E173" s="14">
        <v>6</v>
      </c>
      <c r="F173" s="14" t="s">
        <v>62</v>
      </c>
      <c r="G173" s="142">
        <v>850</v>
      </c>
      <c r="H173" s="122">
        <f t="shared" si="8"/>
        <v>5100</v>
      </c>
      <c r="I173" s="221" t="s">
        <v>30</v>
      </c>
      <c r="J173" s="231"/>
      <c r="K173" s="231"/>
      <c r="L173" s="231"/>
      <c r="M173" s="231"/>
      <c r="N173" s="231"/>
      <c r="O173" s="231"/>
      <c r="P173" s="231">
        <v>1</v>
      </c>
      <c r="Q173" s="134"/>
      <c r="R173" s="134"/>
      <c r="S173" s="134"/>
      <c r="T173" s="134"/>
      <c r="U173" s="134"/>
      <c r="V173" s="41"/>
      <c r="W173" s="41"/>
      <c r="X173" s="41"/>
      <c r="Y173" s="166"/>
      <c r="Z173" s="41"/>
      <c r="AA173" s="41"/>
      <c r="AB173" s="41"/>
    </row>
    <row r="174" spans="1:28" ht="18" customHeight="1">
      <c r="A174" s="13">
        <v>242</v>
      </c>
      <c r="B174" s="14" t="s">
        <v>41</v>
      </c>
      <c r="C174" s="71" t="s">
        <v>655</v>
      </c>
      <c r="D174" s="132"/>
      <c r="E174" s="14">
        <v>20</v>
      </c>
      <c r="F174" s="14" t="s">
        <v>62</v>
      </c>
      <c r="G174" s="142">
        <v>970</v>
      </c>
      <c r="H174" s="122">
        <f t="shared" si="8"/>
        <v>19400</v>
      </c>
      <c r="I174" s="221" t="s">
        <v>30</v>
      </c>
      <c r="J174" s="231"/>
      <c r="K174" s="231"/>
      <c r="L174" s="231"/>
      <c r="M174" s="231"/>
      <c r="N174" s="231"/>
      <c r="O174" s="231"/>
      <c r="P174" s="231">
        <v>1</v>
      </c>
      <c r="Q174" s="134"/>
      <c r="R174" s="134"/>
      <c r="S174" s="134"/>
      <c r="T174" s="134"/>
      <c r="U174" s="134"/>
      <c r="V174" s="41"/>
      <c r="W174" s="41"/>
      <c r="X174" s="41"/>
      <c r="Y174" s="166"/>
      <c r="Z174" s="41"/>
      <c r="AA174" s="41"/>
      <c r="AB174" s="41"/>
    </row>
    <row r="175" spans="1:28" ht="18" customHeight="1">
      <c r="A175" s="13">
        <v>243</v>
      </c>
      <c r="B175" s="14" t="s">
        <v>41</v>
      </c>
      <c r="C175" s="71" t="s">
        <v>656</v>
      </c>
      <c r="D175" s="132"/>
      <c r="E175" s="14">
        <v>56</v>
      </c>
      <c r="F175" s="14" t="s">
        <v>62</v>
      </c>
      <c r="G175" s="142">
        <v>810</v>
      </c>
      <c r="H175" s="122">
        <f t="shared" si="8"/>
        <v>45360</v>
      </c>
      <c r="I175" s="221" t="s">
        <v>30</v>
      </c>
      <c r="J175" s="231"/>
      <c r="K175" s="231"/>
      <c r="L175" s="231"/>
      <c r="M175" s="231"/>
      <c r="N175" s="231"/>
      <c r="O175" s="231"/>
      <c r="P175" s="231">
        <v>1</v>
      </c>
      <c r="Q175" s="134"/>
      <c r="R175" s="134"/>
      <c r="S175" s="134"/>
      <c r="T175" s="134"/>
      <c r="U175" s="134"/>
      <c r="V175" s="41"/>
      <c r="W175" s="41"/>
      <c r="X175" s="41"/>
      <c r="Y175" s="166"/>
      <c r="Z175" s="41"/>
      <c r="AA175" s="41"/>
      <c r="AB175" s="41"/>
    </row>
    <row r="176" spans="1:28" ht="18" customHeight="1">
      <c r="A176" s="13">
        <v>244</v>
      </c>
      <c r="B176" s="14" t="s">
        <v>41</v>
      </c>
      <c r="C176" s="91" t="s">
        <v>657</v>
      </c>
      <c r="D176" s="132"/>
      <c r="E176" s="14">
        <v>18</v>
      </c>
      <c r="F176" s="14" t="s">
        <v>62</v>
      </c>
      <c r="G176" s="141">
        <v>950</v>
      </c>
      <c r="H176" s="122">
        <f t="shared" si="8"/>
        <v>17100</v>
      </c>
      <c r="I176" s="221" t="s">
        <v>30</v>
      </c>
      <c r="J176" s="231"/>
      <c r="K176" s="231"/>
      <c r="L176" s="231"/>
      <c r="M176" s="231"/>
      <c r="N176" s="231"/>
      <c r="O176" s="231"/>
      <c r="P176" s="231">
        <v>1</v>
      </c>
      <c r="Q176" s="134"/>
      <c r="R176" s="134"/>
      <c r="S176" s="134"/>
      <c r="T176" s="134"/>
      <c r="U176" s="134"/>
      <c r="V176" s="41"/>
      <c r="W176" s="41"/>
      <c r="X176" s="41"/>
      <c r="Y176" s="166"/>
      <c r="Z176" s="41"/>
      <c r="AA176" s="41"/>
      <c r="AB176" s="41"/>
    </row>
    <row r="177" spans="1:28" ht="18" customHeight="1">
      <c r="A177" s="13">
        <v>245</v>
      </c>
      <c r="B177" s="14" t="s">
        <v>41</v>
      </c>
      <c r="C177" s="91" t="s">
        <v>658</v>
      </c>
      <c r="D177" s="132"/>
      <c r="E177" s="14">
        <v>8</v>
      </c>
      <c r="F177" s="14" t="s">
        <v>62</v>
      </c>
      <c r="G177" s="141">
        <v>850</v>
      </c>
      <c r="H177" s="122">
        <f t="shared" si="8"/>
        <v>6800</v>
      </c>
      <c r="I177" s="221" t="s">
        <v>30</v>
      </c>
      <c r="J177" s="231"/>
      <c r="K177" s="231"/>
      <c r="L177" s="231"/>
      <c r="M177" s="231"/>
      <c r="N177" s="231"/>
      <c r="O177" s="231"/>
      <c r="P177" s="231">
        <v>1</v>
      </c>
      <c r="Q177" s="134"/>
      <c r="R177" s="134"/>
      <c r="S177" s="134"/>
      <c r="T177" s="134"/>
      <c r="U177" s="134"/>
      <c r="V177" s="41"/>
      <c r="W177" s="41"/>
      <c r="X177" s="41"/>
      <c r="Y177" s="166"/>
      <c r="Z177" s="41"/>
      <c r="AA177" s="41"/>
      <c r="AB177" s="41"/>
    </row>
    <row r="178" spans="1:28" ht="18" customHeight="1">
      <c r="A178" s="13">
        <v>246</v>
      </c>
      <c r="B178" s="14" t="s">
        <v>41</v>
      </c>
      <c r="C178" s="91" t="s">
        <v>659</v>
      </c>
      <c r="D178" s="132"/>
      <c r="E178" s="14">
        <v>180</v>
      </c>
      <c r="F178" s="14" t="s">
        <v>62</v>
      </c>
      <c r="G178" s="141">
        <v>130</v>
      </c>
      <c r="H178" s="122">
        <f t="shared" si="8"/>
        <v>23400</v>
      </c>
      <c r="I178" s="221" t="s">
        <v>30</v>
      </c>
      <c r="J178" s="231"/>
      <c r="K178" s="231"/>
      <c r="L178" s="231"/>
      <c r="M178" s="231"/>
      <c r="N178" s="231"/>
      <c r="O178" s="231"/>
      <c r="P178" s="231">
        <v>1</v>
      </c>
      <c r="Q178" s="134"/>
      <c r="R178" s="134"/>
      <c r="S178" s="134"/>
      <c r="T178" s="134"/>
      <c r="U178" s="134"/>
      <c r="V178" s="41"/>
      <c r="W178" s="41"/>
      <c r="X178" s="41"/>
      <c r="Y178" s="166"/>
      <c r="Z178" s="41"/>
      <c r="AA178" s="41"/>
      <c r="AB178" s="41"/>
    </row>
    <row r="179" spans="1:28" ht="18" customHeight="1">
      <c r="A179" s="13">
        <v>247</v>
      </c>
      <c r="B179" s="14" t="s">
        <v>41</v>
      </c>
      <c r="C179" s="91" t="s">
        <v>660</v>
      </c>
      <c r="D179" s="132"/>
      <c r="E179" s="14">
        <v>15</v>
      </c>
      <c r="F179" s="14" t="s">
        <v>602</v>
      </c>
      <c r="G179" s="141">
        <v>150</v>
      </c>
      <c r="H179" s="122">
        <f t="shared" si="8"/>
        <v>2250</v>
      </c>
      <c r="I179" s="221" t="s">
        <v>30</v>
      </c>
      <c r="J179" s="231"/>
      <c r="K179" s="231"/>
      <c r="L179" s="231"/>
      <c r="M179" s="231"/>
      <c r="N179" s="231"/>
      <c r="O179" s="231"/>
      <c r="P179" s="231">
        <v>1</v>
      </c>
      <c r="Q179" s="134"/>
      <c r="R179" s="134"/>
      <c r="S179" s="134"/>
      <c r="T179" s="134"/>
      <c r="U179" s="134"/>
      <c r="V179" s="41"/>
      <c r="W179" s="41"/>
      <c r="X179" s="41"/>
      <c r="Y179" s="166"/>
      <c r="Z179" s="41"/>
      <c r="AA179" s="41"/>
      <c r="AB179" s="41"/>
    </row>
    <row r="180" spans="1:28" ht="18" customHeight="1">
      <c r="A180" s="13">
        <v>248</v>
      </c>
      <c r="B180" s="14" t="s">
        <v>41</v>
      </c>
      <c r="C180" s="91" t="s">
        <v>661</v>
      </c>
      <c r="D180" s="132"/>
      <c r="E180" s="14">
        <v>8</v>
      </c>
      <c r="F180" s="14" t="s">
        <v>62</v>
      </c>
      <c r="G180" s="141">
        <v>2400</v>
      </c>
      <c r="H180" s="122">
        <f t="shared" si="8"/>
        <v>19200</v>
      </c>
      <c r="I180" s="221" t="s">
        <v>30</v>
      </c>
      <c r="J180" s="231"/>
      <c r="K180" s="231"/>
      <c r="L180" s="231"/>
      <c r="M180" s="231"/>
      <c r="N180" s="231"/>
      <c r="O180" s="231"/>
      <c r="P180" s="231">
        <v>1</v>
      </c>
      <c r="Q180" s="134"/>
      <c r="R180" s="134"/>
      <c r="S180" s="134"/>
      <c r="T180" s="134"/>
      <c r="U180" s="134"/>
      <c r="V180" s="41"/>
      <c r="W180" s="41"/>
      <c r="X180" s="41"/>
      <c r="Y180" s="166"/>
      <c r="Z180" s="41"/>
      <c r="AA180" s="41"/>
      <c r="AB180" s="41"/>
    </row>
    <row r="181" spans="1:28" ht="18" customHeight="1">
      <c r="A181" s="13">
        <v>249</v>
      </c>
      <c r="B181" s="14" t="s">
        <v>41</v>
      </c>
      <c r="C181" s="91" t="s">
        <v>662</v>
      </c>
      <c r="D181" s="132"/>
      <c r="E181" s="14">
        <v>400</v>
      </c>
      <c r="F181" s="14" t="s">
        <v>62</v>
      </c>
      <c r="G181" s="141">
        <v>5</v>
      </c>
      <c r="H181" s="122">
        <f t="shared" si="8"/>
        <v>2000</v>
      </c>
      <c r="I181" s="221" t="s">
        <v>30</v>
      </c>
      <c r="J181" s="231"/>
      <c r="K181" s="231"/>
      <c r="L181" s="231"/>
      <c r="M181" s="231"/>
      <c r="N181" s="231"/>
      <c r="O181" s="231"/>
      <c r="P181" s="231">
        <v>1</v>
      </c>
      <c r="Q181" s="134"/>
      <c r="R181" s="134"/>
      <c r="S181" s="134"/>
      <c r="T181" s="134"/>
      <c r="U181" s="134"/>
      <c r="V181" s="41"/>
      <c r="W181" s="41"/>
      <c r="X181" s="41"/>
      <c r="Y181" s="166"/>
      <c r="Z181" s="41"/>
      <c r="AA181" s="41"/>
      <c r="AB181" s="41"/>
    </row>
    <row r="182" spans="1:28" ht="18" customHeight="1">
      <c r="A182" s="13">
        <v>250</v>
      </c>
      <c r="B182" s="14" t="s">
        <v>41</v>
      </c>
      <c r="C182" s="91" t="s">
        <v>663</v>
      </c>
      <c r="D182" s="132"/>
      <c r="E182" s="14">
        <v>1</v>
      </c>
      <c r="F182" s="14" t="s">
        <v>399</v>
      </c>
      <c r="G182" s="141">
        <v>13800</v>
      </c>
      <c r="H182" s="122">
        <f t="shared" si="8"/>
        <v>13800</v>
      </c>
      <c r="I182" s="221" t="s">
        <v>30</v>
      </c>
      <c r="J182" s="231"/>
      <c r="K182" s="231"/>
      <c r="L182" s="231"/>
      <c r="M182" s="231"/>
      <c r="N182" s="231"/>
      <c r="O182" s="231"/>
      <c r="P182" s="231">
        <v>1</v>
      </c>
      <c r="Q182" s="134"/>
      <c r="R182" s="134"/>
      <c r="S182" s="134"/>
      <c r="T182" s="134"/>
      <c r="U182" s="134"/>
      <c r="V182" s="41"/>
      <c r="W182" s="41"/>
      <c r="X182" s="41"/>
      <c r="Y182" s="166"/>
      <c r="Z182" s="41"/>
      <c r="AA182" s="41"/>
      <c r="AB182" s="41"/>
    </row>
    <row r="183" spans="1:28" ht="18" customHeight="1">
      <c r="A183" s="13">
        <v>251</v>
      </c>
      <c r="B183" s="14" t="s">
        <v>41</v>
      </c>
      <c r="C183" s="91" t="s">
        <v>664</v>
      </c>
      <c r="D183" s="132"/>
      <c r="E183" s="14">
        <v>1</v>
      </c>
      <c r="F183" s="14" t="s">
        <v>399</v>
      </c>
      <c r="G183" s="141">
        <v>12540</v>
      </c>
      <c r="H183" s="122">
        <f t="shared" si="8"/>
        <v>12540</v>
      </c>
      <c r="I183" s="221" t="s">
        <v>30</v>
      </c>
      <c r="J183" s="231"/>
      <c r="K183" s="231"/>
      <c r="L183" s="231"/>
      <c r="M183" s="231"/>
      <c r="N183" s="231"/>
      <c r="O183" s="231"/>
      <c r="P183" s="231">
        <v>1</v>
      </c>
      <c r="Q183" s="134"/>
      <c r="R183" s="134"/>
      <c r="S183" s="134"/>
      <c r="T183" s="134"/>
      <c r="U183" s="134"/>
      <c r="V183" s="41"/>
      <c r="W183" s="41"/>
      <c r="X183" s="41"/>
      <c r="Y183" s="166"/>
      <c r="Z183" s="41"/>
      <c r="AA183" s="41"/>
      <c r="AB183" s="41"/>
    </row>
    <row r="184" spans="1:28" ht="18" customHeight="1">
      <c r="A184" s="13">
        <v>252</v>
      </c>
      <c r="B184" s="14" t="s">
        <v>41</v>
      </c>
      <c r="C184" s="91" t="s">
        <v>665</v>
      </c>
      <c r="D184" s="132"/>
      <c r="E184" s="14">
        <v>2</v>
      </c>
      <c r="F184" s="14" t="s">
        <v>57</v>
      </c>
      <c r="G184" s="142">
        <v>13460</v>
      </c>
      <c r="H184" s="122">
        <f t="shared" si="8"/>
        <v>26920</v>
      </c>
      <c r="I184" s="221" t="s">
        <v>30</v>
      </c>
      <c r="J184" s="231"/>
      <c r="K184" s="231"/>
      <c r="L184" s="231"/>
      <c r="M184" s="231"/>
      <c r="N184" s="231"/>
      <c r="O184" s="231"/>
      <c r="P184" s="231">
        <v>1</v>
      </c>
      <c r="Q184" s="134"/>
      <c r="R184" s="134"/>
      <c r="S184" s="134"/>
      <c r="T184" s="134"/>
      <c r="U184" s="134"/>
      <c r="V184" s="41"/>
      <c r="W184" s="41"/>
      <c r="X184" s="41"/>
      <c r="Y184" s="166"/>
      <c r="Z184" s="41"/>
      <c r="AA184" s="41"/>
      <c r="AB184" s="41"/>
    </row>
    <row r="185" spans="1:28" ht="18" customHeight="1">
      <c r="A185" s="13">
        <v>253</v>
      </c>
      <c r="B185" s="14" t="s">
        <v>41</v>
      </c>
      <c r="C185" s="91" t="s">
        <v>666</v>
      </c>
      <c r="D185" s="132"/>
      <c r="E185" s="14">
        <v>4</v>
      </c>
      <c r="F185" s="14" t="s">
        <v>314</v>
      </c>
      <c r="G185" s="141">
        <v>750</v>
      </c>
      <c r="H185" s="122">
        <f t="shared" si="8"/>
        <v>3000</v>
      </c>
      <c r="I185" s="221" t="s">
        <v>30</v>
      </c>
      <c r="J185" s="231"/>
      <c r="K185" s="231"/>
      <c r="L185" s="231"/>
      <c r="M185" s="231"/>
      <c r="N185" s="231"/>
      <c r="O185" s="231"/>
      <c r="P185" s="231">
        <v>1</v>
      </c>
      <c r="Q185" s="134"/>
      <c r="R185" s="134"/>
      <c r="S185" s="134"/>
      <c r="T185" s="134"/>
      <c r="U185" s="134"/>
      <c r="V185" s="41"/>
      <c r="W185" s="41"/>
      <c r="X185" s="41"/>
      <c r="Y185" s="166"/>
      <c r="Z185" s="41"/>
      <c r="AA185" s="41"/>
      <c r="AB185" s="41"/>
    </row>
    <row r="186" spans="1:28" ht="18" customHeight="1">
      <c r="A186" s="13">
        <v>254</v>
      </c>
      <c r="B186" s="14" t="s">
        <v>41</v>
      </c>
      <c r="C186" s="91" t="s">
        <v>667</v>
      </c>
      <c r="D186" s="132"/>
      <c r="E186" s="14">
        <v>8</v>
      </c>
      <c r="F186" s="14" t="s">
        <v>314</v>
      </c>
      <c r="G186" s="141">
        <v>850</v>
      </c>
      <c r="H186" s="122">
        <f t="shared" si="8"/>
        <v>6800</v>
      </c>
      <c r="I186" s="221" t="s">
        <v>30</v>
      </c>
      <c r="J186" s="231"/>
      <c r="K186" s="231"/>
      <c r="L186" s="231"/>
      <c r="M186" s="231"/>
      <c r="N186" s="231"/>
      <c r="O186" s="231"/>
      <c r="P186" s="231">
        <v>1</v>
      </c>
      <c r="Q186" s="134"/>
      <c r="R186" s="134"/>
      <c r="S186" s="134"/>
      <c r="T186" s="134"/>
      <c r="U186" s="134"/>
      <c r="V186" s="41"/>
      <c r="W186" s="41"/>
      <c r="X186" s="41"/>
      <c r="Y186" s="166"/>
      <c r="Z186" s="41"/>
      <c r="AA186" s="41"/>
      <c r="AB186" s="41"/>
    </row>
    <row r="187" spans="1:28" ht="18" customHeight="1">
      <c r="A187" s="13">
        <v>255</v>
      </c>
      <c r="B187" s="14" t="s">
        <v>41</v>
      </c>
      <c r="C187" s="91" t="s">
        <v>668</v>
      </c>
      <c r="D187" s="132"/>
      <c r="E187" s="14">
        <v>1</v>
      </c>
      <c r="F187" s="14" t="s">
        <v>595</v>
      </c>
      <c r="G187" s="141">
        <v>700</v>
      </c>
      <c r="H187" s="122">
        <f t="shared" si="8"/>
        <v>700</v>
      </c>
      <c r="I187" s="221" t="s">
        <v>30</v>
      </c>
      <c r="J187" s="231"/>
      <c r="K187" s="231"/>
      <c r="L187" s="231"/>
      <c r="M187" s="231"/>
      <c r="N187" s="231"/>
      <c r="O187" s="231"/>
      <c r="P187" s="231">
        <v>1</v>
      </c>
      <c r="Q187" s="134"/>
      <c r="R187" s="134"/>
      <c r="S187" s="134"/>
      <c r="T187" s="134"/>
      <c r="U187" s="134"/>
      <c r="V187" s="41"/>
      <c r="W187" s="41"/>
      <c r="X187" s="41"/>
      <c r="Y187" s="166"/>
      <c r="Z187" s="41"/>
      <c r="AA187" s="41"/>
      <c r="AB187" s="41"/>
    </row>
    <row r="188" spans="1:28" ht="18" customHeight="1">
      <c r="A188" s="13">
        <v>256</v>
      </c>
      <c r="B188" s="14" t="s">
        <v>41</v>
      </c>
      <c r="C188" s="91" t="s">
        <v>669</v>
      </c>
      <c r="D188" s="132"/>
      <c r="E188" s="14">
        <v>2</v>
      </c>
      <c r="F188" s="14" t="s">
        <v>670</v>
      </c>
      <c r="G188" s="141">
        <v>175</v>
      </c>
      <c r="H188" s="122">
        <f t="shared" si="8"/>
        <v>350</v>
      </c>
      <c r="I188" s="221" t="s">
        <v>30</v>
      </c>
      <c r="J188" s="231"/>
      <c r="K188" s="231"/>
      <c r="L188" s="231"/>
      <c r="M188" s="231"/>
      <c r="N188" s="231"/>
      <c r="O188" s="231"/>
      <c r="P188" s="231">
        <v>1</v>
      </c>
      <c r="Q188" s="134"/>
      <c r="R188" s="134"/>
      <c r="S188" s="134"/>
      <c r="T188" s="134"/>
      <c r="U188" s="134"/>
      <c r="V188" s="41"/>
      <c r="W188" s="41"/>
      <c r="X188" s="41"/>
      <c r="Y188" s="166"/>
      <c r="Z188" s="41"/>
      <c r="AA188" s="41"/>
      <c r="AB188" s="41"/>
    </row>
    <row r="189" spans="1:28" ht="18" customHeight="1">
      <c r="A189" s="13">
        <v>257</v>
      </c>
      <c r="B189" s="14" t="s">
        <v>41</v>
      </c>
      <c r="C189" s="91" t="s">
        <v>671</v>
      </c>
      <c r="D189" s="132"/>
      <c r="E189" s="14">
        <v>2</v>
      </c>
      <c r="F189" s="14" t="s">
        <v>62</v>
      </c>
      <c r="G189" s="141">
        <v>240</v>
      </c>
      <c r="H189" s="122">
        <f t="shared" si="8"/>
        <v>480</v>
      </c>
      <c r="I189" s="221" t="s">
        <v>30</v>
      </c>
      <c r="J189" s="231"/>
      <c r="K189" s="231"/>
      <c r="L189" s="231"/>
      <c r="M189" s="231"/>
      <c r="N189" s="231"/>
      <c r="O189" s="231"/>
      <c r="P189" s="231">
        <v>1</v>
      </c>
      <c r="Q189" s="134"/>
      <c r="R189" s="134"/>
      <c r="S189" s="134"/>
      <c r="T189" s="134"/>
      <c r="U189" s="134"/>
      <c r="V189" s="41"/>
      <c r="W189" s="41"/>
      <c r="X189" s="41"/>
      <c r="Y189" s="166"/>
      <c r="Z189" s="41"/>
      <c r="AA189" s="41"/>
      <c r="AB189" s="41"/>
    </row>
    <row r="190" spans="1:28" ht="18" customHeight="1">
      <c r="A190" s="13">
        <v>258</v>
      </c>
      <c r="B190" s="14" t="s">
        <v>41</v>
      </c>
      <c r="C190" s="91" t="s">
        <v>672</v>
      </c>
      <c r="D190" s="132"/>
      <c r="E190" s="14">
        <v>1</v>
      </c>
      <c r="F190" s="14" t="s">
        <v>595</v>
      </c>
      <c r="G190" s="141">
        <v>320</v>
      </c>
      <c r="H190" s="122">
        <f t="shared" si="8"/>
        <v>320</v>
      </c>
      <c r="I190" s="221" t="s">
        <v>30</v>
      </c>
      <c r="J190" s="231"/>
      <c r="K190" s="231"/>
      <c r="L190" s="231"/>
      <c r="M190" s="231"/>
      <c r="N190" s="231"/>
      <c r="O190" s="231"/>
      <c r="P190" s="231">
        <v>1</v>
      </c>
      <c r="Q190" s="134"/>
      <c r="R190" s="134"/>
      <c r="S190" s="134"/>
      <c r="T190" s="134"/>
      <c r="U190" s="134"/>
      <c r="V190" s="41"/>
      <c r="W190" s="41"/>
      <c r="X190" s="41"/>
      <c r="Y190" s="166"/>
      <c r="Z190" s="41"/>
      <c r="AA190" s="41"/>
      <c r="AB190" s="41"/>
    </row>
    <row r="191" spans="1:28" ht="18" customHeight="1">
      <c r="A191" s="13">
        <v>259</v>
      </c>
      <c r="B191" s="14" t="s">
        <v>41</v>
      </c>
      <c r="C191" s="91" t="s">
        <v>673</v>
      </c>
      <c r="D191" s="132"/>
      <c r="E191" s="14">
        <v>1</v>
      </c>
      <c r="F191" s="14" t="s">
        <v>607</v>
      </c>
      <c r="G191" s="141">
        <v>65</v>
      </c>
      <c r="H191" s="122">
        <f t="shared" si="8"/>
        <v>65</v>
      </c>
      <c r="I191" s="221" t="s">
        <v>30</v>
      </c>
      <c r="J191" s="231"/>
      <c r="K191" s="231"/>
      <c r="L191" s="231"/>
      <c r="M191" s="231"/>
      <c r="N191" s="231"/>
      <c r="O191" s="231"/>
      <c r="P191" s="231">
        <v>1</v>
      </c>
      <c r="Q191" s="134"/>
      <c r="R191" s="134"/>
      <c r="S191" s="134"/>
      <c r="T191" s="134"/>
      <c r="U191" s="134"/>
      <c r="V191" s="41"/>
      <c r="W191" s="41"/>
      <c r="X191" s="41"/>
      <c r="Y191" s="166"/>
      <c r="Z191" s="41"/>
      <c r="AA191" s="41"/>
      <c r="AB191" s="41"/>
    </row>
    <row r="192" spans="1:28" ht="18" customHeight="1">
      <c r="A192" s="13">
        <v>260</v>
      </c>
      <c r="B192" s="14" t="s">
        <v>41</v>
      </c>
      <c r="C192" s="91" t="s">
        <v>674</v>
      </c>
      <c r="D192" s="132"/>
      <c r="E192" s="14">
        <v>1</v>
      </c>
      <c r="F192" s="14" t="s">
        <v>717</v>
      </c>
      <c r="G192" s="141">
        <v>65</v>
      </c>
      <c r="H192" s="122">
        <f t="shared" si="8"/>
        <v>65</v>
      </c>
      <c r="I192" s="221" t="s">
        <v>30</v>
      </c>
      <c r="J192" s="231"/>
      <c r="K192" s="231"/>
      <c r="L192" s="231"/>
      <c r="M192" s="231"/>
      <c r="N192" s="231"/>
      <c r="O192" s="231"/>
      <c r="P192" s="231">
        <v>1</v>
      </c>
      <c r="Q192" s="134"/>
      <c r="R192" s="134"/>
      <c r="S192" s="134"/>
      <c r="T192" s="134"/>
      <c r="U192" s="134"/>
      <c r="V192" s="41"/>
      <c r="W192" s="41"/>
      <c r="X192" s="41"/>
      <c r="Y192" s="166"/>
      <c r="Z192" s="41"/>
      <c r="AA192" s="41"/>
      <c r="AB192" s="41"/>
    </row>
    <row r="193" spans="1:28" ht="15.75" customHeight="1">
      <c r="A193" s="13">
        <v>261</v>
      </c>
      <c r="B193" s="25"/>
      <c r="C193" s="126"/>
      <c r="D193" s="137"/>
      <c r="E193" s="137"/>
      <c r="F193" s="137"/>
      <c r="G193" s="126"/>
      <c r="H193" s="126"/>
      <c r="I193" s="222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41"/>
      <c r="W193" s="41"/>
      <c r="X193" s="41"/>
      <c r="Y193" s="166"/>
      <c r="Z193" s="41"/>
      <c r="AA193" s="41"/>
      <c r="AB193" s="41"/>
    </row>
    <row r="194" spans="1:28" ht="15.75" customHeight="1">
      <c r="A194" s="13">
        <v>262</v>
      </c>
      <c r="B194" s="14" t="s">
        <v>41</v>
      </c>
      <c r="C194" s="24" t="s">
        <v>42</v>
      </c>
      <c r="D194" s="14"/>
      <c r="E194" s="14"/>
      <c r="F194" s="14"/>
      <c r="G194" s="71"/>
      <c r="H194" s="71"/>
      <c r="I194" s="71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41"/>
      <c r="W194" s="41"/>
      <c r="X194" s="41"/>
      <c r="Y194" s="166"/>
      <c r="Z194" s="41"/>
      <c r="AA194" s="41"/>
      <c r="AB194" s="41"/>
    </row>
    <row r="195" spans="1:28" ht="15.75" customHeight="1">
      <c r="A195" s="13">
        <v>263</v>
      </c>
      <c r="B195" s="14" t="s">
        <v>41</v>
      </c>
      <c r="C195" s="16" t="s">
        <v>713</v>
      </c>
      <c r="D195" s="14" t="s">
        <v>832</v>
      </c>
      <c r="E195" s="14"/>
      <c r="F195" s="14"/>
      <c r="G195" s="71"/>
      <c r="H195" s="149"/>
      <c r="I195" s="232">
        <v>1380240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41"/>
      <c r="W195" s="41"/>
      <c r="X195" s="41"/>
      <c r="Y195" s="166"/>
      <c r="Z195" s="41"/>
      <c r="AA195" s="41"/>
      <c r="AB195" s="41"/>
    </row>
    <row r="196" spans="1:28" ht="15.75" customHeight="1">
      <c r="A196" s="13">
        <v>264</v>
      </c>
      <c r="B196" s="14" t="s">
        <v>41</v>
      </c>
      <c r="C196" s="62" t="s">
        <v>714</v>
      </c>
      <c r="D196" s="14"/>
      <c r="E196" s="14">
        <v>4</v>
      </c>
      <c r="F196" s="14" t="s">
        <v>62</v>
      </c>
      <c r="G196" s="47">
        <v>6097.5</v>
      </c>
      <c r="H196" s="156">
        <f>E196*G196</f>
        <v>24390</v>
      </c>
      <c r="I196" s="15" t="s">
        <v>30</v>
      </c>
      <c r="J196" s="14"/>
      <c r="K196" s="14"/>
      <c r="L196" s="14"/>
      <c r="M196" s="14"/>
      <c r="N196" s="14"/>
      <c r="O196" s="14"/>
      <c r="P196" s="14"/>
      <c r="Q196" s="14"/>
      <c r="R196" s="14">
        <v>1</v>
      </c>
      <c r="S196" s="14"/>
      <c r="T196" s="14"/>
      <c r="U196" s="14"/>
      <c r="V196" s="41" t="s">
        <v>833</v>
      </c>
      <c r="W196" s="41"/>
      <c r="X196" s="41"/>
      <c r="Y196" s="166"/>
      <c r="Z196" s="41"/>
      <c r="AA196" s="41"/>
      <c r="AB196" s="41"/>
    </row>
    <row r="197" spans="1:28" ht="15.75" customHeight="1">
      <c r="A197" s="13">
        <v>265</v>
      </c>
      <c r="B197" s="14" t="s">
        <v>41</v>
      </c>
      <c r="C197" s="16" t="s">
        <v>715</v>
      </c>
      <c r="D197" s="14" t="s">
        <v>832</v>
      </c>
      <c r="E197" s="14"/>
      <c r="F197" s="14"/>
      <c r="G197" s="71"/>
      <c r="H197" s="71"/>
      <c r="I197" s="233" t="s">
        <v>30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41"/>
      <c r="W197" s="41"/>
      <c r="X197" s="41"/>
      <c r="Y197" s="166"/>
      <c r="Z197" s="41"/>
      <c r="AA197" s="41"/>
      <c r="AB197" s="41"/>
    </row>
    <row r="198" spans="1:28" ht="15.75" customHeight="1">
      <c r="A198" s="13">
        <v>266</v>
      </c>
      <c r="B198" s="14" t="s">
        <v>41</v>
      </c>
      <c r="C198" s="62" t="s">
        <v>714</v>
      </c>
      <c r="D198" s="14"/>
      <c r="E198" s="14">
        <v>8</v>
      </c>
      <c r="F198" s="14" t="s">
        <v>62</v>
      </c>
      <c r="G198" s="84">
        <v>4312.5</v>
      </c>
      <c r="H198" s="156">
        <f>E198*G198</f>
        <v>34500</v>
      </c>
      <c r="I198" s="15" t="s">
        <v>30</v>
      </c>
      <c r="J198" s="14"/>
      <c r="K198" s="14"/>
      <c r="L198" s="14"/>
      <c r="M198" s="14"/>
      <c r="N198" s="14"/>
      <c r="O198" s="14">
        <v>1</v>
      </c>
      <c r="P198" s="14"/>
      <c r="Q198" s="14"/>
      <c r="R198" s="14"/>
      <c r="S198" s="14"/>
      <c r="T198" s="14">
        <v>1</v>
      </c>
      <c r="U198" s="14"/>
      <c r="V198" s="41" t="s">
        <v>833</v>
      </c>
      <c r="W198" s="41"/>
      <c r="X198" s="41"/>
      <c r="Y198" s="166"/>
      <c r="Z198" s="41"/>
      <c r="AA198" s="41"/>
      <c r="AB198" s="41"/>
    </row>
    <row r="199" spans="1:28" ht="30" customHeight="1">
      <c r="A199" s="13">
        <v>267</v>
      </c>
      <c r="B199" s="14" t="s">
        <v>41</v>
      </c>
      <c r="C199" s="16" t="s">
        <v>716</v>
      </c>
      <c r="D199" s="14" t="s">
        <v>832</v>
      </c>
      <c r="E199" s="14">
        <v>3</v>
      </c>
      <c r="F199" s="14" t="s">
        <v>28</v>
      </c>
      <c r="G199" s="149">
        <v>460080</v>
      </c>
      <c r="H199" s="327">
        <v>1380240</v>
      </c>
      <c r="I199" s="15" t="s">
        <v>30</v>
      </c>
      <c r="J199" s="14"/>
      <c r="K199" s="14"/>
      <c r="L199" s="14"/>
      <c r="M199" s="14"/>
      <c r="N199" s="14"/>
      <c r="O199" s="14">
        <v>1</v>
      </c>
      <c r="P199" s="14"/>
      <c r="Q199" s="14"/>
      <c r="R199" s="14">
        <v>1</v>
      </c>
      <c r="S199" s="14"/>
      <c r="T199" s="14">
        <v>1</v>
      </c>
      <c r="U199" s="14"/>
      <c r="V199" s="41" t="s">
        <v>833</v>
      </c>
      <c r="W199" s="41"/>
      <c r="X199" s="41"/>
      <c r="Y199" s="166"/>
      <c r="Z199" s="41"/>
      <c r="AA199" s="41"/>
      <c r="AB199" s="41"/>
    </row>
    <row r="200" spans="1:28" ht="15.75" customHeight="1">
      <c r="A200" s="13">
        <v>279</v>
      </c>
      <c r="B200" s="14"/>
      <c r="C200" s="17"/>
      <c r="D200" s="14"/>
      <c r="E200" s="18"/>
      <c r="F200" s="14"/>
      <c r="G200" s="11"/>
      <c r="H200" s="20"/>
      <c r="I200" s="10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41"/>
      <c r="W200" s="41"/>
      <c r="X200" s="41"/>
      <c r="Y200" s="166"/>
      <c r="Z200" s="41"/>
      <c r="AA200" s="41"/>
      <c r="AB200" s="41"/>
    </row>
    <row r="201" spans="1:28" ht="15.75" customHeight="1">
      <c r="A201" s="13">
        <v>280</v>
      </c>
      <c r="B201" s="14" t="s">
        <v>41</v>
      </c>
      <c r="C201" s="16" t="s">
        <v>42</v>
      </c>
      <c r="D201" s="14" t="s">
        <v>832</v>
      </c>
      <c r="E201" s="14"/>
      <c r="F201" s="14"/>
      <c r="G201" s="71"/>
      <c r="H201" s="209">
        <v>31000</v>
      </c>
      <c r="I201" s="15" t="s">
        <v>30</v>
      </c>
      <c r="J201" s="14"/>
      <c r="K201" s="14"/>
      <c r="L201" s="14"/>
      <c r="M201" s="14"/>
      <c r="N201" s="14"/>
      <c r="O201" s="14"/>
      <c r="P201" s="14">
        <v>1</v>
      </c>
      <c r="Q201" s="14"/>
      <c r="R201" s="14"/>
      <c r="S201" s="14"/>
      <c r="T201" s="14"/>
      <c r="U201" s="14"/>
      <c r="V201" s="41" t="s">
        <v>833</v>
      </c>
      <c r="W201" s="41"/>
      <c r="X201" s="41"/>
      <c r="Y201" s="166"/>
      <c r="Z201" s="41"/>
      <c r="AA201" s="41"/>
      <c r="AB201" s="41"/>
    </row>
    <row r="202" spans="1:28" ht="15.75" customHeight="1">
      <c r="A202" s="13">
        <v>281</v>
      </c>
      <c r="B202" s="14" t="s">
        <v>41</v>
      </c>
      <c r="C202" s="85" t="s">
        <v>719</v>
      </c>
      <c r="D202" s="14" t="s">
        <v>832</v>
      </c>
      <c r="E202" s="18">
        <v>1</v>
      </c>
      <c r="F202" s="14" t="s">
        <v>44</v>
      </c>
      <c r="G202" s="11"/>
      <c r="H202" s="20">
        <v>31000</v>
      </c>
      <c r="I202" s="71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41"/>
      <c r="W202" s="41"/>
      <c r="X202" s="41"/>
      <c r="Y202" s="166"/>
      <c r="Z202" s="41"/>
      <c r="AA202" s="41"/>
      <c r="AB202" s="41"/>
    </row>
    <row r="203" spans="1:28" ht="15.75" customHeight="1">
      <c r="A203" s="13">
        <v>286</v>
      </c>
      <c r="B203" s="14"/>
      <c r="C203" s="17"/>
      <c r="D203" s="14"/>
      <c r="E203" s="18"/>
      <c r="F203" s="14"/>
      <c r="G203" s="11"/>
      <c r="H203" s="20"/>
      <c r="I203" s="10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41"/>
      <c r="W203" s="41"/>
      <c r="X203" s="41"/>
      <c r="Y203" s="166"/>
      <c r="Z203" s="41"/>
      <c r="AA203" s="41"/>
      <c r="AB203" s="41"/>
    </row>
    <row r="204" spans="1:28" ht="15.75" customHeight="1">
      <c r="A204" s="13">
        <v>287</v>
      </c>
      <c r="B204" s="14" t="s">
        <v>41</v>
      </c>
      <c r="C204" s="16" t="s">
        <v>730</v>
      </c>
      <c r="D204" s="14"/>
      <c r="E204" s="14"/>
      <c r="F204" s="14"/>
      <c r="G204" s="71"/>
      <c r="H204" s="219">
        <f>SUM(H206)</f>
        <v>418041</v>
      </c>
      <c r="I204" s="71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41"/>
      <c r="W204" s="41"/>
      <c r="X204" s="41"/>
      <c r="Y204" s="166"/>
      <c r="Z204" s="41"/>
      <c r="AA204" s="41"/>
      <c r="AB204" s="41"/>
    </row>
    <row r="205" spans="1:28" ht="15.75" customHeight="1">
      <c r="A205" s="13">
        <v>288</v>
      </c>
      <c r="B205" s="14" t="s">
        <v>41</v>
      </c>
      <c r="C205" s="16" t="s">
        <v>872</v>
      </c>
      <c r="D205" s="14"/>
      <c r="E205" s="14"/>
      <c r="F205" s="14"/>
      <c r="G205" s="71"/>
      <c r="H205" s="149"/>
      <c r="I205" s="71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41"/>
      <c r="W205" s="41"/>
      <c r="X205" s="41"/>
      <c r="Y205" s="166"/>
      <c r="Z205" s="41"/>
      <c r="AA205" s="41"/>
      <c r="AB205" s="41"/>
    </row>
    <row r="206" spans="1:28" ht="15.75" customHeight="1">
      <c r="A206" s="25">
        <v>289</v>
      </c>
      <c r="B206" s="26" t="s">
        <v>41</v>
      </c>
      <c r="C206" s="130" t="s">
        <v>729</v>
      </c>
      <c r="D206" s="26" t="s">
        <v>500</v>
      </c>
      <c r="E206" s="26"/>
      <c r="F206" s="26"/>
      <c r="G206" s="234"/>
      <c r="H206" s="235">
        <f>SUM(H207:H315)</f>
        <v>418041</v>
      </c>
      <c r="I206" s="26" t="s">
        <v>30</v>
      </c>
      <c r="J206" s="26"/>
      <c r="K206" s="26"/>
      <c r="L206" s="117">
        <v>1</v>
      </c>
      <c r="M206" s="26"/>
      <c r="N206" s="26"/>
      <c r="O206" s="26"/>
      <c r="P206" s="26"/>
      <c r="Q206" s="26"/>
      <c r="R206" s="26">
        <v>1</v>
      </c>
      <c r="S206" s="26"/>
      <c r="T206" s="26"/>
      <c r="U206" s="26"/>
      <c r="V206" s="1" t="s">
        <v>873</v>
      </c>
      <c r="W206" s="235">
        <v>419541</v>
      </c>
      <c r="X206" s="1"/>
      <c r="Y206" s="236"/>
      <c r="Z206" s="1"/>
      <c r="AA206" s="1"/>
      <c r="AB206" s="1"/>
    </row>
    <row r="207" spans="1:28" ht="15.75" customHeight="1">
      <c r="A207" s="25">
        <v>290</v>
      </c>
      <c r="B207" s="26" t="s">
        <v>41</v>
      </c>
      <c r="C207" s="218" t="s">
        <v>724</v>
      </c>
      <c r="D207" s="25" t="s">
        <v>839</v>
      </c>
      <c r="E207" s="26">
        <v>10</v>
      </c>
      <c r="F207" s="26" t="s">
        <v>874</v>
      </c>
      <c r="G207" s="42">
        <v>110</v>
      </c>
      <c r="H207" s="199">
        <v>1100</v>
      </c>
      <c r="I207" s="119" t="s">
        <v>30</v>
      </c>
      <c r="J207" s="117"/>
      <c r="K207" s="117"/>
      <c r="L207" s="117">
        <v>1</v>
      </c>
      <c r="M207" s="206"/>
      <c r="N207" s="117"/>
      <c r="O207" s="117"/>
      <c r="P207" s="117"/>
      <c r="Q207" s="117"/>
      <c r="R207" s="26">
        <v>1</v>
      </c>
      <c r="S207" s="117"/>
      <c r="T207" s="117"/>
      <c r="U207" s="117"/>
      <c r="V207" s="1"/>
      <c r="W207" s="237"/>
      <c r="X207" s="1"/>
      <c r="Y207" s="236"/>
      <c r="Z207" s="1"/>
      <c r="AA207" s="1"/>
      <c r="AB207" s="1"/>
    </row>
    <row r="208" spans="1:28" ht="15.75" customHeight="1">
      <c r="A208" s="25">
        <v>291</v>
      </c>
      <c r="B208" s="26" t="s">
        <v>41</v>
      </c>
      <c r="C208" s="44" t="s">
        <v>718</v>
      </c>
      <c r="D208" s="25" t="s">
        <v>839</v>
      </c>
      <c r="E208" s="26">
        <v>4</v>
      </c>
      <c r="F208" s="26" t="s">
        <v>312</v>
      </c>
      <c r="G208" s="238">
        <v>200</v>
      </c>
      <c r="H208" s="199">
        <v>800</v>
      </c>
      <c r="I208" s="119" t="s">
        <v>30</v>
      </c>
      <c r="J208" s="117"/>
      <c r="K208" s="117"/>
      <c r="L208" s="117">
        <v>1</v>
      </c>
      <c r="M208" s="206"/>
      <c r="N208" s="117"/>
      <c r="O208" s="117"/>
      <c r="P208" s="117"/>
      <c r="Q208" s="117"/>
      <c r="R208" s="26">
        <v>1</v>
      </c>
      <c r="S208" s="117"/>
      <c r="T208" s="117"/>
      <c r="U208" s="117"/>
      <c r="V208" s="1"/>
      <c r="W208" s="237"/>
      <c r="X208" s="1"/>
      <c r="Y208" s="236"/>
      <c r="Z208" s="1"/>
      <c r="AA208" s="1"/>
      <c r="AB208" s="1"/>
    </row>
    <row r="209" spans="1:28" ht="15.75" customHeight="1">
      <c r="A209" s="25">
        <v>292</v>
      </c>
      <c r="B209" s="26" t="s">
        <v>41</v>
      </c>
      <c r="C209" s="218" t="s">
        <v>875</v>
      </c>
      <c r="D209" s="25" t="s">
        <v>839</v>
      </c>
      <c r="E209" s="26">
        <v>3</v>
      </c>
      <c r="F209" s="26" t="s">
        <v>252</v>
      </c>
      <c r="G209" s="42">
        <v>800</v>
      </c>
      <c r="H209" s="199">
        <v>2400</v>
      </c>
      <c r="I209" s="119" t="s">
        <v>30</v>
      </c>
      <c r="J209" s="117"/>
      <c r="K209" s="117"/>
      <c r="L209" s="117">
        <v>1</v>
      </c>
      <c r="M209" s="206"/>
      <c r="N209" s="117"/>
      <c r="O209" s="117"/>
      <c r="P209" s="117"/>
      <c r="Q209" s="117"/>
      <c r="R209" s="26">
        <v>1</v>
      </c>
      <c r="S209" s="117"/>
      <c r="T209" s="117"/>
      <c r="U209" s="117"/>
      <c r="V209" s="1"/>
      <c r="W209" s="237"/>
      <c r="X209" s="1"/>
      <c r="Y209" s="236"/>
      <c r="Z209" s="1"/>
      <c r="AA209" s="1"/>
      <c r="AB209" s="1"/>
    </row>
    <row r="210" spans="1:28" ht="15.75" customHeight="1">
      <c r="A210" s="25">
        <v>293</v>
      </c>
      <c r="B210" s="26" t="s">
        <v>41</v>
      </c>
      <c r="C210" s="218" t="s">
        <v>875</v>
      </c>
      <c r="D210" s="25" t="s">
        <v>839</v>
      </c>
      <c r="E210" s="26">
        <v>1</v>
      </c>
      <c r="F210" s="26" t="s">
        <v>252</v>
      </c>
      <c r="G210" s="42">
        <v>500</v>
      </c>
      <c r="H210" s="199">
        <v>500</v>
      </c>
      <c r="I210" s="119" t="s">
        <v>30</v>
      </c>
      <c r="J210" s="117"/>
      <c r="K210" s="117"/>
      <c r="L210" s="117">
        <v>1</v>
      </c>
      <c r="M210" s="206"/>
      <c r="N210" s="117"/>
      <c r="O210" s="117"/>
      <c r="P210" s="117"/>
      <c r="Q210" s="117"/>
      <c r="R210" s="26">
        <v>1</v>
      </c>
      <c r="S210" s="117"/>
      <c r="T210" s="117"/>
      <c r="U210" s="117"/>
      <c r="V210" s="1"/>
      <c r="W210" s="237"/>
      <c r="X210" s="1"/>
      <c r="Y210" s="236"/>
      <c r="Z210" s="1"/>
      <c r="AA210" s="1"/>
      <c r="AB210" s="1"/>
    </row>
    <row r="211" spans="1:28" ht="15.75" customHeight="1">
      <c r="A211" s="25">
        <v>294</v>
      </c>
      <c r="B211" s="26" t="s">
        <v>41</v>
      </c>
      <c r="C211" s="218" t="s">
        <v>876</v>
      </c>
      <c r="D211" s="25" t="s">
        <v>839</v>
      </c>
      <c r="E211" s="26">
        <v>1</v>
      </c>
      <c r="F211" s="26" t="s">
        <v>634</v>
      </c>
      <c r="G211" s="42">
        <v>9300</v>
      </c>
      <c r="H211" s="199">
        <v>9300</v>
      </c>
      <c r="I211" s="119" t="s">
        <v>30</v>
      </c>
      <c r="J211" s="117"/>
      <c r="K211" s="117"/>
      <c r="L211" s="117">
        <v>1</v>
      </c>
      <c r="M211" s="206"/>
      <c r="N211" s="117"/>
      <c r="O211" s="117"/>
      <c r="P211" s="117"/>
      <c r="Q211" s="117"/>
      <c r="R211" s="26">
        <v>1</v>
      </c>
      <c r="S211" s="117"/>
      <c r="T211" s="117"/>
      <c r="U211" s="117"/>
      <c r="V211" s="1"/>
      <c r="W211" s="237"/>
      <c r="X211" s="1"/>
      <c r="Y211" s="236"/>
      <c r="Z211" s="1"/>
      <c r="AA211" s="1"/>
      <c r="AB211" s="1"/>
    </row>
    <row r="212" spans="1:28" ht="15.75" customHeight="1">
      <c r="A212" s="25">
        <v>295</v>
      </c>
      <c r="B212" s="26" t="s">
        <v>41</v>
      </c>
      <c r="C212" s="218" t="s">
        <v>877</v>
      </c>
      <c r="D212" s="25" t="s">
        <v>839</v>
      </c>
      <c r="E212" s="26">
        <v>8</v>
      </c>
      <c r="F212" s="26" t="s">
        <v>252</v>
      </c>
      <c r="G212" s="42">
        <v>300</v>
      </c>
      <c r="H212" s="199">
        <v>2400</v>
      </c>
      <c r="I212" s="119" t="s">
        <v>30</v>
      </c>
      <c r="J212" s="117"/>
      <c r="K212" s="117"/>
      <c r="L212" s="117">
        <v>1</v>
      </c>
      <c r="M212" s="206"/>
      <c r="N212" s="117"/>
      <c r="O212" s="117"/>
      <c r="P212" s="117"/>
      <c r="Q212" s="117"/>
      <c r="R212" s="26">
        <v>1</v>
      </c>
      <c r="S212" s="117"/>
      <c r="T212" s="117"/>
      <c r="U212" s="117"/>
      <c r="V212" s="1"/>
      <c r="W212" s="237"/>
      <c r="X212" s="1"/>
      <c r="Y212" s="236"/>
      <c r="Z212" s="1"/>
      <c r="AA212" s="1"/>
      <c r="AB212" s="1"/>
    </row>
    <row r="213" spans="1:28" ht="15.75" customHeight="1">
      <c r="A213" s="25">
        <v>296</v>
      </c>
      <c r="B213" s="26" t="s">
        <v>41</v>
      </c>
      <c r="C213" s="218" t="s">
        <v>878</v>
      </c>
      <c r="D213" s="25" t="s">
        <v>839</v>
      </c>
      <c r="E213" s="26">
        <v>13</v>
      </c>
      <c r="F213" s="26" t="s">
        <v>57</v>
      </c>
      <c r="G213" s="42">
        <v>500</v>
      </c>
      <c r="H213" s="199">
        <v>6500</v>
      </c>
      <c r="I213" s="119" t="s">
        <v>30</v>
      </c>
      <c r="J213" s="117"/>
      <c r="K213" s="117"/>
      <c r="L213" s="117">
        <v>1</v>
      </c>
      <c r="M213" s="206"/>
      <c r="N213" s="117"/>
      <c r="O213" s="117"/>
      <c r="P213" s="117"/>
      <c r="Q213" s="117"/>
      <c r="R213" s="26">
        <v>1</v>
      </c>
      <c r="S213" s="117"/>
      <c r="T213" s="117"/>
      <c r="U213" s="117"/>
      <c r="V213" s="1"/>
      <c r="W213" s="237"/>
      <c r="X213" s="1"/>
      <c r="Y213" s="236"/>
      <c r="Z213" s="1"/>
      <c r="AA213" s="1"/>
      <c r="AB213" s="1"/>
    </row>
    <row r="214" spans="1:28" ht="15.75" customHeight="1">
      <c r="A214" s="25">
        <v>297</v>
      </c>
      <c r="B214" s="26" t="s">
        <v>41</v>
      </c>
      <c r="C214" s="218" t="s">
        <v>879</v>
      </c>
      <c r="D214" s="25" t="s">
        <v>839</v>
      </c>
      <c r="E214" s="26">
        <v>13</v>
      </c>
      <c r="F214" s="26" t="s">
        <v>252</v>
      </c>
      <c r="G214" s="42">
        <v>250</v>
      </c>
      <c r="H214" s="199">
        <v>3250</v>
      </c>
      <c r="I214" s="119" t="s">
        <v>30</v>
      </c>
      <c r="J214" s="117"/>
      <c r="K214" s="117"/>
      <c r="L214" s="117">
        <v>1</v>
      </c>
      <c r="M214" s="206"/>
      <c r="N214" s="117"/>
      <c r="O214" s="117"/>
      <c r="P214" s="117"/>
      <c r="Q214" s="117"/>
      <c r="R214" s="26">
        <v>1</v>
      </c>
      <c r="S214" s="117"/>
      <c r="T214" s="117"/>
      <c r="U214" s="117"/>
      <c r="V214" s="1"/>
      <c r="W214" s="237"/>
      <c r="X214" s="1"/>
      <c r="Y214" s="236"/>
      <c r="Z214" s="1"/>
      <c r="AA214" s="1"/>
      <c r="AB214" s="1"/>
    </row>
    <row r="215" spans="1:28" ht="15.75" customHeight="1">
      <c r="A215" s="25">
        <v>298</v>
      </c>
      <c r="B215" s="26" t="s">
        <v>41</v>
      </c>
      <c r="C215" s="218" t="s">
        <v>880</v>
      </c>
      <c r="D215" s="25" t="s">
        <v>839</v>
      </c>
      <c r="E215" s="26">
        <v>13</v>
      </c>
      <c r="F215" s="26" t="s">
        <v>881</v>
      </c>
      <c r="G215" s="42">
        <v>150</v>
      </c>
      <c r="H215" s="199">
        <v>1950</v>
      </c>
      <c r="I215" s="119" t="s">
        <v>30</v>
      </c>
      <c r="J215" s="117"/>
      <c r="K215" s="117"/>
      <c r="L215" s="117">
        <v>1</v>
      </c>
      <c r="M215" s="206"/>
      <c r="N215" s="117"/>
      <c r="O215" s="117"/>
      <c r="P215" s="117"/>
      <c r="Q215" s="117"/>
      <c r="R215" s="26">
        <v>1</v>
      </c>
      <c r="S215" s="117"/>
      <c r="T215" s="117"/>
      <c r="U215" s="117"/>
      <c r="V215" s="1"/>
      <c r="W215" s="237"/>
      <c r="X215" s="1"/>
      <c r="Y215" s="236"/>
      <c r="Z215" s="1"/>
      <c r="AA215" s="1"/>
      <c r="AB215" s="1"/>
    </row>
    <row r="216" spans="1:28" ht="15.75" customHeight="1">
      <c r="A216" s="25">
        <v>299</v>
      </c>
      <c r="B216" s="26" t="s">
        <v>41</v>
      </c>
      <c r="C216" s="44" t="s">
        <v>718</v>
      </c>
      <c r="D216" s="25" t="s">
        <v>840</v>
      </c>
      <c r="E216" s="26">
        <v>2</v>
      </c>
      <c r="F216" s="26" t="s">
        <v>312</v>
      </c>
      <c r="G216" s="238">
        <v>200</v>
      </c>
      <c r="H216" s="199">
        <v>400</v>
      </c>
      <c r="I216" s="119" t="s">
        <v>30</v>
      </c>
      <c r="J216" s="117"/>
      <c r="K216" s="117"/>
      <c r="L216" s="117">
        <v>1</v>
      </c>
      <c r="M216" s="206"/>
      <c r="N216" s="117"/>
      <c r="O216" s="117"/>
      <c r="P216" s="117"/>
      <c r="Q216" s="117"/>
      <c r="R216" s="26">
        <v>1</v>
      </c>
      <c r="S216" s="117"/>
      <c r="T216" s="117"/>
      <c r="U216" s="117"/>
      <c r="V216" s="1"/>
      <c r="W216" s="237"/>
      <c r="X216" s="1"/>
      <c r="Y216" s="236"/>
      <c r="Z216" s="1"/>
      <c r="AA216" s="1"/>
      <c r="AB216" s="1"/>
    </row>
    <row r="217" spans="1:28" ht="15.75" customHeight="1">
      <c r="A217" s="25">
        <v>300</v>
      </c>
      <c r="B217" s="26" t="s">
        <v>41</v>
      </c>
      <c r="C217" s="218" t="s">
        <v>718</v>
      </c>
      <c r="D217" s="25" t="s">
        <v>840</v>
      </c>
      <c r="E217" s="26">
        <v>1</v>
      </c>
      <c r="F217" s="26" t="s">
        <v>312</v>
      </c>
      <c r="G217" s="42">
        <v>500</v>
      </c>
      <c r="H217" s="199">
        <v>500</v>
      </c>
      <c r="I217" s="119" t="s">
        <v>30</v>
      </c>
      <c r="J217" s="117"/>
      <c r="K217" s="117"/>
      <c r="L217" s="117">
        <v>1</v>
      </c>
      <c r="M217" s="206"/>
      <c r="N217" s="117"/>
      <c r="O217" s="117"/>
      <c r="P217" s="117"/>
      <c r="Q217" s="117"/>
      <c r="R217" s="26">
        <v>1</v>
      </c>
      <c r="S217" s="117"/>
      <c r="T217" s="117"/>
      <c r="U217" s="117"/>
      <c r="V217" s="1"/>
      <c r="W217" s="237"/>
      <c r="X217" s="1"/>
      <c r="Y217" s="236"/>
      <c r="Z217" s="1"/>
      <c r="AA217" s="1"/>
      <c r="AB217" s="1"/>
    </row>
    <row r="218" spans="1:28" ht="15.75" customHeight="1">
      <c r="A218" s="25">
        <v>301</v>
      </c>
      <c r="B218" s="26" t="s">
        <v>41</v>
      </c>
      <c r="C218" s="218" t="s">
        <v>882</v>
      </c>
      <c r="D218" s="25" t="s">
        <v>840</v>
      </c>
      <c r="E218" s="26">
        <v>5</v>
      </c>
      <c r="F218" s="26" t="s">
        <v>252</v>
      </c>
      <c r="G218" s="42">
        <v>700</v>
      </c>
      <c r="H218" s="199">
        <v>3500</v>
      </c>
      <c r="I218" s="119" t="s">
        <v>30</v>
      </c>
      <c r="J218" s="117"/>
      <c r="K218" s="117"/>
      <c r="L218" s="117">
        <v>1</v>
      </c>
      <c r="M218" s="206"/>
      <c r="N218" s="117"/>
      <c r="O218" s="117"/>
      <c r="P218" s="117"/>
      <c r="Q218" s="117"/>
      <c r="R218" s="26">
        <v>1</v>
      </c>
      <c r="S218" s="117"/>
      <c r="T218" s="117"/>
      <c r="U218" s="117"/>
      <c r="V218" s="1"/>
      <c r="W218" s="237"/>
      <c r="X218" s="1"/>
      <c r="Y218" s="236"/>
      <c r="Z218" s="1"/>
      <c r="AA218" s="1"/>
      <c r="AB218" s="1"/>
    </row>
    <row r="219" spans="1:28" ht="15.75" customHeight="1">
      <c r="A219" s="25">
        <v>302</v>
      </c>
      <c r="B219" s="26" t="s">
        <v>41</v>
      </c>
      <c r="C219" s="218" t="s">
        <v>883</v>
      </c>
      <c r="D219" s="25" t="s">
        <v>840</v>
      </c>
      <c r="E219" s="26">
        <v>10</v>
      </c>
      <c r="F219" s="26" t="s">
        <v>252</v>
      </c>
      <c r="G219" s="42">
        <v>250</v>
      </c>
      <c r="H219" s="199">
        <v>2500</v>
      </c>
      <c r="I219" s="119" t="s">
        <v>30</v>
      </c>
      <c r="J219" s="117"/>
      <c r="K219" s="117"/>
      <c r="L219" s="117">
        <v>1</v>
      </c>
      <c r="M219" s="206"/>
      <c r="N219" s="117"/>
      <c r="O219" s="117"/>
      <c r="P219" s="117"/>
      <c r="Q219" s="117"/>
      <c r="R219" s="26">
        <v>1</v>
      </c>
      <c r="S219" s="117"/>
      <c r="T219" s="117"/>
      <c r="U219" s="117"/>
      <c r="V219" s="1"/>
      <c r="W219" s="237"/>
      <c r="X219" s="1"/>
      <c r="Y219" s="236"/>
      <c r="Z219" s="1"/>
      <c r="AA219" s="1"/>
      <c r="AB219" s="1"/>
    </row>
    <row r="220" spans="1:28" ht="15.75" customHeight="1">
      <c r="A220" s="25">
        <v>303</v>
      </c>
      <c r="B220" s="26" t="s">
        <v>41</v>
      </c>
      <c r="C220" s="218" t="s">
        <v>884</v>
      </c>
      <c r="D220" s="25" t="s">
        <v>840</v>
      </c>
      <c r="E220" s="26">
        <v>10</v>
      </c>
      <c r="F220" s="26" t="s">
        <v>252</v>
      </c>
      <c r="G220" s="42">
        <v>67</v>
      </c>
      <c r="H220" s="199">
        <v>670</v>
      </c>
      <c r="I220" s="119" t="s">
        <v>30</v>
      </c>
      <c r="J220" s="117"/>
      <c r="K220" s="117"/>
      <c r="L220" s="117">
        <v>1</v>
      </c>
      <c r="M220" s="206"/>
      <c r="N220" s="117"/>
      <c r="O220" s="117"/>
      <c r="P220" s="117"/>
      <c r="Q220" s="117"/>
      <c r="R220" s="26">
        <v>1</v>
      </c>
      <c r="S220" s="117"/>
      <c r="T220" s="117"/>
      <c r="U220" s="117"/>
      <c r="V220" s="1"/>
      <c r="W220" s="237"/>
      <c r="X220" s="1"/>
      <c r="Y220" s="236"/>
      <c r="Z220" s="1"/>
      <c r="AA220" s="1"/>
      <c r="AB220" s="1"/>
    </row>
    <row r="221" spans="1:28" ht="15.75" customHeight="1">
      <c r="A221" s="25">
        <v>304</v>
      </c>
      <c r="B221" s="26" t="s">
        <v>41</v>
      </c>
      <c r="C221" s="218" t="s">
        <v>880</v>
      </c>
      <c r="D221" s="25" t="s">
        <v>840</v>
      </c>
      <c r="E221" s="26">
        <v>10</v>
      </c>
      <c r="F221" s="26" t="s">
        <v>881</v>
      </c>
      <c r="G221" s="42">
        <v>43</v>
      </c>
      <c r="H221" s="199">
        <v>430</v>
      </c>
      <c r="I221" s="119" t="s">
        <v>30</v>
      </c>
      <c r="J221" s="117"/>
      <c r="K221" s="117"/>
      <c r="L221" s="117">
        <v>1</v>
      </c>
      <c r="M221" s="206"/>
      <c r="N221" s="117"/>
      <c r="O221" s="117"/>
      <c r="P221" s="117"/>
      <c r="Q221" s="117"/>
      <c r="R221" s="26">
        <v>1</v>
      </c>
      <c r="S221" s="117"/>
      <c r="T221" s="117"/>
      <c r="U221" s="117"/>
      <c r="V221" s="1"/>
      <c r="W221" s="237"/>
      <c r="X221" s="1"/>
      <c r="Y221" s="236"/>
      <c r="Z221" s="1"/>
      <c r="AA221" s="1"/>
      <c r="AB221" s="1"/>
    </row>
    <row r="222" spans="1:28" ht="15.75" customHeight="1">
      <c r="A222" s="25">
        <v>305</v>
      </c>
      <c r="B222" s="26" t="s">
        <v>41</v>
      </c>
      <c r="C222" s="218" t="s">
        <v>885</v>
      </c>
      <c r="D222" s="25" t="s">
        <v>840</v>
      </c>
      <c r="E222" s="26">
        <v>10</v>
      </c>
      <c r="F222" s="26" t="s">
        <v>252</v>
      </c>
      <c r="G222" s="42">
        <v>299</v>
      </c>
      <c r="H222" s="199">
        <v>2990</v>
      </c>
      <c r="I222" s="119" t="s">
        <v>30</v>
      </c>
      <c r="J222" s="117"/>
      <c r="K222" s="117"/>
      <c r="L222" s="117">
        <v>1</v>
      </c>
      <c r="M222" s="206"/>
      <c r="N222" s="117"/>
      <c r="O222" s="117"/>
      <c r="P222" s="117"/>
      <c r="Q222" s="117"/>
      <c r="R222" s="26">
        <v>1</v>
      </c>
      <c r="S222" s="117"/>
      <c r="T222" s="117"/>
      <c r="U222" s="117"/>
      <c r="V222" s="1"/>
      <c r="W222" s="237"/>
      <c r="X222" s="1"/>
      <c r="Y222" s="236"/>
      <c r="Z222" s="1"/>
      <c r="AA222" s="1"/>
      <c r="AB222" s="1"/>
    </row>
    <row r="223" spans="1:28" ht="15.75" customHeight="1">
      <c r="A223" s="25">
        <v>306</v>
      </c>
      <c r="B223" s="26" t="s">
        <v>41</v>
      </c>
      <c r="C223" s="218" t="s">
        <v>878</v>
      </c>
      <c r="D223" s="25" t="s">
        <v>840</v>
      </c>
      <c r="E223" s="26">
        <v>6</v>
      </c>
      <c r="F223" s="26" t="s">
        <v>252</v>
      </c>
      <c r="G223" s="42">
        <v>500</v>
      </c>
      <c r="H223" s="199">
        <v>3000</v>
      </c>
      <c r="I223" s="119" t="s">
        <v>30</v>
      </c>
      <c r="J223" s="117"/>
      <c r="K223" s="117"/>
      <c r="L223" s="117">
        <v>1</v>
      </c>
      <c r="M223" s="206"/>
      <c r="N223" s="117"/>
      <c r="O223" s="117"/>
      <c r="P223" s="117"/>
      <c r="Q223" s="117"/>
      <c r="R223" s="26">
        <v>1</v>
      </c>
      <c r="S223" s="117"/>
      <c r="T223" s="117"/>
      <c r="U223" s="117"/>
      <c r="V223" s="1"/>
      <c r="W223" s="237"/>
      <c r="X223" s="1"/>
      <c r="Y223" s="236"/>
      <c r="Z223" s="1"/>
      <c r="AA223" s="1"/>
      <c r="AB223" s="1"/>
    </row>
    <row r="224" spans="1:28" ht="15.75" customHeight="1">
      <c r="A224" s="25">
        <v>307</v>
      </c>
      <c r="B224" s="26" t="s">
        <v>41</v>
      </c>
      <c r="C224" s="218" t="s">
        <v>875</v>
      </c>
      <c r="D224" s="25" t="s">
        <v>840</v>
      </c>
      <c r="E224" s="26">
        <v>3</v>
      </c>
      <c r="F224" s="26" t="s">
        <v>252</v>
      </c>
      <c r="G224" s="42">
        <v>800</v>
      </c>
      <c r="H224" s="199">
        <v>2400</v>
      </c>
      <c r="I224" s="119" t="s">
        <v>30</v>
      </c>
      <c r="J224" s="117"/>
      <c r="K224" s="117"/>
      <c r="L224" s="117">
        <v>1</v>
      </c>
      <c r="M224" s="206"/>
      <c r="N224" s="117"/>
      <c r="O224" s="117"/>
      <c r="P224" s="117"/>
      <c r="Q224" s="117"/>
      <c r="R224" s="26">
        <v>1</v>
      </c>
      <c r="S224" s="117"/>
      <c r="T224" s="117"/>
      <c r="U224" s="117"/>
      <c r="V224" s="1"/>
      <c r="W224" s="237"/>
      <c r="X224" s="1"/>
      <c r="Y224" s="236"/>
      <c r="Z224" s="1"/>
      <c r="AA224" s="1"/>
      <c r="AB224" s="1"/>
    </row>
    <row r="225" spans="1:28" ht="15.75" customHeight="1">
      <c r="A225" s="25">
        <v>308</v>
      </c>
      <c r="B225" s="26" t="s">
        <v>41</v>
      </c>
      <c r="C225" s="44" t="s">
        <v>718</v>
      </c>
      <c r="D225" s="25" t="s">
        <v>841</v>
      </c>
      <c r="E225" s="26">
        <v>1</v>
      </c>
      <c r="F225" s="26" t="s">
        <v>312</v>
      </c>
      <c r="G225" s="238">
        <v>200</v>
      </c>
      <c r="H225" s="199">
        <v>200</v>
      </c>
      <c r="I225" s="119" t="s">
        <v>30</v>
      </c>
      <c r="J225" s="117"/>
      <c r="K225" s="117"/>
      <c r="L225" s="117">
        <v>1</v>
      </c>
      <c r="M225" s="206"/>
      <c r="N225" s="117"/>
      <c r="O225" s="117"/>
      <c r="P225" s="117"/>
      <c r="Q225" s="117"/>
      <c r="R225" s="26">
        <v>1</v>
      </c>
      <c r="S225" s="117"/>
      <c r="T225" s="117"/>
      <c r="U225" s="117"/>
      <c r="V225" s="1"/>
      <c r="W225" s="237"/>
      <c r="X225" s="1"/>
      <c r="Y225" s="236"/>
      <c r="Z225" s="1"/>
      <c r="AA225" s="1"/>
      <c r="AB225" s="1"/>
    </row>
    <row r="226" spans="1:28" ht="15.75" customHeight="1">
      <c r="A226" s="25">
        <v>309</v>
      </c>
      <c r="B226" s="26" t="s">
        <v>41</v>
      </c>
      <c r="C226" s="218" t="s">
        <v>718</v>
      </c>
      <c r="D226" s="25" t="s">
        <v>841</v>
      </c>
      <c r="E226" s="26">
        <v>2</v>
      </c>
      <c r="F226" s="26" t="s">
        <v>312</v>
      </c>
      <c r="G226" s="42">
        <v>170</v>
      </c>
      <c r="H226" s="199">
        <v>340</v>
      </c>
      <c r="I226" s="119" t="s">
        <v>30</v>
      </c>
      <c r="J226" s="117"/>
      <c r="K226" s="117"/>
      <c r="L226" s="117">
        <v>1</v>
      </c>
      <c r="M226" s="206"/>
      <c r="N226" s="117"/>
      <c r="O226" s="117"/>
      <c r="P226" s="117"/>
      <c r="Q226" s="117"/>
      <c r="R226" s="26">
        <v>1</v>
      </c>
      <c r="S226" s="117"/>
      <c r="T226" s="117"/>
      <c r="U226" s="117"/>
      <c r="V226" s="1"/>
      <c r="W226" s="237"/>
      <c r="X226" s="1"/>
      <c r="Y226" s="236"/>
      <c r="Z226" s="1"/>
      <c r="AA226" s="1"/>
      <c r="AB226" s="1"/>
    </row>
    <row r="227" spans="1:28" ht="15.75" customHeight="1">
      <c r="A227" s="25">
        <v>310</v>
      </c>
      <c r="B227" s="26" t="s">
        <v>41</v>
      </c>
      <c r="C227" s="218" t="s">
        <v>876</v>
      </c>
      <c r="D227" s="25" t="s">
        <v>841</v>
      </c>
      <c r="E227" s="26">
        <v>1</v>
      </c>
      <c r="F227" s="26" t="s">
        <v>252</v>
      </c>
      <c r="G227" s="42">
        <v>12500</v>
      </c>
      <c r="H227" s="199">
        <v>12500</v>
      </c>
      <c r="I227" s="119" t="s">
        <v>30</v>
      </c>
      <c r="J227" s="117"/>
      <c r="K227" s="117"/>
      <c r="L227" s="117">
        <v>1</v>
      </c>
      <c r="M227" s="206"/>
      <c r="N227" s="117"/>
      <c r="O227" s="117"/>
      <c r="P227" s="117"/>
      <c r="Q227" s="117"/>
      <c r="R227" s="26">
        <v>1</v>
      </c>
      <c r="S227" s="117"/>
      <c r="T227" s="117"/>
      <c r="U227" s="117"/>
      <c r="V227" s="1"/>
      <c r="W227" s="237"/>
      <c r="X227" s="1"/>
      <c r="Y227" s="236"/>
      <c r="Z227" s="1"/>
      <c r="AA227" s="1"/>
      <c r="AB227" s="1"/>
    </row>
    <row r="228" spans="1:28" ht="15.75" customHeight="1">
      <c r="A228" s="25">
        <v>311</v>
      </c>
      <c r="B228" s="26" t="s">
        <v>41</v>
      </c>
      <c r="C228" s="218" t="s">
        <v>877</v>
      </c>
      <c r="D228" s="25" t="s">
        <v>841</v>
      </c>
      <c r="E228" s="26">
        <v>10</v>
      </c>
      <c r="F228" s="26" t="s">
        <v>252</v>
      </c>
      <c r="G228" s="42">
        <v>700</v>
      </c>
      <c r="H228" s="199">
        <v>7000</v>
      </c>
      <c r="I228" s="119" t="s">
        <v>30</v>
      </c>
      <c r="J228" s="117"/>
      <c r="K228" s="117"/>
      <c r="L228" s="117">
        <v>1</v>
      </c>
      <c r="M228" s="206"/>
      <c r="N228" s="117"/>
      <c r="O228" s="117"/>
      <c r="P228" s="117"/>
      <c r="Q228" s="117"/>
      <c r="R228" s="26">
        <v>1</v>
      </c>
      <c r="S228" s="117"/>
      <c r="T228" s="117"/>
      <c r="U228" s="117"/>
      <c r="V228" s="1"/>
      <c r="W228" s="237"/>
      <c r="X228" s="1"/>
      <c r="Y228" s="236"/>
      <c r="Z228" s="1"/>
      <c r="AA228" s="1"/>
      <c r="AB228" s="1"/>
    </row>
    <row r="229" spans="1:28" ht="15.75" customHeight="1">
      <c r="A229" s="25">
        <v>312</v>
      </c>
      <c r="B229" s="26" t="s">
        <v>41</v>
      </c>
      <c r="C229" s="218" t="s">
        <v>886</v>
      </c>
      <c r="D229" s="25" t="s">
        <v>841</v>
      </c>
      <c r="E229" s="26">
        <v>4</v>
      </c>
      <c r="F229" s="26" t="s">
        <v>881</v>
      </c>
      <c r="G229" s="42">
        <v>290</v>
      </c>
      <c r="H229" s="199">
        <v>1160</v>
      </c>
      <c r="I229" s="119" t="s">
        <v>30</v>
      </c>
      <c r="J229" s="117"/>
      <c r="K229" s="117"/>
      <c r="L229" s="117">
        <v>1</v>
      </c>
      <c r="M229" s="206"/>
      <c r="N229" s="117"/>
      <c r="O229" s="117"/>
      <c r="P229" s="117"/>
      <c r="Q229" s="117"/>
      <c r="R229" s="26">
        <v>1</v>
      </c>
      <c r="S229" s="117"/>
      <c r="T229" s="117"/>
      <c r="U229" s="117"/>
      <c r="V229" s="1"/>
      <c r="W229" s="237"/>
      <c r="X229" s="1"/>
      <c r="Y229" s="236"/>
      <c r="Z229" s="1"/>
      <c r="AA229" s="1"/>
      <c r="AB229" s="1"/>
    </row>
    <row r="230" spans="1:28" ht="15.75" customHeight="1">
      <c r="A230" s="25">
        <v>313</v>
      </c>
      <c r="B230" s="26" t="s">
        <v>41</v>
      </c>
      <c r="C230" s="218" t="s">
        <v>887</v>
      </c>
      <c r="D230" s="25" t="s">
        <v>841</v>
      </c>
      <c r="E230" s="26">
        <v>4</v>
      </c>
      <c r="F230" s="26" t="s">
        <v>252</v>
      </c>
      <c r="G230" s="42">
        <v>180</v>
      </c>
      <c r="H230" s="199">
        <v>720</v>
      </c>
      <c r="I230" s="119" t="s">
        <v>30</v>
      </c>
      <c r="J230" s="117"/>
      <c r="K230" s="117"/>
      <c r="L230" s="117">
        <v>1</v>
      </c>
      <c r="M230" s="206"/>
      <c r="N230" s="117"/>
      <c r="O230" s="117"/>
      <c r="P230" s="117"/>
      <c r="Q230" s="117"/>
      <c r="R230" s="26">
        <v>1</v>
      </c>
      <c r="S230" s="117"/>
      <c r="T230" s="117"/>
      <c r="U230" s="117"/>
      <c r="V230" s="1"/>
      <c r="W230" s="237"/>
      <c r="X230" s="1"/>
      <c r="Y230" s="236"/>
      <c r="Z230" s="1"/>
      <c r="AA230" s="1"/>
      <c r="AB230" s="1"/>
    </row>
    <row r="231" spans="1:28" ht="15.75" customHeight="1">
      <c r="A231" s="25">
        <v>314</v>
      </c>
      <c r="B231" s="26" t="s">
        <v>41</v>
      </c>
      <c r="C231" s="218" t="s">
        <v>888</v>
      </c>
      <c r="D231" s="25" t="s">
        <v>841</v>
      </c>
      <c r="E231" s="26">
        <v>4</v>
      </c>
      <c r="F231" s="26" t="s">
        <v>252</v>
      </c>
      <c r="G231" s="42">
        <v>279</v>
      </c>
      <c r="H231" s="199">
        <v>1116</v>
      </c>
      <c r="I231" s="119" t="s">
        <v>30</v>
      </c>
      <c r="J231" s="117"/>
      <c r="K231" s="117"/>
      <c r="L231" s="117">
        <v>1</v>
      </c>
      <c r="M231" s="206"/>
      <c r="N231" s="117"/>
      <c r="O231" s="117"/>
      <c r="P231" s="117"/>
      <c r="Q231" s="117"/>
      <c r="R231" s="26">
        <v>1</v>
      </c>
      <c r="S231" s="117"/>
      <c r="T231" s="117"/>
      <c r="U231" s="117"/>
      <c r="V231" s="1"/>
      <c r="W231" s="237"/>
      <c r="X231" s="1"/>
      <c r="Y231" s="236"/>
      <c r="Z231" s="1"/>
      <c r="AA231" s="1"/>
      <c r="AB231" s="1"/>
    </row>
    <row r="232" spans="1:28" ht="15.75" customHeight="1">
      <c r="A232" s="25">
        <v>315</v>
      </c>
      <c r="B232" s="26" t="s">
        <v>41</v>
      </c>
      <c r="C232" s="218" t="s">
        <v>889</v>
      </c>
      <c r="D232" s="25" t="s">
        <v>841</v>
      </c>
      <c r="E232" s="26">
        <v>4</v>
      </c>
      <c r="F232" s="26" t="s">
        <v>252</v>
      </c>
      <c r="G232" s="42">
        <v>400</v>
      </c>
      <c r="H232" s="199">
        <v>1600</v>
      </c>
      <c r="I232" s="119" t="s">
        <v>30</v>
      </c>
      <c r="J232" s="117"/>
      <c r="K232" s="117"/>
      <c r="L232" s="117">
        <v>1</v>
      </c>
      <c r="M232" s="206"/>
      <c r="N232" s="117"/>
      <c r="O232" s="117"/>
      <c r="P232" s="117"/>
      <c r="Q232" s="117"/>
      <c r="R232" s="26">
        <v>1</v>
      </c>
      <c r="S232" s="117"/>
      <c r="T232" s="117"/>
      <c r="U232" s="117"/>
      <c r="V232" s="1"/>
      <c r="W232" s="237"/>
      <c r="X232" s="1"/>
      <c r="Y232" s="236"/>
      <c r="Z232" s="1"/>
      <c r="AA232" s="1"/>
      <c r="AB232" s="1"/>
    </row>
    <row r="233" spans="1:28" ht="15.75" customHeight="1">
      <c r="A233" s="25">
        <v>316</v>
      </c>
      <c r="B233" s="26" t="s">
        <v>41</v>
      </c>
      <c r="C233" s="218" t="s">
        <v>875</v>
      </c>
      <c r="D233" s="25" t="s">
        <v>841</v>
      </c>
      <c r="E233" s="26">
        <v>1</v>
      </c>
      <c r="F233" s="26" t="s">
        <v>252</v>
      </c>
      <c r="G233" s="42">
        <v>580</v>
      </c>
      <c r="H233" s="199">
        <v>580</v>
      </c>
      <c r="I233" s="119" t="s">
        <v>30</v>
      </c>
      <c r="J233" s="117"/>
      <c r="K233" s="117"/>
      <c r="L233" s="117">
        <v>1</v>
      </c>
      <c r="M233" s="206"/>
      <c r="N233" s="117"/>
      <c r="O233" s="117"/>
      <c r="P233" s="117"/>
      <c r="Q233" s="117"/>
      <c r="R233" s="26">
        <v>1</v>
      </c>
      <c r="S233" s="117"/>
      <c r="T233" s="117"/>
      <c r="U233" s="117"/>
      <c r="V233" s="1"/>
      <c r="W233" s="237"/>
      <c r="X233" s="1"/>
      <c r="Y233" s="236"/>
      <c r="Z233" s="1"/>
      <c r="AA233" s="1"/>
      <c r="AB233" s="1"/>
    </row>
    <row r="234" spans="1:28" ht="15.75" customHeight="1">
      <c r="A234" s="25">
        <v>317</v>
      </c>
      <c r="B234" s="26" t="s">
        <v>41</v>
      </c>
      <c r="C234" s="44" t="s">
        <v>718</v>
      </c>
      <c r="D234" s="25" t="s">
        <v>842</v>
      </c>
      <c r="E234" s="26">
        <v>1</v>
      </c>
      <c r="F234" s="26" t="s">
        <v>312</v>
      </c>
      <c r="G234" s="238">
        <v>200</v>
      </c>
      <c r="H234" s="199">
        <v>200</v>
      </c>
      <c r="I234" s="119" t="s">
        <v>30</v>
      </c>
      <c r="J234" s="117"/>
      <c r="K234" s="117"/>
      <c r="L234" s="117">
        <v>1</v>
      </c>
      <c r="M234" s="206"/>
      <c r="N234" s="117"/>
      <c r="O234" s="117"/>
      <c r="P234" s="117"/>
      <c r="Q234" s="117"/>
      <c r="R234" s="26">
        <v>1</v>
      </c>
      <c r="S234" s="117"/>
      <c r="T234" s="117"/>
      <c r="U234" s="117"/>
      <c r="V234" s="1"/>
      <c r="W234" s="237"/>
      <c r="X234" s="1"/>
      <c r="Y234" s="236"/>
      <c r="Z234" s="1"/>
      <c r="AA234" s="1"/>
      <c r="AB234" s="1"/>
    </row>
    <row r="235" spans="1:28" ht="15.75" customHeight="1">
      <c r="A235" s="25">
        <v>318</v>
      </c>
      <c r="B235" s="26" t="s">
        <v>41</v>
      </c>
      <c r="C235" s="218" t="s">
        <v>876</v>
      </c>
      <c r="D235" s="25" t="s">
        <v>842</v>
      </c>
      <c r="E235" s="26">
        <v>1</v>
      </c>
      <c r="F235" s="26" t="s">
        <v>252</v>
      </c>
      <c r="G235" s="42">
        <v>13500</v>
      </c>
      <c r="H235" s="199">
        <v>13500</v>
      </c>
      <c r="I235" s="119" t="s">
        <v>30</v>
      </c>
      <c r="J235" s="117"/>
      <c r="K235" s="117"/>
      <c r="L235" s="117">
        <v>1</v>
      </c>
      <c r="M235" s="206"/>
      <c r="N235" s="117"/>
      <c r="O235" s="117"/>
      <c r="P235" s="117"/>
      <c r="Q235" s="117"/>
      <c r="R235" s="26">
        <v>1</v>
      </c>
      <c r="S235" s="117"/>
      <c r="T235" s="117"/>
      <c r="U235" s="117"/>
      <c r="V235" s="1"/>
      <c r="W235" s="237"/>
      <c r="X235" s="1"/>
      <c r="Y235" s="236"/>
      <c r="Z235" s="1"/>
      <c r="AA235" s="1"/>
      <c r="AB235" s="1"/>
    </row>
    <row r="236" spans="1:28" ht="15.75" customHeight="1">
      <c r="A236" s="25">
        <v>319</v>
      </c>
      <c r="B236" s="26" t="s">
        <v>41</v>
      </c>
      <c r="C236" s="218" t="s">
        <v>890</v>
      </c>
      <c r="D236" s="25" t="s">
        <v>842</v>
      </c>
      <c r="E236" s="26">
        <v>14.999999999999998</v>
      </c>
      <c r="F236" s="26" t="s">
        <v>311</v>
      </c>
      <c r="G236" s="42">
        <v>33.299999999999997</v>
      </c>
      <c r="H236" s="199">
        <v>499.49999999999989</v>
      </c>
      <c r="I236" s="119" t="s">
        <v>30</v>
      </c>
      <c r="J236" s="117"/>
      <c r="K236" s="117"/>
      <c r="L236" s="117">
        <v>1</v>
      </c>
      <c r="M236" s="206"/>
      <c r="N236" s="117"/>
      <c r="O236" s="117"/>
      <c r="P236" s="117"/>
      <c r="Q236" s="117"/>
      <c r="R236" s="26">
        <v>1</v>
      </c>
      <c r="S236" s="117"/>
      <c r="T236" s="117"/>
      <c r="U236" s="117"/>
      <c r="V236" s="1"/>
      <c r="W236" s="237"/>
      <c r="X236" s="1"/>
      <c r="Y236" s="236"/>
      <c r="Z236" s="1"/>
      <c r="AA236" s="1"/>
      <c r="AB236" s="1"/>
    </row>
    <row r="237" spans="1:28" ht="15.75" customHeight="1">
      <c r="A237" s="25">
        <v>320</v>
      </c>
      <c r="B237" s="26" t="s">
        <v>41</v>
      </c>
      <c r="C237" s="218" t="s">
        <v>884</v>
      </c>
      <c r="D237" s="25" t="s">
        <v>842</v>
      </c>
      <c r="E237" s="26">
        <v>10</v>
      </c>
      <c r="F237" s="26" t="s">
        <v>252</v>
      </c>
      <c r="G237" s="42">
        <v>200</v>
      </c>
      <c r="H237" s="199">
        <v>2000</v>
      </c>
      <c r="I237" s="119" t="s">
        <v>30</v>
      </c>
      <c r="J237" s="117"/>
      <c r="K237" s="117"/>
      <c r="L237" s="117">
        <v>1</v>
      </c>
      <c r="M237" s="206"/>
      <c r="N237" s="117"/>
      <c r="O237" s="117"/>
      <c r="P237" s="117"/>
      <c r="Q237" s="117"/>
      <c r="R237" s="26">
        <v>1</v>
      </c>
      <c r="S237" s="117"/>
      <c r="T237" s="117"/>
      <c r="U237" s="117"/>
      <c r="V237" s="1"/>
      <c r="W237" s="237"/>
      <c r="X237" s="1"/>
      <c r="Y237" s="236"/>
      <c r="Z237" s="1"/>
      <c r="AA237" s="1"/>
      <c r="AB237" s="1"/>
    </row>
    <row r="238" spans="1:28" ht="15.75" customHeight="1">
      <c r="A238" s="25">
        <v>321</v>
      </c>
      <c r="B238" s="26" t="s">
        <v>41</v>
      </c>
      <c r="C238" s="218" t="s">
        <v>880</v>
      </c>
      <c r="D238" s="25" t="s">
        <v>842</v>
      </c>
      <c r="E238" s="26">
        <v>10</v>
      </c>
      <c r="F238" s="26" t="s">
        <v>881</v>
      </c>
      <c r="G238" s="42">
        <v>200</v>
      </c>
      <c r="H238" s="199">
        <v>2000</v>
      </c>
      <c r="I238" s="119" t="s">
        <v>30</v>
      </c>
      <c r="J238" s="117"/>
      <c r="K238" s="117"/>
      <c r="L238" s="117">
        <v>1</v>
      </c>
      <c r="M238" s="206"/>
      <c r="N238" s="117"/>
      <c r="O238" s="117"/>
      <c r="P238" s="117"/>
      <c r="Q238" s="117"/>
      <c r="R238" s="26">
        <v>1</v>
      </c>
      <c r="S238" s="117"/>
      <c r="T238" s="117"/>
      <c r="U238" s="117"/>
      <c r="V238" s="1"/>
      <c r="W238" s="237"/>
      <c r="X238" s="1"/>
      <c r="Y238" s="236"/>
      <c r="Z238" s="1"/>
      <c r="AA238" s="1"/>
      <c r="AB238" s="1"/>
    </row>
    <row r="239" spans="1:28" ht="15.75" customHeight="1">
      <c r="A239" s="25">
        <v>322</v>
      </c>
      <c r="B239" s="26" t="s">
        <v>41</v>
      </c>
      <c r="C239" s="218" t="s">
        <v>888</v>
      </c>
      <c r="D239" s="25" t="s">
        <v>842</v>
      </c>
      <c r="E239" s="26">
        <v>10</v>
      </c>
      <c r="F239" s="26" t="s">
        <v>252</v>
      </c>
      <c r="G239" s="42">
        <v>200</v>
      </c>
      <c r="H239" s="199">
        <v>2000</v>
      </c>
      <c r="I239" s="119" t="s">
        <v>30</v>
      </c>
      <c r="J239" s="117"/>
      <c r="K239" s="117"/>
      <c r="L239" s="117">
        <v>1</v>
      </c>
      <c r="M239" s="206"/>
      <c r="N239" s="117"/>
      <c r="O239" s="117"/>
      <c r="P239" s="117"/>
      <c r="Q239" s="117"/>
      <c r="R239" s="26">
        <v>1</v>
      </c>
      <c r="S239" s="117"/>
      <c r="T239" s="117"/>
      <c r="U239" s="117"/>
      <c r="V239" s="1"/>
      <c r="W239" s="237"/>
      <c r="X239" s="1"/>
      <c r="Y239" s="236"/>
      <c r="Z239" s="1"/>
      <c r="AA239" s="1"/>
      <c r="AB239" s="1"/>
    </row>
    <row r="240" spans="1:28" ht="15.75" customHeight="1">
      <c r="A240" s="25">
        <v>323</v>
      </c>
      <c r="B240" s="26" t="s">
        <v>41</v>
      </c>
      <c r="C240" s="218" t="s">
        <v>891</v>
      </c>
      <c r="D240" s="25" t="s">
        <v>842</v>
      </c>
      <c r="E240" s="26">
        <v>4</v>
      </c>
      <c r="F240" s="26" t="s">
        <v>252</v>
      </c>
      <c r="G240" s="42">
        <v>1000</v>
      </c>
      <c r="H240" s="199">
        <v>4000</v>
      </c>
      <c r="I240" s="119" t="s">
        <v>30</v>
      </c>
      <c r="J240" s="117"/>
      <c r="K240" s="117"/>
      <c r="L240" s="117">
        <v>1</v>
      </c>
      <c r="M240" s="206"/>
      <c r="N240" s="117"/>
      <c r="O240" s="117"/>
      <c r="P240" s="117"/>
      <c r="Q240" s="117"/>
      <c r="R240" s="26">
        <v>1</v>
      </c>
      <c r="S240" s="117"/>
      <c r="T240" s="117"/>
      <c r="U240" s="117"/>
      <c r="V240" s="1"/>
      <c r="W240" s="237"/>
      <c r="X240" s="1"/>
      <c r="Y240" s="236"/>
      <c r="Z240" s="1"/>
      <c r="AA240" s="1"/>
      <c r="AB240" s="1"/>
    </row>
    <row r="241" spans="1:28" ht="15.75" customHeight="1">
      <c r="A241" s="25">
        <v>324</v>
      </c>
      <c r="B241" s="26" t="s">
        <v>41</v>
      </c>
      <c r="C241" s="44" t="s">
        <v>718</v>
      </c>
      <c r="D241" s="25" t="s">
        <v>843</v>
      </c>
      <c r="E241" s="26">
        <v>1</v>
      </c>
      <c r="F241" s="26" t="s">
        <v>312</v>
      </c>
      <c r="G241" s="238">
        <v>200</v>
      </c>
      <c r="H241" s="199">
        <v>200</v>
      </c>
      <c r="I241" s="119" t="s">
        <v>30</v>
      </c>
      <c r="J241" s="117"/>
      <c r="K241" s="117"/>
      <c r="L241" s="117">
        <v>1</v>
      </c>
      <c r="M241" s="206"/>
      <c r="N241" s="117"/>
      <c r="O241" s="117"/>
      <c r="P241" s="117"/>
      <c r="Q241" s="117"/>
      <c r="R241" s="26">
        <v>1</v>
      </c>
      <c r="S241" s="117"/>
      <c r="T241" s="117"/>
      <c r="U241" s="117"/>
      <c r="V241" s="1"/>
      <c r="W241" s="237"/>
      <c r="X241" s="1"/>
      <c r="Y241" s="236"/>
      <c r="Z241" s="1"/>
      <c r="AA241" s="1"/>
      <c r="AB241" s="1"/>
    </row>
    <row r="242" spans="1:28" ht="15.75" customHeight="1">
      <c r="A242" s="25">
        <v>325</v>
      </c>
      <c r="B242" s="26" t="s">
        <v>41</v>
      </c>
      <c r="C242" s="218" t="s">
        <v>876</v>
      </c>
      <c r="D242" s="25" t="s">
        <v>843</v>
      </c>
      <c r="E242" s="26">
        <v>1</v>
      </c>
      <c r="F242" s="26" t="s">
        <v>252</v>
      </c>
      <c r="G242" s="42">
        <v>13500</v>
      </c>
      <c r="H242" s="199">
        <v>13500</v>
      </c>
      <c r="I242" s="119" t="s">
        <v>30</v>
      </c>
      <c r="J242" s="117"/>
      <c r="K242" s="117"/>
      <c r="L242" s="117">
        <v>1</v>
      </c>
      <c r="M242" s="206"/>
      <c r="N242" s="117"/>
      <c r="O242" s="117"/>
      <c r="P242" s="117"/>
      <c r="Q242" s="117"/>
      <c r="R242" s="26">
        <v>1</v>
      </c>
      <c r="S242" s="117"/>
      <c r="T242" s="117"/>
      <c r="U242" s="117"/>
      <c r="V242" s="1"/>
      <c r="W242" s="237"/>
      <c r="X242" s="1"/>
      <c r="Y242" s="236"/>
      <c r="Z242" s="1"/>
      <c r="AA242" s="1"/>
      <c r="AB242" s="1"/>
    </row>
    <row r="243" spans="1:28" ht="15.75" customHeight="1">
      <c r="A243" s="25">
        <v>326</v>
      </c>
      <c r="B243" s="26" t="s">
        <v>41</v>
      </c>
      <c r="C243" s="218" t="s">
        <v>890</v>
      </c>
      <c r="D243" s="25" t="s">
        <v>843</v>
      </c>
      <c r="E243" s="26">
        <v>14.999999999999998</v>
      </c>
      <c r="F243" s="26" t="s">
        <v>311</v>
      </c>
      <c r="G243" s="42">
        <v>33.299999999999997</v>
      </c>
      <c r="H243" s="199">
        <v>499.49999999999989</v>
      </c>
      <c r="I243" s="119" t="s">
        <v>30</v>
      </c>
      <c r="J243" s="117"/>
      <c r="K243" s="117"/>
      <c r="L243" s="117">
        <v>1</v>
      </c>
      <c r="M243" s="206"/>
      <c r="N243" s="117"/>
      <c r="O243" s="117"/>
      <c r="P243" s="117"/>
      <c r="Q243" s="117"/>
      <c r="R243" s="26">
        <v>1</v>
      </c>
      <c r="S243" s="117"/>
      <c r="T243" s="117"/>
      <c r="U243" s="117"/>
      <c r="V243" s="1"/>
      <c r="W243" s="237"/>
      <c r="X243" s="1"/>
      <c r="Y243" s="236"/>
      <c r="Z243" s="1"/>
      <c r="AA243" s="1"/>
      <c r="AB243" s="1"/>
    </row>
    <row r="244" spans="1:28" ht="15.75" customHeight="1">
      <c r="A244" s="25">
        <v>327</v>
      </c>
      <c r="B244" s="26" t="s">
        <v>41</v>
      </c>
      <c r="C244" s="218" t="s">
        <v>884</v>
      </c>
      <c r="D244" s="25" t="s">
        <v>843</v>
      </c>
      <c r="E244" s="26">
        <v>10</v>
      </c>
      <c r="F244" s="26" t="s">
        <v>252</v>
      </c>
      <c r="G244" s="42">
        <v>200</v>
      </c>
      <c r="H244" s="199">
        <v>2000</v>
      </c>
      <c r="I244" s="119" t="s">
        <v>30</v>
      </c>
      <c r="J244" s="117"/>
      <c r="K244" s="117"/>
      <c r="L244" s="117">
        <v>1</v>
      </c>
      <c r="M244" s="206"/>
      <c r="N244" s="117"/>
      <c r="O244" s="117"/>
      <c r="P244" s="117"/>
      <c r="Q244" s="117"/>
      <c r="R244" s="26">
        <v>1</v>
      </c>
      <c r="S244" s="117"/>
      <c r="T244" s="117"/>
      <c r="U244" s="117"/>
      <c r="V244" s="1"/>
      <c r="W244" s="237"/>
      <c r="X244" s="1"/>
      <c r="Y244" s="236"/>
      <c r="Z244" s="1"/>
      <c r="AA244" s="1"/>
      <c r="AB244" s="1"/>
    </row>
    <row r="245" spans="1:28" ht="15.75" customHeight="1">
      <c r="A245" s="25">
        <v>328</v>
      </c>
      <c r="B245" s="26" t="s">
        <v>41</v>
      </c>
      <c r="C245" s="218" t="s">
        <v>880</v>
      </c>
      <c r="D245" s="25" t="s">
        <v>843</v>
      </c>
      <c r="E245" s="26">
        <v>10</v>
      </c>
      <c r="F245" s="26" t="s">
        <v>881</v>
      </c>
      <c r="G245" s="42">
        <v>200</v>
      </c>
      <c r="H245" s="199">
        <v>2000</v>
      </c>
      <c r="I245" s="119" t="s">
        <v>30</v>
      </c>
      <c r="J245" s="117"/>
      <c r="K245" s="117"/>
      <c r="L245" s="117">
        <v>1</v>
      </c>
      <c r="M245" s="206"/>
      <c r="N245" s="117"/>
      <c r="O245" s="117"/>
      <c r="P245" s="117"/>
      <c r="Q245" s="117"/>
      <c r="R245" s="26">
        <v>1</v>
      </c>
      <c r="S245" s="117"/>
      <c r="T245" s="117"/>
      <c r="U245" s="117"/>
      <c r="V245" s="1"/>
      <c r="W245" s="237"/>
      <c r="X245" s="1"/>
      <c r="Y245" s="236"/>
      <c r="Z245" s="1"/>
      <c r="AA245" s="1"/>
      <c r="AB245" s="1"/>
    </row>
    <row r="246" spans="1:28" ht="15.75" customHeight="1">
      <c r="A246" s="25">
        <v>329</v>
      </c>
      <c r="B246" s="26" t="s">
        <v>41</v>
      </c>
      <c r="C246" s="218" t="s">
        <v>888</v>
      </c>
      <c r="D246" s="25" t="s">
        <v>843</v>
      </c>
      <c r="E246" s="26">
        <v>10</v>
      </c>
      <c r="F246" s="26" t="s">
        <v>252</v>
      </c>
      <c r="G246" s="42">
        <v>200</v>
      </c>
      <c r="H246" s="199">
        <v>2000</v>
      </c>
      <c r="I246" s="119" t="s">
        <v>30</v>
      </c>
      <c r="J246" s="117"/>
      <c r="K246" s="117"/>
      <c r="L246" s="117">
        <v>1</v>
      </c>
      <c r="M246" s="206"/>
      <c r="N246" s="117"/>
      <c r="O246" s="117"/>
      <c r="P246" s="117"/>
      <c r="Q246" s="117"/>
      <c r="R246" s="26">
        <v>1</v>
      </c>
      <c r="S246" s="117"/>
      <c r="T246" s="117"/>
      <c r="U246" s="117"/>
      <c r="V246" s="1"/>
      <c r="W246" s="237"/>
      <c r="X246" s="1"/>
      <c r="Y246" s="236"/>
      <c r="Z246" s="1"/>
      <c r="AA246" s="1"/>
      <c r="AB246" s="1"/>
    </row>
    <row r="247" spans="1:28" ht="15.75" customHeight="1">
      <c r="A247" s="25">
        <v>330</v>
      </c>
      <c r="B247" s="26" t="s">
        <v>41</v>
      </c>
      <c r="C247" s="218" t="s">
        <v>891</v>
      </c>
      <c r="D247" s="25" t="s">
        <v>843</v>
      </c>
      <c r="E247" s="26">
        <v>4</v>
      </c>
      <c r="F247" s="26" t="s">
        <v>252</v>
      </c>
      <c r="G247" s="42">
        <v>1000</v>
      </c>
      <c r="H247" s="199">
        <v>4000</v>
      </c>
      <c r="I247" s="119" t="s">
        <v>30</v>
      </c>
      <c r="J247" s="117"/>
      <c r="K247" s="117"/>
      <c r="L247" s="117">
        <v>1</v>
      </c>
      <c r="M247" s="206"/>
      <c r="N247" s="117"/>
      <c r="O247" s="117"/>
      <c r="P247" s="117"/>
      <c r="Q247" s="117"/>
      <c r="R247" s="26">
        <v>1</v>
      </c>
      <c r="S247" s="117"/>
      <c r="T247" s="117"/>
      <c r="U247" s="117"/>
      <c r="V247" s="1"/>
      <c r="W247" s="237"/>
      <c r="X247" s="1"/>
      <c r="Y247" s="236"/>
      <c r="Z247" s="1"/>
      <c r="AA247" s="1"/>
      <c r="AB247" s="1"/>
    </row>
    <row r="248" spans="1:28" ht="15.75" customHeight="1">
      <c r="A248" s="25">
        <v>331</v>
      </c>
      <c r="B248" s="26" t="s">
        <v>41</v>
      </c>
      <c r="C248" s="44" t="s">
        <v>718</v>
      </c>
      <c r="D248" s="25" t="s">
        <v>844</v>
      </c>
      <c r="E248" s="26">
        <v>1</v>
      </c>
      <c r="F248" s="26" t="s">
        <v>312</v>
      </c>
      <c r="G248" s="238">
        <v>200</v>
      </c>
      <c r="H248" s="199">
        <v>200</v>
      </c>
      <c r="I248" s="119" t="s">
        <v>30</v>
      </c>
      <c r="J248" s="117"/>
      <c r="K248" s="117"/>
      <c r="L248" s="117">
        <v>1</v>
      </c>
      <c r="M248" s="206"/>
      <c r="N248" s="117"/>
      <c r="O248" s="117"/>
      <c r="P248" s="117"/>
      <c r="Q248" s="117"/>
      <c r="R248" s="26">
        <v>1</v>
      </c>
      <c r="S248" s="117"/>
      <c r="T248" s="117"/>
      <c r="U248" s="117"/>
      <c r="V248" s="1"/>
      <c r="W248" s="237"/>
      <c r="X248" s="1"/>
      <c r="Y248" s="236"/>
      <c r="Z248" s="1"/>
      <c r="AA248" s="1"/>
      <c r="AB248" s="1"/>
    </row>
    <row r="249" spans="1:28" ht="15.75" customHeight="1">
      <c r="A249" s="25">
        <v>332</v>
      </c>
      <c r="B249" s="26" t="s">
        <v>41</v>
      </c>
      <c r="C249" s="218" t="s">
        <v>876</v>
      </c>
      <c r="D249" s="25" t="s">
        <v>844</v>
      </c>
      <c r="E249" s="26">
        <v>1</v>
      </c>
      <c r="F249" s="26" t="s">
        <v>252</v>
      </c>
      <c r="G249" s="42">
        <v>7800</v>
      </c>
      <c r="H249" s="199">
        <v>7800</v>
      </c>
      <c r="I249" s="119" t="s">
        <v>30</v>
      </c>
      <c r="J249" s="117"/>
      <c r="K249" s="117"/>
      <c r="L249" s="117">
        <v>1</v>
      </c>
      <c r="M249" s="206"/>
      <c r="N249" s="117"/>
      <c r="O249" s="117"/>
      <c r="P249" s="117"/>
      <c r="Q249" s="117"/>
      <c r="R249" s="26">
        <v>1</v>
      </c>
      <c r="S249" s="117"/>
      <c r="T249" s="117"/>
      <c r="U249" s="117"/>
      <c r="V249" s="1"/>
      <c r="W249" s="237"/>
      <c r="X249" s="1"/>
      <c r="Y249" s="236"/>
      <c r="Z249" s="1"/>
      <c r="AA249" s="1"/>
      <c r="AB249" s="1"/>
    </row>
    <row r="250" spans="1:28" ht="15.75" customHeight="1">
      <c r="A250" s="25">
        <v>333</v>
      </c>
      <c r="B250" s="26" t="s">
        <v>41</v>
      </c>
      <c r="C250" s="218" t="s">
        <v>892</v>
      </c>
      <c r="D250" s="25" t="s">
        <v>844</v>
      </c>
      <c r="E250" s="26">
        <v>1</v>
      </c>
      <c r="F250" s="26" t="s">
        <v>399</v>
      </c>
      <c r="G250" s="42">
        <v>2950</v>
      </c>
      <c r="H250" s="199">
        <v>2950</v>
      </c>
      <c r="I250" s="119" t="s">
        <v>30</v>
      </c>
      <c r="J250" s="117"/>
      <c r="K250" s="117"/>
      <c r="L250" s="117">
        <v>1</v>
      </c>
      <c r="M250" s="206"/>
      <c r="N250" s="117"/>
      <c r="O250" s="117"/>
      <c r="P250" s="117"/>
      <c r="Q250" s="117"/>
      <c r="R250" s="26">
        <v>1</v>
      </c>
      <c r="S250" s="117"/>
      <c r="T250" s="117"/>
      <c r="U250" s="117"/>
      <c r="V250" s="1"/>
      <c r="W250" s="237"/>
      <c r="X250" s="1"/>
      <c r="Y250" s="236"/>
      <c r="Z250" s="1"/>
      <c r="AA250" s="1"/>
      <c r="AB250" s="1"/>
    </row>
    <row r="251" spans="1:28" ht="15.75" customHeight="1">
      <c r="A251" s="25">
        <v>334</v>
      </c>
      <c r="B251" s="26" t="s">
        <v>41</v>
      </c>
      <c r="C251" s="218" t="s">
        <v>877</v>
      </c>
      <c r="D251" s="25" t="s">
        <v>844</v>
      </c>
      <c r="E251" s="26">
        <v>6</v>
      </c>
      <c r="F251" s="26" t="s">
        <v>62</v>
      </c>
      <c r="G251" s="42">
        <v>480</v>
      </c>
      <c r="H251" s="199">
        <v>2880</v>
      </c>
      <c r="I251" s="119" t="s">
        <v>30</v>
      </c>
      <c r="J251" s="117"/>
      <c r="K251" s="117"/>
      <c r="L251" s="117">
        <v>1</v>
      </c>
      <c r="M251" s="206"/>
      <c r="N251" s="117"/>
      <c r="O251" s="117"/>
      <c r="P251" s="117"/>
      <c r="Q251" s="117"/>
      <c r="R251" s="26">
        <v>1</v>
      </c>
      <c r="S251" s="117"/>
      <c r="T251" s="117"/>
      <c r="U251" s="117"/>
      <c r="V251" s="1"/>
      <c r="W251" s="237"/>
      <c r="X251" s="1"/>
      <c r="Y251" s="236"/>
      <c r="Z251" s="1"/>
      <c r="AA251" s="1"/>
      <c r="AB251" s="1"/>
    </row>
    <row r="252" spans="1:28" ht="15.75" customHeight="1">
      <c r="A252" s="25">
        <v>335</v>
      </c>
      <c r="B252" s="26" t="s">
        <v>41</v>
      </c>
      <c r="C252" s="218" t="s">
        <v>880</v>
      </c>
      <c r="D252" s="25" t="s">
        <v>844</v>
      </c>
      <c r="E252" s="26">
        <v>8</v>
      </c>
      <c r="F252" s="26" t="s">
        <v>62</v>
      </c>
      <c r="G252" s="42">
        <v>249</v>
      </c>
      <c r="H252" s="199">
        <v>1992</v>
      </c>
      <c r="I252" s="119" t="s">
        <v>30</v>
      </c>
      <c r="J252" s="117"/>
      <c r="K252" s="117"/>
      <c r="L252" s="117">
        <v>1</v>
      </c>
      <c r="M252" s="206"/>
      <c r="N252" s="117"/>
      <c r="O252" s="117"/>
      <c r="P252" s="117"/>
      <c r="Q252" s="117"/>
      <c r="R252" s="26">
        <v>1</v>
      </c>
      <c r="S252" s="117"/>
      <c r="T252" s="117"/>
      <c r="U252" s="117"/>
      <c r="V252" s="1"/>
      <c r="W252" s="237"/>
      <c r="X252" s="1"/>
      <c r="Y252" s="236"/>
      <c r="Z252" s="1"/>
      <c r="AA252" s="1"/>
      <c r="AB252" s="1"/>
    </row>
    <row r="253" spans="1:28" ht="15.75" customHeight="1">
      <c r="A253" s="25">
        <v>336</v>
      </c>
      <c r="B253" s="26" t="s">
        <v>41</v>
      </c>
      <c r="C253" s="218" t="s">
        <v>884</v>
      </c>
      <c r="D253" s="25" t="s">
        <v>844</v>
      </c>
      <c r="E253" s="26">
        <v>6</v>
      </c>
      <c r="F253" s="26" t="s">
        <v>62</v>
      </c>
      <c r="G253" s="42">
        <v>350</v>
      </c>
      <c r="H253" s="199">
        <v>2100</v>
      </c>
      <c r="I253" s="119" t="s">
        <v>30</v>
      </c>
      <c r="J253" s="117"/>
      <c r="K253" s="117"/>
      <c r="L253" s="117">
        <v>1</v>
      </c>
      <c r="M253" s="206"/>
      <c r="N253" s="117"/>
      <c r="O253" s="117"/>
      <c r="P253" s="117"/>
      <c r="Q253" s="117"/>
      <c r="R253" s="26">
        <v>1</v>
      </c>
      <c r="S253" s="117"/>
      <c r="T253" s="117"/>
      <c r="U253" s="117"/>
      <c r="V253" s="1"/>
      <c r="W253" s="237"/>
      <c r="X253" s="1"/>
      <c r="Y253" s="236"/>
      <c r="Z253" s="1"/>
      <c r="AA253" s="1"/>
      <c r="AB253" s="1"/>
    </row>
    <row r="254" spans="1:28" ht="15.75" customHeight="1">
      <c r="A254" s="25">
        <v>337</v>
      </c>
      <c r="B254" s="26" t="s">
        <v>41</v>
      </c>
      <c r="C254" s="218" t="s">
        <v>888</v>
      </c>
      <c r="D254" s="25" t="s">
        <v>844</v>
      </c>
      <c r="E254" s="26">
        <v>5</v>
      </c>
      <c r="F254" s="26" t="s">
        <v>62</v>
      </c>
      <c r="G254" s="42">
        <v>828</v>
      </c>
      <c r="H254" s="199">
        <v>4140</v>
      </c>
      <c r="I254" s="119" t="s">
        <v>30</v>
      </c>
      <c r="J254" s="117"/>
      <c r="K254" s="117"/>
      <c r="L254" s="117">
        <v>1</v>
      </c>
      <c r="M254" s="206"/>
      <c r="N254" s="117"/>
      <c r="O254" s="117"/>
      <c r="P254" s="117"/>
      <c r="Q254" s="117"/>
      <c r="R254" s="26">
        <v>1</v>
      </c>
      <c r="S254" s="117"/>
      <c r="T254" s="117"/>
      <c r="U254" s="117"/>
      <c r="V254" s="1"/>
      <c r="W254" s="237"/>
      <c r="X254" s="1"/>
      <c r="Y254" s="236"/>
      <c r="Z254" s="1"/>
      <c r="AA254" s="1"/>
      <c r="AB254" s="1"/>
    </row>
    <row r="255" spans="1:28" ht="15.75" customHeight="1">
      <c r="A255" s="25">
        <v>338</v>
      </c>
      <c r="B255" s="26" t="s">
        <v>41</v>
      </c>
      <c r="C255" s="218" t="s">
        <v>893</v>
      </c>
      <c r="D255" s="25" t="s">
        <v>844</v>
      </c>
      <c r="E255" s="26">
        <v>4</v>
      </c>
      <c r="F255" s="26" t="s">
        <v>62</v>
      </c>
      <c r="G255" s="42">
        <v>549</v>
      </c>
      <c r="H255" s="199">
        <v>2196</v>
      </c>
      <c r="I255" s="119" t="s">
        <v>30</v>
      </c>
      <c r="J255" s="117"/>
      <c r="K255" s="117"/>
      <c r="L255" s="117">
        <v>1</v>
      </c>
      <c r="M255" s="206"/>
      <c r="N255" s="117"/>
      <c r="O255" s="117"/>
      <c r="P255" s="117"/>
      <c r="Q255" s="117"/>
      <c r="R255" s="26">
        <v>1</v>
      </c>
      <c r="S255" s="117"/>
      <c r="T255" s="117"/>
      <c r="U255" s="117"/>
      <c r="V255" s="1"/>
      <c r="W255" s="237"/>
      <c r="X255" s="1"/>
      <c r="Y255" s="236"/>
      <c r="Z255" s="1"/>
      <c r="AA255" s="1"/>
      <c r="AB255" s="1"/>
    </row>
    <row r="256" spans="1:28" ht="15.75" customHeight="1">
      <c r="A256" s="25">
        <v>339</v>
      </c>
      <c r="B256" s="26" t="s">
        <v>41</v>
      </c>
      <c r="C256" s="218" t="s">
        <v>894</v>
      </c>
      <c r="D256" s="25" t="s">
        <v>844</v>
      </c>
      <c r="E256" s="26">
        <v>2</v>
      </c>
      <c r="F256" s="26" t="s">
        <v>62</v>
      </c>
      <c r="G256" s="42">
        <v>20</v>
      </c>
      <c r="H256" s="199">
        <v>40</v>
      </c>
      <c r="I256" s="119" t="s">
        <v>30</v>
      </c>
      <c r="J256" s="117"/>
      <c r="K256" s="117"/>
      <c r="L256" s="117">
        <v>1</v>
      </c>
      <c r="M256" s="206"/>
      <c r="N256" s="117"/>
      <c r="O256" s="117"/>
      <c r="P256" s="117"/>
      <c r="Q256" s="117"/>
      <c r="R256" s="26">
        <v>1</v>
      </c>
      <c r="S256" s="117"/>
      <c r="T256" s="117"/>
      <c r="U256" s="117"/>
      <c r="V256" s="1"/>
      <c r="W256" s="237"/>
      <c r="X256" s="1"/>
      <c r="Y256" s="236"/>
      <c r="Z256" s="1"/>
      <c r="AA256" s="1"/>
      <c r="AB256" s="1"/>
    </row>
    <row r="257" spans="1:28" ht="15.75" customHeight="1">
      <c r="A257" s="25">
        <v>340</v>
      </c>
      <c r="B257" s="26" t="s">
        <v>41</v>
      </c>
      <c r="C257" s="218" t="s">
        <v>895</v>
      </c>
      <c r="D257" s="25" t="s">
        <v>844</v>
      </c>
      <c r="E257" s="26">
        <v>5</v>
      </c>
      <c r="F257" s="26" t="s">
        <v>252</v>
      </c>
      <c r="G257" s="42">
        <v>500</v>
      </c>
      <c r="H257" s="199">
        <v>2500</v>
      </c>
      <c r="I257" s="119" t="s">
        <v>30</v>
      </c>
      <c r="J257" s="117"/>
      <c r="K257" s="117"/>
      <c r="L257" s="117">
        <v>1</v>
      </c>
      <c r="M257" s="206"/>
      <c r="N257" s="117"/>
      <c r="O257" s="117"/>
      <c r="P257" s="117"/>
      <c r="Q257" s="117"/>
      <c r="R257" s="26">
        <v>1</v>
      </c>
      <c r="S257" s="117"/>
      <c r="T257" s="117"/>
      <c r="U257" s="117"/>
      <c r="V257" s="1"/>
      <c r="W257" s="237"/>
      <c r="X257" s="1"/>
      <c r="Y257" s="236"/>
      <c r="Z257" s="1"/>
      <c r="AA257" s="1"/>
      <c r="AB257" s="1"/>
    </row>
    <row r="258" spans="1:28" ht="15.75" customHeight="1">
      <c r="A258" s="25">
        <v>341</v>
      </c>
      <c r="B258" s="26" t="s">
        <v>41</v>
      </c>
      <c r="C258" s="218" t="s">
        <v>896</v>
      </c>
      <c r="D258" s="25" t="s">
        <v>844</v>
      </c>
      <c r="E258" s="26">
        <v>1</v>
      </c>
      <c r="F258" s="26" t="s">
        <v>252</v>
      </c>
      <c r="G258" s="42">
        <v>1430</v>
      </c>
      <c r="H258" s="199">
        <v>1430</v>
      </c>
      <c r="I258" s="119" t="s">
        <v>30</v>
      </c>
      <c r="J258" s="117"/>
      <c r="K258" s="117"/>
      <c r="L258" s="117">
        <v>1</v>
      </c>
      <c r="M258" s="206"/>
      <c r="N258" s="117"/>
      <c r="O258" s="117"/>
      <c r="P258" s="117"/>
      <c r="Q258" s="117"/>
      <c r="R258" s="26">
        <v>1</v>
      </c>
      <c r="S258" s="117"/>
      <c r="T258" s="117"/>
      <c r="U258" s="117"/>
      <c r="V258" s="1"/>
      <c r="W258" s="237"/>
      <c r="X258" s="1"/>
      <c r="Y258" s="236"/>
      <c r="Z258" s="1"/>
      <c r="AA258" s="1"/>
      <c r="AB258" s="1"/>
    </row>
    <row r="259" spans="1:28" ht="15.75" customHeight="1">
      <c r="A259" s="25">
        <v>342</v>
      </c>
      <c r="B259" s="26" t="s">
        <v>41</v>
      </c>
      <c r="C259" s="218" t="s">
        <v>897</v>
      </c>
      <c r="D259" s="25" t="s">
        <v>844</v>
      </c>
      <c r="E259" s="26">
        <v>10</v>
      </c>
      <c r="F259" s="26" t="s">
        <v>62</v>
      </c>
      <c r="G259" s="42">
        <v>60</v>
      </c>
      <c r="H259" s="199">
        <v>600</v>
      </c>
      <c r="I259" s="119" t="s">
        <v>30</v>
      </c>
      <c r="J259" s="117"/>
      <c r="K259" s="117"/>
      <c r="L259" s="117">
        <v>1</v>
      </c>
      <c r="M259" s="206"/>
      <c r="N259" s="117"/>
      <c r="O259" s="117"/>
      <c r="P259" s="117"/>
      <c r="Q259" s="117"/>
      <c r="R259" s="26">
        <v>1</v>
      </c>
      <c r="S259" s="117"/>
      <c r="T259" s="117"/>
      <c r="U259" s="117"/>
      <c r="V259" s="1"/>
      <c r="W259" s="237"/>
      <c r="X259" s="1"/>
      <c r="Y259" s="236"/>
      <c r="Z259" s="1"/>
      <c r="AA259" s="1"/>
      <c r="AB259" s="1"/>
    </row>
    <row r="260" spans="1:28" ht="15.75" customHeight="1">
      <c r="A260" s="25">
        <v>343</v>
      </c>
      <c r="B260" s="26" t="s">
        <v>41</v>
      </c>
      <c r="C260" s="218" t="s">
        <v>724</v>
      </c>
      <c r="D260" s="25" t="s">
        <v>844</v>
      </c>
      <c r="E260" s="26">
        <v>4</v>
      </c>
      <c r="F260" s="26" t="s">
        <v>898</v>
      </c>
      <c r="G260" s="42">
        <v>120</v>
      </c>
      <c r="H260" s="199">
        <v>480</v>
      </c>
      <c r="I260" s="119" t="s">
        <v>30</v>
      </c>
      <c r="J260" s="117"/>
      <c r="K260" s="117"/>
      <c r="L260" s="117">
        <v>1</v>
      </c>
      <c r="M260" s="206"/>
      <c r="N260" s="117"/>
      <c r="O260" s="117"/>
      <c r="P260" s="117"/>
      <c r="Q260" s="117"/>
      <c r="R260" s="26">
        <v>1</v>
      </c>
      <c r="S260" s="117"/>
      <c r="T260" s="117"/>
      <c r="U260" s="117"/>
      <c r="V260" s="1"/>
      <c r="W260" s="237"/>
      <c r="X260" s="1"/>
      <c r="Y260" s="236"/>
      <c r="Z260" s="1"/>
      <c r="AA260" s="1"/>
      <c r="AB260" s="1"/>
    </row>
    <row r="261" spans="1:28" ht="15.75" customHeight="1">
      <c r="A261" s="25">
        <v>344</v>
      </c>
      <c r="B261" s="26" t="s">
        <v>41</v>
      </c>
      <c r="C261" s="218" t="s">
        <v>891</v>
      </c>
      <c r="D261" s="25" t="s">
        <v>844</v>
      </c>
      <c r="E261" s="26">
        <v>4</v>
      </c>
      <c r="F261" s="26" t="s">
        <v>62</v>
      </c>
      <c r="G261" s="42">
        <v>1000</v>
      </c>
      <c r="H261" s="199">
        <v>4000</v>
      </c>
      <c r="I261" s="119" t="s">
        <v>30</v>
      </c>
      <c r="J261" s="117"/>
      <c r="K261" s="117"/>
      <c r="L261" s="117">
        <v>1</v>
      </c>
      <c r="M261" s="206"/>
      <c r="N261" s="117"/>
      <c r="O261" s="117"/>
      <c r="P261" s="117"/>
      <c r="Q261" s="117"/>
      <c r="R261" s="26">
        <v>1</v>
      </c>
      <c r="S261" s="117"/>
      <c r="T261" s="117"/>
      <c r="U261" s="117"/>
      <c r="V261" s="1"/>
      <c r="W261" s="237"/>
      <c r="X261" s="1"/>
      <c r="Y261" s="236"/>
      <c r="Z261" s="1"/>
      <c r="AA261" s="1"/>
      <c r="AB261" s="1"/>
    </row>
    <row r="262" spans="1:28" ht="15.75" customHeight="1">
      <c r="A262" s="25">
        <v>345</v>
      </c>
      <c r="B262" s="26" t="s">
        <v>41</v>
      </c>
      <c r="C262" s="44" t="s">
        <v>718</v>
      </c>
      <c r="D262" s="25" t="s">
        <v>845</v>
      </c>
      <c r="E262" s="26">
        <v>4</v>
      </c>
      <c r="F262" s="26" t="s">
        <v>312</v>
      </c>
      <c r="G262" s="238">
        <v>200</v>
      </c>
      <c r="H262" s="199">
        <v>800</v>
      </c>
      <c r="I262" s="119" t="s">
        <v>30</v>
      </c>
      <c r="J262" s="117"/>
      <c r="K262" s="117"/>
      <c r="L262" s="117">
        <v>1</v>
      </c>
      <c r="M262" s="206"/>
      <c r="N262" s="117"/>
      <c r="O262" s="117"/>
      <c r="P262" s="117"/>
      <c r="Q262" s="117"/>
      <c r="R262" s="26">
        <v>1</v>
      </c>
      <c r="S262" s="117"/>
      <c r="T262" s="117"/>
      <c r="U262" s="117"/>
      <c r="V262" s="1"/>
      <c r="W262" s="237"/>
      <c r="X262" s="1"/>
      <c r="Y262" s="236"/>
      <c r="Z262" s="1"/>
      <c r="AA262" s="1"/>
      <c r="AB262" s="1"/>
    </row>
    <row r="263" spans="1:28" ht="15.75" customHeight="1">
      <c r="A263" s="25">
        <v>346</v>
      </c>
      <c r="B263" s="26" t="s">
        <v>41</v>
      </c>
      <c r="C263" s="218" t="s">
        <v>899</v>
      </c>
      <c r="D263" s="25" t="s">
        <v>845</v>
      </c>
      <c r="E263" s="26">
        <v>10</v>
      </c>
      <c r="F263" s="26" t="s">
        <v>252</v>
      </c>
      <c r="G263" s="42">
        <v>1860</v>
      </c>
      <c r="H263" s="199">
        <v>18600</v>
      </c>
      <c r="I263" s="119" t="s">
        <v>30</v>
      </c>
      <c r="J263" s="117"/>
      <c r="K263" s="117"/>
      <c r="L263" s="117">
        <v>1</v>
      </c>
      <c r="M263" s="206"/>
      <c r="N263" s="117"/>
      <c r="O263" s="117"/>
      <c r="P263" s="117"/>
      <c r="Q263" s="117"/>
      <c r="R263" s="26">
        <v>1</v>
      </c>
      <c r="S263" s="117"/>
      <c r="T263" s="117"/>
      <c r="U263" s="117"/>
      <c r="V263" s="1"/>
      <c r="W263" s="237"/>
      <c r="X263" s="1"/>
      <c r="Y263" s="236"/>
      <c r="Z263" s="1"/>
      <c r="AA263" s="1"/>
      <c r="AB263" s="1"/>
    </row>
    <row r="264" spans="1:28" ht="15.75" customHeight="1">
      <c r="A264" s="25">
        <v>347</v>
      </c>
      <c r="B264" s="26" t="s">
        <v>41</v>
      </c>
      <c r="C264" s="218" t="s">
        <v>900</v>
      </c>
      <c r="D264" s="25" t="s">
        <v>845</v>
      </c>
      <c r="E264" s="26">
        <v>20</v>
      </c>
      <c r="F264" s="26" t="s">
        <v>901</v>
      </c>
      <c r="G264" s="42">
        <v>180</v>
      </c>
      <c r="H264" s="199">
        <v>3600</v>
      </c>
      <c r="I264" s="119" t="s">
        <v>30</v>
      </c>
      <c r="J264" s="117"/>
      <c r="K264" s="117"/>
      <c r="L264" s="117">
        <v>1</v>
      </c>
      <c r="M264" s="206"/>
      <c r="N264" s="117"/>
      <c r="O264" s="117"/>
      <c r="P264" s="117"/>
      <c r="Q264" s="117"/>
      <c r="R264" s="26">
        <v>1</v>
      </c>
      <c r="S264" s="117"/>
      <c r="T264" s="117"/>
      <c r="U264" s="117"/>
      <c r="V264" s="1"/>
      <c r="W264" s="237"/>
      <c r="X264" s="1"/>
      <c r="Y264" s="236"/>
      <c r="Z264" s="1"/>
      <c r="AA264" s="1"/>
      <c r="AB264" s="1"/>
    </row>
    <row r="265" spans="1:28" ht="15.75" customHeight="1">
      <c r="A265" s="25">
        <v>348</v>
      </c>
      <c r="B265" s="26" t="s">
        <v>41</v>
      </c>
      <c r="C265" s="218" t="s">
        <v>902</v>
      </c>
      <c r="D265" s="25" t="s">
        <v>845</v>
      </c>
      <c r="E265" s="26">
        <v>25</v>
      </c>
      <c r="F265" s="26" t="s">
        <v>252</v>
      </c>
      <c r="G265" s="42">
        <v>394</v>
      </c>
      <c r="H265" s="199">
        <v>9850</v>
      </c>
      <c r="I265" s="119" t="s">
        <v>30</v>
      </c>
      <c r="J265" s="117"/>
      <c r="K265" s="117"/>
      <c r="L265" s="117">
        <v>1</v>
      </c>
      <c r="M265" s="206"/>
      <c r="N265" s="117"/>
      <c r="O265" s="117"/>
      <c r="P265" s="117"/>
      <c r="Q265" s="117"/>
      <c r="R265" s="26">
        <v>1</v>
      </c>
      <c r="S265" s="117"/>
      <c r="T265" s="117"/>
      <c r="U265" s="117"/>
      <c r="V265" s="1"/>
      <c r="W265" s="237"/>
      <c r="X265" s="1"/>
      <c r="Y265" s="236"/>
      <c r="Z265" s="1"/>
      <c r="AA265" s="1"/>
      <c r="AB265" s="1"/>
    </row>
    <row r="266" spans="1:28" ht="15.75" customHeight="1">
      <c r="A266" s="25">
        <v>349</v>
      </c>
      <c r="B266" s="26" t="s">
        <v>41</v>
      </c>
      <c r="C266" s="218" t="s">
        <v>903</v>
      </c>
      <c r="D266" s="25" t="s">
        <v>845</v>
      </c>
      <c r="E266" s="26">
        <v>25</v>
      </c>
      <c r="F266" s="26" t="s">
        <v>252</v>
      </c>
      <c r="G266" s="42">
        <v>482</v>
      </c>
      <c r="H266" s="199">
        <v>12050</v>
      </c>
      <c r="I266" s="119" t="s">
        <v>30</v>
      </c>
      <c r="J266" s="117"/>
      <c r="K266" s="117"/>
      <c r="L266" s="117">
        <v>1</v>
      </c>
      <c r="M266" s="206"/>
      <c r="N266" s="117"/>
      <c r="O266" s="117"/>
      <c r="P266" s="117"/>
      <c r="Q266" s="117"/>
      <c r="R266" s="26">
        <v>1</v>
      </c>
      <c r="S266" s="117"/>
      <c r="T266" s="117"/>
      <c r="U266" s="117"/>
      <c r="V266" s="1"/>
      <c r="W266" s="237"/>
      <c r="X266" s="1"/>
      <c r="Y266" s="236"/>
      <c r="Z266" s="1"/>
      <c r="AA266" s="1"/>
      <c r="AB266" s="1"/>
    </row>
    <row r="267" spans="1:28" ht="15.75" customHeight="1">
      <c r="A267" s="25">
        <v>350</v>
      </c>
      <c r="B267" s="26" t="s">
        <v>41</v>
      </c>
      <c r="C267" s="218" t="s">
        <v>890</v>
      </c>
      <c r="D267" s="25" t="s">
        <v>845</v>
      </c>
      <c r="E267" s="26">
        <v>4</v>
      </c>
      <c r="F267" s="26" t="s">
        <v>252</v>
      </c>
      <c r="G267" s="42">
        <v>500</v>
      </c>
      <c r="H267" s="199">
        <v>2000</v>
      </c>
      <c r="I267" s="119" t="s">
        <v>30</v>
      </c>
      <c r="J267" s="117"/>
      <c r="K267" s="117"/>
      <c r="L267" s="117">
        <v>1</v>
      </c>
      <c r="M267" s="206"/>
      <c r="N267" s="117"/>
      <c r="O267" s="117"/>
      <c r="P267" s="117"/>
      <c r="Q267" s="117"/>
      <c r="R267" s="26">
        <v>1</v>
      </c>
      <c r="S267" s="117"/>
      <c r="T267" s="117"/>
      <c r="U267" s="117"/>
      <c r="V267" s="1"/>
      <c r="W267" s="237"/>
      <c r="X267" s="1"/>
      <c r="Y267" s="236"/>
      <c r="Z267" s="1"/>
      <c r="AA267" s="1"/>
      <c r="AB267" s="1"/>
    </row>
    <row r="268" spans="1:28" ht="15.75" customHeight="1">
      <c r="A268" s="25">
        <v>351</v>
      </c>
      <c r="B268" s="26" t="s">
        <v>41</v>
      </c>
      <c r="C268" s="218" t="s">
        <v>904</v>
      </c>
      <c r="D268" s="25" t="s">
        <v>845</v>
      </c>
      <c r="E268" s="26">
        <v>20</v>
      </c>
      <c r="F268" s="26" t="s">
        <v>252</v>
      </c>
      <c r="G268" s="42">
        <v>35</v>
      </c>
      <c r="H268" s="199">
        <v>700</v>
      </c>
      <c r="I268" s="119" t="s">
        <v>30</v>
      </c>
      <c r="J268" s="117"/>
      <c r="K268" s="117"/>
      <c r="L268" s="117">
        <v>1</v>
      </c>
      <c r="M268" s="206"/>
      <c r="N268" s="117"/>
      <c r="O268" s="117"/>
      <c r="P268" s="117"/>
      <c r="Q268" s="117"/>
      <c r="R268" s="26">
        <v>1</v>
      </c>
      <c r="S268" s="117"/>
      <c r="T268" s="117"/>
      <c r="U268" s="117"/>
      <c r="V268" s="1"/>
      <c r="W268" s="237"/>
      <c r="X268" s="1"/>
      <c r="Y268" s="236"/>
      <c r="Z268" s="1"/>
      <c r="AA268" s="1"/>
      <c r="AB268" s="1"/>
    </row>
    <row r="269" spans="1:28" ht="15.75" customHeight="1">
      <c r="A269" s="25">
        <v>352</v>
      </c>
      <c r="B269" s="26" t="s">
        <v>41</v>
      </c>
      <c r="C269" s="218" t="s">
        <v>724</v>
      </c>
      <c r="D269" s="25" t="s">
        <v>845</v>
      </c>
      <c r="E269" s="26">
        <v>5</v>
      </c>
      <c r="F269" s="26" t="s">
        <v>874</v>
      </c>
      <c r="G269" s="42">
        <v>110</v>
      </c>
      <c r="H269" s="199">
        <v>550</v>
      </c>
      <c r="I269" s="119" t="s">
        <v>30</v>
      </c>
      <c r="J269" s="117"/>
      <c r="K269" s="117"/>
      <c r="L269" s="117">
        <v>1</v>
      </c>
      <c r="M269" s="206"/>
      <c r="N269" s="117"/>
      <c r="O269" s="117"/>
      <c r="P269" s="117"/>
      <c r="Q269" s="117"/>
      <c r="R269" s="26">
        <v>1</v>
      </c>
      <c r="S269" s="117"/>
      <c r="T269" s="117"/>
      <c r="U269" s="117"/>
      <c r="V269" s="1"/>
      <c r="W269" s="237"/>
      <c r="X269" s="1"/>
      <c r="Y269" s="236"/>
      <c r="Z269" s="1"/>
      <c r="AA269" s="1"/>
      <c r="AB269" s="1"/>
    </row>
    <row r="270" spans="1:28" ht="15.75" customHeight="1">
      <c r="A270" s="25">
        <v>353</v>
      </c>
      <c r="B270" s="26" t="s">
        <v>41</v>
      </c>
      <c r="C270" s="218" t="s">
        <v>905</v>
      </c>
      <c r="D270" s="25" t="s">
        <v>845</v>
      </c>
      <c r="E270" s="26">
        <v>10</v>
      </c>
      <c r="F270" s="26" t="s">
        <v>312</v>
      </c>
      <c r="G270" s="42">
        <v>50</v>
      </c>
      <c r="H270" s="199">
        <v>500</v>
      </c>
      <c r="I270" s="119" t="s">
        <v>30</v>
      </c>
      <c r="J270" s="117"/>
      <c r="K270" s="117"/>
      <c r="L270" s="117">
        <v>1</v>
      </c>
      <c r="M270" s="206"/>
      <c r="N270" s="117"/>
      <c r="O270" s="117"/>
      <c r="P270" s="117"/>
      <c r="Q270" s="117"/>
      <c r="R270" s="26">
        <v>1</v>
      </c>
      <c r="S270" s="117"/>
      <c r="T270" s="117"/>
      <c r="U270" s="117"/>
      <c r="V270" s="1"/>
      <c r="W270" s="237"/>
      <c r="X270" s="1"/>
      <c r="Y270" s="236"/>
      <c r="Z270" s="1"/>
      <c r="AA270" s="1"/>
      <c r="AB270" s="1"/>
    </row>
    <row r="271" spans="1:28" ht="15.75" customHeight="1">
      <c r="A271" s="25">
        <v>354</v>
      </c>
      <c r="B271" s="26" t="s">
        <v>41</v>
      </c>
      <c r="C271" s="218" t="s">
        <v>906</v>
      </c>
      <c r="D271" s="25" t="s">
        <v>845</v>
      </c>
      <c r="E271" s="26">
        <v>5</v>
      </c>
      <c r="F271" s="26" t="s">
        <v>874</v>
      </c>
      <c r="G271" s="42">
        <v>55</v>
      </c>
      <c r="H271" s="199">
        <v>275</v>
      </c>
      <c r="I271" s="119" t="s">
        <v>30</v>
      </c>
      <c r="J271" s="117"/>
      <c r="K271" s="117"/>
      <c r="L271" s="117">
        <v>1</v>
      </c>
      <c r="M271" s="206"/>
      <c r="N271" s="117"/>
      <c r="O271" s="117"/>
      <c r="P271" s="117"/>
      <c r="Q271" s="117"/>
      <c r="R271" s="26">
        <v>1</v>
      </c>
      <c r="S271" s="117"/>
      <c r="T271" s="117"/>
      <c r="U271" s="117"/>
      <c r="V271" s="1"/>
      <c r="W271" s="237"/>
      <c r="X271" s="1"/>
      <c r="Y271" s="236"/>
      <c r="Z271" s="1"/>
      <c r="AA271" s="1"/>
      <c r="AB271" s="1"/>
    </row>
    <row r="272" spans="1:28" ht="15.75" customHeight="1">
      <c r="A272" s="25">
        <v>355</v>
      </c>
      <c r="B272" s="26" t="s">
        <v>41</v>
      </c>
      <c r="C272" s="44" t="s">
        <v>718</v>
      </c>
      <c r="D272" s="25" t="s">
        <v>846</v>
      </c>
      <c r="E272" s="26">
        <v>4</v>
      </c>
      <c r="F272" s="26" t="s">
        <v>312</v>
      </c>
      <c r="G272" s="238">
        <v>200</v>
      </c>
      <c r="H272" s="199">
        <v>800</v>
      </c>
      <c r="I272" s="119" t="s">
        <v>30</v>
      </c>
      <c r="J272" s="117"/>
      <c r="K272" s="117"/>
      <c r="L272" s="117">
        <v>1</v>
      </c>
      <c r="M272" s="206"/>
      <c r="N272" s="117"/>
      <c r="O272" s="117"/>
      <c r="P272" s="117"/>
      <c r="Q272" s="117"/>
      <c r="R272" s="26">
        <v>1</v>
      </c>
      <c r="S272" s="117"/>
      <c r="T272" s="117"/>
      <c r="U272" s="117"/>
      <c r="V272" s="1"/>
      <c r="W272" s="237"/>
      <c r="X272" s="1"/>
      <c r="Y272" s="236"/>
      <c r="Z272" s="1"/>
      <c r="AA272" s="1"/>
      <c r="AB272" s="1"/>
    </row>
    <row r="273" spans="1:28" ht="15.75" customHeight="1">
      <c r="A273" s="25">
        <v>356</v>
      </c>
      <c r="B273" s="26" t="s">
        <v>41</v>
      </c>
      <c r="C273" s="218" t="s">
        <v>907</v>
      </c>
      <c r="D273" s="25" t="s">
        <v>846</v>
      </c>
      <c r="E273" s="26">
        <v>3</v>
      </c>
      <c r="F273" s="26" t="s">
        <v>252</v>
      </c>
      <c r="G273" s="42">
        <v>1400</v>
      </c>
      <c r="H273" s="199">
        <v>4200</v>
      </c>
      <c r="I273" s="119" t="s">
        <v>30</v>
      </c>
      <c r="J273" s="117"/>
      <c r="K273" s="117"/>
      <c r="L273" s="117">
        <v>1</v>
      </c>
      <c r="M273" s="206"/>
      <c r="N273" s="117"/>
      <c r="O273" s="117"/>
      <c r="P273" s="117"/>
      <c r="Q273" s="117"/>
      <c r="R273" s="26">
        <v>1</v>
      </c>
      <c r="S273" s="117"/>
      <c r="T273" s="117"/>
      <c r="U273" s="117"/>
      <c r="V273" s="1"/>
      <c r="W273" s="237"/>
      <c r="X273" s="1"/>
      <c r="Y273" s="236"/>
      <c r="Z273" s="1"/>
      <c r="AA273" s="1"/>
      <c r="AB273" s="1"/>
    </row>
    <row r="274" spans="1:28" ht="15.75" customHeight="1">
      <c r="A274" s="25">
        <v>357</v>
      </c>
      <c r="B274" s="26" t="s">
        <v>41</v>
      </c>
      <c r="C274" s="218" t="s">
        <v>888</v>
      </c>
      <c r="D274" s="25" t="s">
        <v>846</v>
      </c>
      <c r="E274" s="26">
        <v>10</v>
      </c>
      <c r="F274" s="26" t="s">
        <v>252</v>
      </c>
      <c r="G274" s="42">
        <v>450</v>
      </c>
      <c r="H274" s="199">
        <v>4500</v>
      </c>
      <c r="I274" s="119" t="s">
        <v>30</v>
      </c>
      <c r="J274" s="117"/>
      <c r="K274" s="117"/>
      <c r="L274" s="117">
        <v>1</v>
      </c>
      <c r="M274" s="206"/>
      <c r="N274" s="117"/>
      <c r="O274" s="117"/>
      <c r="P274" s="117"/>
      <c r="Q274" s="117"/>
      <c r="R274" s="26">
        <v>1</v>
      </c>
      <c r="S274" s="117"/>
      <c r="T274" s="117"/>
      <c r="U274" s="117"/>
      <c r="V274" s="1"/>
      <c r="W274" s="237"/>
      <c r="X274" s="1"/>
      <c r="Y274" s="236"/>
      <c r="Z274" s="1"/>
      <c r="AA274" s="1"/>
      <c r="AB274" s="1"/>
    </row>
    <row r="275" spans="1:28" ht="15.75" customHeight="1">
      <c r="A275" s="25">
        <v>358</v>
      </c>
      <c r="B275" s="26" t="s">
        <v>41</v>
      </c>
      <c r="C275" s="218" t="s">
        <v>884</v>
      </c>
      <c r="D275" s="25" t="s">
        <v>846</v>
      </c>
      <c r="E275" s="26">
        <v>10</v>
      </c>
      <c r="F275" s="26" t="s">
        <v>252</v>
      </c>
      <c r="G275" s="42">
        <v>160</v>
      </c>
      <c r="H275" s="199">
        <v>1600</v>
      </c>
      <c r="I275" s="119" t="s">
        <v>30</v>
      </c>
      <c r="J275" s="117"/>
      <c r="K275" s="117"/>
      <c r="L275" s="117">
        <v>1</v>
      </c>
      <c r="M275" s="206"/>
      <c r="N275" s="117"/>
      <c r="O275" s="117"/>
      <c r="P275" s="117"/>
      <c r="Q275" s="117"/>
      <c r="R275" s="26">
        <v>1</v>
      </c>
      <c r="S275" s="117"/>
      <c r="T275" s="117"/>
      <c r="U275" s="117"/>
      <c r="V275" s="1"/>
      <c r="W275" s="237"/>
      <c r="X275" s="1"/>
      <c r="Y275" s="236"/>
      <c r="Z275" s="1"/>
      <c r="AA275" s="1"/>
      <c r="AB275" s="1"/>
    </row>
    <row r="276" spans="1:28" ht="15.75" customHeight="1">
      <c r="A276" s="25">
        <v>359</v>
      </c>
      <c r="B276" s="26" t="s">
        <v>41</v>
      </c>
      <c r="C276" s="218" t="s">
        <v>880</v>
      </c>
      <c r="D276" s="25" t="s">
        <v>846</v>
      </c>
      <c r="E276" s="26">
        <v>10</v>
      </c>
      <c r="F276" s="26" t="s">
        <v>252</v>
      </c>
      <c r="G276" s="42">
        <v>207</v>
      </c>
      <c r="H276" s="199">
        <v>2070</v>
      </c>
      <c r="I276" s="119" t="s">
        <v>30</v>
      </c>
      <c r="J276" s="117"/>
      <c r="K276" s="117"/>
      <c r="L276" s="117">
        <v>1</v>
      </c>
      <c r="M276" s="206"/>
      <c r="N276" s="117"/>
      <c r="O276" s="117"/>
      <c r="P276" s="117"/>
      <c r="Q276" s="117"/>
      <c r="R276" s="26">
        <v>1</v>
      </c>
      <c r="S276" s="117"/>
      <c r="T276" s="117"/>
      <c r="U276" s="117"/>
      <c r="V276" s="1"/>
      <c r="W276" s="237"/>
      <c r="X276" s="1"/>
      <c r="Y276" s="236"/>
      <c r="Z276" s="1"/>
      <c r="AA276" s="1"/>
      <c r="AB276" s="1"/>
    </row>
    <row r="277" spans="1:28" ht="15.75" customHeight="1">
      <c r="A277" s="25">
        <v>360</v>
      </c>
      <c r="B277" s="26" t="s">
        <v>41</v>
      </c>
      <c r="C277" s="218" t="s">
        <v>724</v>
      </c>
      <c r="D277" s="25" t="s">
        <v>846</v>
      </c>
      <c r="E277" s="26">
        <v>6</v>
      </c>
      <c r="F277" s="26" t="s">
        <v>252</v>
      </c>
      <c r="G277" s="42">
        <v>110</v>
      </c>
      <c r="H277" s="199">
        <v>660</v>
      </c>
      <c r="I277" s="119" t="s">
        <v>30</v>
      </c>
      <c r="J277" s="117"/>
      <c r="K277" s="117"/>
      <c r="L277" s="117">
        <v>1</v>
      </c>
      <c r="M277" s="206"/>
      <c r="N277" s="117"/>
      <c r="O277" s="117"/>
      <c r="P277" s="117"/>
      <c r="Q277" s="117"/>
      <c r="R277" s="26">
        <v>1</v>
      </c>
      <c r="S277" s="117"/>
      <c r="T277" s="117"/>
      <c r="U277" s="117"/>
      <c r="V277" s="1"/>
      <c r="W277" s="237"/>
      <c r="X277" s="1"/>
      <c r="Y277" s="236"/>
      <c r="Z277" s="1"/>
      <c r="AA277" s="1"/>
      <c r="AB277" s="1"/>
    </row>
    <row r="278" spans="1:28" ht="15.75" customHeight="1">
      <c r="A278" s="25">
        <v>361</v>
      </c>
      <c r="B278" s="26" t="s">
        <v>41</v>
      </c>
      <c r="C278" s="218" t="s">
        <v>904</v>
      </c>
      <c r="D278" s="25" t="s">
        <v>846</v>
      </c>
      <c r="E278" s="26">
        <v>5</v>
      </c>
      <c r="F278" s="26" t="s">
        <v>252</v>
      </c>
      <c r="G278" s="42">
        <v>50</v>
      </c>
      <c r="H278" s="199">
        <v>250</v>
      </c>
      <c r="I278" s="119" t="s">
        <v>30</v>
      </c>
      <c r="J278" s="117"/>
      <c r="K278" s="117"/>
      <c r="L278" s="117">
        <v>1</v>
      </c>
      <c r="M278" s="206"/>
      <c r="N278" s="117"/>
      <c r="O278" s="117"/>
      <c r="P278" s="117"/>
      <c r="Q278" s="117"/>
      <c r="R278" s="26">
        <v>1</v>
      </c>
      <c r="S278" s="117"/>
      <c r="T278" s="117"/>
      <c r="U278" s="117"/>
      <c r="V278" s="1"/>
      <c r="W278" s="237"/>
      <c r="X278" s="1"/>
      <c r="Y278" s="236"/>
      <c r="Z278" s="1"/>
      <c r="AA278" s="1"/>
      <c r="AB278" s="1"/>
    </row>
    <row r="279" spans="1:28" ht="15.75" customHeight="1">
      <c r="A279" s="25">
        <v>362</v>
      </c>
      <c r="B279" s="26" t="s">
        <v>41</v>
      </c>
      <c r="C279" s="218" t="s">
        <v>876</v>
      </c>
      <c r="D279" s="26" t="s">
        <v>908</v>
      </c>
      <c r="E279" s="26">
        <v>2</v>
      </c>
      <c r="F279" s="26" t="s">
        <v>252</v>
      </c>
      <c r="G279" s="42">
        <v>12000</v>
      </c>
      <c r="H279" s="199">
        <v>24000</v>
      </c>
      <c r="I279" s="119" t="s">
        <v>30</v>
      </c>
      <c r="J279" s="117"/>
      <c r="K279" s="117"/>
      <c r="L279" s="117">
        <v>1</v>
      </c>
      <c r="M279" s="206"/>
      <c r="N279" s="117"/>
      <c r="O279" s="117"/>
      <c r="P279" s="117"/>
      <c r="Q279" s="117"/>
      <c r="R279" s="26">
        <v>1</v>
      </c>
      <c r="S279" s="117"/>
      <c r="T279" s="117"/>
      <c r="U279" s="117"/>
      <c r="V279" s="1"/>
      <c r="W279" s="237"/>
      <c r="X279" s="1"/>
      <c r="Y279" s="236"/>
      <c r="Z279" s="1"/>
      <c r="AA279" s="1"/>
      <c r="AB279" s="1"/>
    </row>
    <row r="280" spans="1:28" ht="15.75" customHeight="1">
      <c r="A280" s="25">
        <v>363</v>
      </c>
      <c r="B280" s="26" t="s">
        <v>41</v>
      </c>
      <c r="C280" s="218" t="s">
        <v>909</v>
      </c>
      <c r="D280" s="26" t="s">
        <v>908</v>
      </c>
      <c r="E280" s="26">
        <v>8</v>
      </c>
      <c r="F280" s="26" t="s">
        <v>252</v>
      </c>
      <c r="G280" s="42">
        <v>800</v>
      </c>
      <c r="H280" s="199">
        <v>6400</v>
      </c>
      <c r="I280" s="119" t="s">
        <v>30</v>
      </c>
      <c r="J280" s="117"/>
      <c r="K280" s="117"/>
      <c r="L280" s="117">
        <v>1</v>
      </c>
      <c r="M280" s="206"/>
      <c r="N280" s="117"/>
      <c r="O280" s="117"/>
      <c r="P280" s="117"/>
      <c r="Q280" s="117"/>
      <c r="R280" s="26">
        <v>1</v>
      </c>
      <c r="S280" s="117"/>
      <c r="T280" s="117"/>
      <c r="U280" s="117"/>
      <c r="V280" s="1"/>
      <c r="W280" s="237"/>
      <c r="X280" s="1"/>
      <c r="Y280" s="236"/>
      <c r="Z280" s="1"/>
      <c r="AA280" s="1"/>
      <c r="AB280" s="1"/>
    </row>
    <row r="281" spans="1:28" ht="15.75" customHeight="1">
      <c r="A281" s="25">
        <v>364</v>
      </c>
      <c r="B281" s="26" t="s">
        <v>41</v>
      </c>
      <c r="C281" s="218" t="s">
        <v>890</v>
      </c>
      <c r="D281" s="26" t="s">
        <v>908</v>
      </c>
      <c r="E281" s="26">
        <v>1</v>
      </c>
      <c r="F281" s="26" t="s">
        <v>634</v>
      </c>
      <c r="G281" s="42">
        <v>1000</v>
      </c>
      <c r="H281" s="199">
        <v>1000</v>
      </c>
      <c r="I281" s="119" t="s">
        <v>30</v>
      </c>
      <c r="J281" s="117"/>
      <c r="K281" s="117"/>
      <c r="L281" s="117">
        <v>1</v>
      </c>
      <c r="M281" s="206"/>
      <c r="N281" s="117"/>
      <c r="O281" s="117"/>
      <c r="P281" s="117"/>
      <c r="Q281" s="117"/>
      <c r="R281" s="26">
        <v>1</v>
      </c>
      <c r="S281" s="117"/>
      <c r="T281" s="117"/>
      <c r="U281" s="117"/>
      <c r="V281" s="1"/>
      <c r="W281" s="237"/>
      <c r="X281" s="1"/>
      <c r="Y281" s="236"/>
      <c r="Z281" s="1"/>
      <c r="AA281" s="1"/>
      <c r="AB281" s="1"/>
    </row>
    <row r="282" spans="1:28" ht="15.75" customHeight="1">
      <c r="A282" s="25">
        <v>365</v>
      </c>
      <c r="B282" s="26" t="s">
        <v>41</v>
      </c>
      <c r="C282" s="218" t="s">
        <v>880</v>
      </c>
      <c r="D282" s="26" t="s">
        <v>908</v>
      </c>
      <c r="E282" s="26">
        <v>10</v>
      </c>
      <c r="F282" s="26" t="s">
        <v>62</v>
      </c>
      <c r="G282" s="42">
        <v>249</v>
      </c>
      <c r="H282" s="199">
        <v>2490</v>
      </c>
      <c r="I282" s="119" t="s">
        <v>30</v>
      </c>
      <c r="J282" s="117"/>
      <c r="K282" s="117"/>
      <c r="L282" s="117">
        <v>1</v>
      </c>
      <c r="M282" s="206"/>
      <c r="N282" s="117"/>
      <c r="O282" s="117"/>
      <c r="P282" s="117"/>
      <c r="Q282" s="117"/>
      <c r="R282" s="26">
        <v>1</v>
      </c>
      <c r="S282" s="117"/>
      <c r="T282" s="117"/>
      <c r="U282" s="117"/>
      <c r="V282" s="1"/>
      <c r="W282" s="237"/>
      <c r="X282" s="1"/>
      <c r="Y282" s="236"/>
      <c r="Z282" s="1"/>
      <c r="AA282" s="1"/>
      <c r="AB282" s="1"/>
    </row>
    <row r="283" spans="1:28" ht="15.75" customHeight="1">
      <c r="A283" s="25">
        <v>366</v>
      </c>
      <c r="B283" s="26" t="s">
        <v>41</v>
      </c>
      <c r="C283" s="218" t="s">
        <v>884</v>
      </c>
      <c r="D283" s="26" t="s">
        <v>908</v>
      </c>
      <c r="E283" s="26">
        <v>10</v>
      </c>
      <c r="F283" s="26" t="s">
        <v>62</v>
      </c>
      <c r="G283" s="42">
        <v>350</v>
      </c>
      <c r="H283" s="199">
        <v>3500</v>
      </c>
      <c r="I283" s="119" t="s">
        <v>30</v>
      </c>
      <c r="J283" s="117"/>
      <c r="K283" s="117"/>
      <c r="L283" s="117">
        <v>1</v>
      </c>
      <c r="M283" s="206"/>
      <c r="N283" s="117"/>
      <c r="O283" s="117"/>
      <c r="P283" s="117"/>
      <c r="Q283" s="117"/>
      <c r="R283" s="26">
        <v>1</v>
      </c>
      <c r="S283" s="117"/>
      <c r="T283" s="117"/>
      <c r="U283" s="117"/>
      <c r="V283" s="1"/>
      <c r="W283" s="237"/>
      <c r="X283" s="1"/>
      <c r="Y283" s="236"/>
      <c r="Z283" s="1"/>
      <c r="AA283" s="1"/>
      <c r="AB283" s="1"/>
    </row>
    <row r="284" spans="1:28" ht="15.75" customHeight="1">
      <c r="A284" s="25">
        <v>367</v>
      </c>
      <c r="B284" s="26" t="s">
        <v>41</v>
      </c>
      <c r="C284" s="218" t="s">
        <v>888</v>
      </c>
      <c r="D284" s="26" t="s">
        <v>908</v>
      </c>
      <c r="E284" s="26">
        <v>5</v>
      </c>
      <c r="F284" s="26" t="s">
        <v>62</v>
      </c>
      <c r="G284" s="42">
        <v>828</v>
      </c>
      <c r="H284" s="199">
        <v>4140</v>
      </c>
      <c r="I284" s="119" t="s">
        <v>30</v>
      </c>
      <c r="J284" s="117"/>
      <c r="K284" s="117"/>
      <c r="L284" s="117">
        <v>1</v>
      </c>
      <c r="M284" s="206"/>
      <c r="N284" s="117"/>
      <c r="O284" s="117"/>
      <c r="P284" s="117"/>
      <c r="Q284" s="117"/>
      <c r="R284" s="26">
        <v>1</v>
      </c>
      <c r="S284" s="117"/>
      <c r="T284" s="117"/>
      <c r="U284" s="117"/>
      <c r="V284" s="1"/>
      <c r="W284" s="237"/>
      <c r="X284" s="1"/>
      <c r="Y284" s="236"/>
      <c r="Z284" s="1"/>
      <c r="AA284" s="1"/>
      <c r="AB284" s="1"/>
    </row>
    <row r="285" spans="1:28" ht="15.75" customHeight="1">
      <c r="A285" s="25">
        <v>368</v>
      </c>
      <c r="B285" s="26" t="s">
        <v>41</v>
      </c>
      <c r="C285" s="218" t="s">
        <v>893</v>
      </c>
      <c r="D285" s="26" t="s">
        <v>908</v>
      </c>
      <c r="E285" s="26">
        <v>5</v>
      </c>
      <c r="F285" s="26" t="s">
        <v>62</v>
      </c>
      <c r="G285" s="42">
        <v>549</v>
      </c>
      <c r="H285" s="199">
        <v>2745</v>
      </c>
      <c r="I285" s="119" t="s">
        <v>30</v>
      </c>
      <c r="J285" s="117"/>
      <c r="K285" s="117"/>
      <c r="L285" s="117">
        <v>1</v>
      </c>
      <c r="M285" s="206"/>
      <c r="N285" s="117"/>
      <c r="O285" s="117"/>
      <c r="P285" s="117"/>
      <c r="Q285" s="117"/>
      <c r="R285" s="26">
        <v>1</v>
      </c>
      <c r="S285" s="117"/>
      <c r="T285" s="117"/>
      <c r="U285" s="117"/>
      <c r="V285" s="1"/>
      <c r="W285" s="237"/>
      <c r="X285" s="1"/>
      <c r="Y285" s="236"/>
      <c r="Z285" s="1"/>
      <c r="AA285" s="1"/>
      <c r="AB285" s="1"/>
    </row>
    <row r="286" spans="1:28" ht="15.75" customHeight="1">
      <c r="A286" s="25">
        <v>369</v>
      </c>
      <c r="B286" s="26" t="s">
        <v>41</v>
      </c>
      <c r="C286" s="218" t="s">
        <v>894</v>
      </c>
      <c r="D286" s="26" t="s">
        <v>908</v>
      </c>
      <c r="E286" s="26">
        <v>4</v>
      </c>
      <c r="F286" s="26" t="s">
        <v>62</v>
      </c>
      <c r="G286" s="42">
        <v>20.75</v>
      </c>
      <c r="H286" s="199">
        <v>83</v>
      </c>
      <c r="I286" s="119" t="s">
        <v>30</v>
      </c>
      <c r="J286" s="117"/>
      <c r="K286" s="117"/>
      <c r="L286" s="117">
        <v>1</v>
      </c>
      <c r="M286" s="206"/>
      <c r="N286" s="117"/>
      <c r="O286" s="117"/>
      <c r="P286" s="117"/>
      <c r="Q286" s="117"/>
      <c r="R286" s="26">
        <v>1</v>
      </c>
      <c r="S286" s="117"/>
      <c r="T286" s="117"/>
      <c r="U286" s="117"/>
      <c r="V286" s="1"/>
      <c r="W286" s="237"/>
      <c r="X286" s="1"/>
      <c r="Y286" s="236"/>
      <c r="Z286" s="1"/>
      <c r="AA286" s="1"/>
      <c r="AB286" s="1"/>
    </row>
    <row r="287" spans="1:28" ht="15.75" customHeight="1">
      <c r="A287" s="25">
        <v>370</v>
      </c>
      <c r="B287" s="26" t="s">
        <v>41</v>
      </c>
      <c r="C287" s="218" t="s">
        <v>895</v>
      </c>
      <c r="D287" s="26" t="s">
        <v>908</v>
      </c>
      <c r="E287" s="26">
        <v>4</v>
      </c>
      <c r="F287" s="26" t="s">
        <v>252</v>
      </c>
      <c r="G287" s="42">
        <v>500</v>
      </c>
      <c r="H287" s="199">
        <v>2000</v>
      </c>
      <c r="I287" s="119" t="s">
        <v>30</v>
      </c>
      <c r="J287" s="117"/>
      <c r="K287" s="117"/>
      <c r="L287" s="117">
        <v>1</v>
      </c>
      <c r="M287" s="206"/>
      <c r="N287" s="117"/>
      <c r="O287" s="117"/>
      <c r="P287" s="117"/>
      <c r="Q287" s="117"/>
      <c r="R287" s="26">
        <v>1</v>
      </c>
      <c r="S287" s="117"/>
      <c r="T287" s="117"/>
      <c r="U287" s="117"/>
      <c r="V287" s="1"/>
      <c r="W287" s="237"/>
      <c r="X287" s="1"/>
      <c r="Y287" s="236"/>
      <c r="Z287" s="1"/>
      <c r="AA287" s="1"/>
      <c r="AB287" s="1"/>
    </row>
    <row r="288" spans="1:28" ht="15.75" customHeight="1">
      <c r="A288" s="25">
        <v>371</v>
      </c>
      <c r="B288" s="26" t="s">
        <v>41</v>
      </c>
      <c r="C288" s="218" t="s">
        <v>896</v>
      </c>
      <c r="D288" s="26" t="s">
        <v>908</v>
      </c>
      <c r="E288" s="26">
        <v>1</v>
      </c>
      <c r="F288" s="26" t="s">
        <v>252</v>
      </c>
      <c r="G288" s="42">
        <v>1430</v>
      </c>
      <c r="H288" s="199">
        <v>1430</v>
      </c>
      <c r="I288" s="119" t="s">
        <v>30</v>
      </c>
      <c r="J288" s="117"/>
      <c r="K288" s="117"/>
      <c r="L288" s="117">
        <v>1</v>
      </c>
      <c r="M288" s="206"/>
      <c r="N288" s="117"/>
      <c r="O288" s="117"/>
      <c r="P288" s="117"/>
      <c r="Q288" s="117"/>
      <c r="R288" s="26">
        <v>1</v>
      </c>
      <c r="S288" s="117"/>
      <c r="T288" s="117"/>
      <c r="U288" s="117"/>
      <c r="V288" s="1"/>
      <c r="W288" s="237"/>
      <c r="X288" s="1"/>
      <c r="Y288" s="236"/>
      <c r="Z288" s="1"/>
      <c r="AA288" s="1"/>
      <c r="AB288" s="1"/>
    </row>
    <row r="289" spans="1:28" ht="15.75" customHeight="1">
      <c r="A289" s="25">
        <v>372</v>
      </c>
      <c r="B289" s="26" t="s">
        <v>41</v>
      </c>
      <c r="C289" s="218" t="s">
        <v>897</v>
      </c>
      <c r="D289" s="26" t="s">
        <v>908</v>
      </c>
      <c r="E289" s="26">
        <v>15</v>
      </c>
      <c r="F289" s="26" t="s">
        <v>62</v>
      </c>
      <c r="G289" s="42">
        <v>25</v>
      </c>
      <c r="H289" s="199">
        <v>375</v>
      </c>
      <c r="I289" s="119" t="s">
        <v>30</v>
      </c>
      <c r="J289" s="117"/>
      <c r="K289" s="117"/>
      <c r="L289" s="117">
        <v>1</v>
      </c>
      <c r="M289" s="206"/>
      <c r="N289" s="117"/>
      <c r="O289" s="117"/>
      <c r="P289" s="117"/>
      <c r="Q289" s="117"/>
      <c r="R289" s="26">
        <v>1</v>
      </c>
      <c r="S289" s="117"/>
      <c r="T289" s="117"/>
      <c r="U289" s="117"/>
      <c r="V289" s="1"/>
      <c r="W289" s="237"/>
      <c r="X289" s="1"/>
      <c r="Y289" s="236"/>
      <c r="Z289" s="1"/>
      <c r="AA289" s="1"/>
      <c r="AB289" s="1"/>
    </row>
    <row r="290" spans="1:28" ht="15.75" customHeight="1">
      <c r="A290" s="25">
        <v>373</v>
      </c>
      <c r="B290" s="26" t="s">
        <v>41</v>
      </c>
      <c r="C290" s="218" t="s">
        <v>724</v>
      </c>
      <c r="D290" s="26" t="s">
        <v>908</v>
      </c>
      <c r="E290" s="26">
        <v>10</v>
      </c>
      <c r="F290" s="26" t="s">
        <v>898</v>
      </c>
      <c r="G290" s="42">
        <v>35</v>
      </c>
      <c r="H290" s="199">
        <v>350</v>
      </c>
      <c r="I290" s="119" t="s">
        <v>30</v>
      </c>
      <c r="J290" s="117"/>
      <c r="K290" s="117"/>
      <c r="L290" s="117">
        <v>1</v>
      </c>
      <c r="M290" s="206"/>
      <c r="N290" s="117"/>
      <c r="O290" s="117"/>
      <c r="P290" s="117"/>
      <c r="Q290" s="117"/>
      <c r="R290" s="26">
        <v>1</v>
      </c>
      <c r="S290" s="117"/>
      <c r="T290" s="117"/>
      <c r="U290" s="117"/>
      <c r="V290" s="1"/>
      <c r="W290" s="237"/>
      <c r="X290" s="1"/>
      <c r="Y290" s="236"/>
      <c r="Z290" s="1"/>
      <c r="AA290" s="1"/>
      <c r="AB290" s="1"/>
    </row>
    <row r="291" spans="1:28" ht="15.75" customHeight="1">
      <c r="A291" s="25">
        <v>374</v>
      </c>
      <c r="B291" s="26" t="s">
        <v>41</v>
      </c>
      <c r="C291" s="44" t="s">
        <v>718</v>
      </c>
      <c r="D291" s="25" t="s">
        <v>847</v>
      </c>
      <c r="E291" s="26">
        <v>4</v>
      </c>
      <c r="F291" s="26" t="s">
        <v>312</v>
      </c>
      <c r="G291" s="238">
        <v>200</v>
      </c>
      <c r="H291" s="199">
        <v>800</v>
      </c>
      <c r="I291" s="119" t="s">
        <v>30</v>
      </c>
      <c r="J291" s="117"/>
      <c r="K291" s="117"/>
      <c r="L291" s="117">
        <v>1</v>
      </c>
      <c r="M291" s="206"/>
      <c r="N291" s="117"/>
      <c r="O291" s="117"/>
      <c r="P291" s="117"/>
      <c r="Q291" s="117"/>
      <c r="R291" s="26">
        <v>1</v>
      </c>
      <c r="S291" s="117"/>
      <c r="T291" s="117"/>
      <c r="U291" s="117"/>
      <c r="V291" s="1"/>
      <c r="W291" s="237"/>
      <c r="X291" s="1"/>
      <c r="Y291" s="236"/>
      <c r="Z291" s="1"/>
      <c r="AA291" s="1"/>
      <c r="AB291" s="1"/>
    </row>
    <row r="292" spans="1:28" ht="15.75" customHeight="1">
      <c r="A292" s="25">
        <v>375</v>
      </c>
      <c r="B292" s="26" t="s">
        <v>41</v>
      </c>
      <c r="C292" s="218" t="s">
        <v>886</v>
      </c>
      <c r="D292" s="25" t="s">
        <v>847</v>
      </c>
      <c r="E292" s="26">
        <v>12</v>
      </c>
      <c r="F292" s="26" t="s">
        <v>881</v>
      </c>
      <c r="G292" s="42">
        <v>290</v>
      </c>
      <c r="H292" s="199">
        <v>3480</v>
      </c>
      <c r="I292" s="119" t="s">
        <v>30</v>
      </c>
      <c r="J292" s="117"/>
      <c r="K292" s="117"/>
      <c r="L292" s="117">
        <v>1</v>
      </c>
      <c r="M292" s="206"/>
      <c r="N292" s="117"/>
      <c r="O292" s="117"/>
      <c r="P292" s="117"/>
      <c r="Q292" s="117"/>
      <c r="R292" s="26">
        <v>1</v>
      </c>
      <c r="S292" s="117"/>
      <c r="T292" s="117"/>
      <c r="U292" s="117"/>
      <c r="V292" s="1"/>
      <c r="W292" s="237"/>
      <c r="X292" s="1"/>
      <c r="Y292" s="236"/>
      <c r="Z292" s="1"/>
      <c r="AA292" s="1"/>
      <c r="AB292" s="1"/>
    </row>
    <row r="293" spans="1:28" ht="15.75" customHeight="1">
      <c r="A293" s="25">
        <v>376</v>
      </c>
      <c r="B293" s="26" t="s">
        <v>41</v>
      </c>
      <c r="C293" s="218" t="s">
        <v>887</v>
      </c>
      <c r="D293" s="25" t="s">
        <v>847</v>
      </c>
      <c r="E293" s="26">
        <v>12</v>
      </c>
      <c r="F293" s="26" t="s">
        <v>252</v>
      </c>
      <c r="G293" s="42">
        <v>180</v>
      </c>
      <c r="H293" s="199">
        <v>2160</v>
      </c>
      <c r="I293" s="119" t="s">
        <v>30</v>
      </c>
      <c r="J293" s="117"/>
      <c r="K293" s="117"/>
      <c r="L293" s="117">
        <v>1</v>
      </c>
      <c r="M293" s="206"/>
      <c r="N293" s="117"/>
      <c r="O293" s="117"/>
      <c r="P293" s="117"/>
      <c r="Q293" s="117"/>
      <c r="R293" s="26">
        <v>1</v>
      </c>
      <c r="S293" s="117"/>
      <c r="T293" s="117"/>
      <c r="U293" s="117"/>
      <c r="V293" s="1"/>
      <c r="W293" s="237"/>
      <c r="X293" s="1"/>
      <c r="Y293" s="236"/>
      <c r="Z293" s="1"/>
      <c r="AA293" s="1"/>
      <c r="AB293" s="1"/>
    </row>
    <row r="294" spans="1:28" ht="15.75" customHeight="1">
      <c r="A294" s="25">
        <v>377</v>
      </c>
      <c r="B294" s="26" t="s">
        <v>41</v>
      </c>
      <c r="C294" s="218" t="s">
        <v>910</v>
      </c>
      <c r="D294" s="25" t="s">
        <v>847</v>
      </c>
      <c r="E294" s="26">
        <v>12</v>
      </c>
      <c r="F294" s="26" t="s">
        <v>252</v>
      </c>
      <c r="G294" s="42">
        <v>279</v>
      </c>
      <c r="H294" s="199">
        <v>3348</v>
      </c>
      <c r="I294" s="119" t="s">
        <v>30</v>
      </c>
      <c r="J294" s="117"/>
      <c r="K294" s="117"/>
      <c r="L294" s="117">
        <v>1</v>
      </c>
      <c r="M294" s="206"/>
      <c r="N294" s="117"/>
      <c r="O294" s="117"/>
      <c r="P294" s="117"/>
      <c r="Q294" s="117"/>
      <c r="R294" s="26">
        <v>1</v>
      </c>
      <c r="S294" s="117"/>
      <c r="T294" s="117"/>
      <c r="U294" s="117"/>
      <c r="V294" s="1"/>
      <c r="W294" s="237"/>
      <c r="X294" s="1"/>
      <c r="Y294" s="236"/>
      <c r="Z294" s="1"/>
      <c r="AA294" s="1"/>
      <c r="AB294" s="1"/>
    </row>
    <row r="295" spans="1:28" ht="15.75" customHeight="1">
      <c r="A295" s="25">
        <v>378</v>
      </c>
      <c r="B295" s="26" t="s">
        <v>41</v>
      </c>
      <c r="C295" s="218" t="s">
        <v>718</v>
      </c>
      <c r="D295" s="25" t="s">
        <v>847</v>
      </c>
      <c r="E295" s="26">
        <v>1</v>
      </c>
      <c r="F295" s="26" t="s">
        <v>312</v>
      </c>
      <c r="G295" s="42">
        <v>170</v>
      </c>
      <c r="H295" s="199">
        <v>170</v>
      </c>
      <c r="I295" s="119" t="s">
        <v>30</v>
      </c>
      <c r="J295" s="117"/>
      <c r="K295" s="117"/>
      <c r="L295" s="117">
        <v>1</v>
      </c>
      <c r="M295" s="206"/>
      <c r="N295" s="117"/>
      <c r="O295" s="117"/>
      <c r="P295" s="117"/>
      <c r="Q295" s="117"/>
      <c r="R295" s="26">
        <v>1</v>
      </c>
      <c r="S295" s="117"/>
      <c r="T295" s="117"/>
      <c r="U295" s="117"/>
      <c r="V295" s="1"/>
      <c r="W295" s="237"/>
      <c r="X295" s="1"/>
      <c r="Y295" s="236"/>
      <c r="Z295" s="1"/>
      <c r="AA295" s="1"/>
      <c r="AB295" s="1"/>
    </row>
    <row r="296" spans="1:28" ht="15.75" customHeight="1">
      <c r="A296" s="25">
        <v>379</v>
      </c>
      <c r="B296" s="26" t="s">
        <v>41</v>
      </c>
      <c r="C296" s="218" t="s">
        <v>877</v>
      </c>
      <c r="D296" s="25" t="s">
        <v>847</v>
      </c>
      <c r="E296" s="26">
        <v>10</v>
      </c>
      <c r="F296" s="26" t="s">
        <v>252</v>
      </c>
      <c r="G296" s="42">
        <v>500</v>
      </c>
      <c r="H296" s="199">
        <v>5000</v>
      </c>
      <c r="I296" s="119" t="s">
        <v>30</v>
      </c>
      <c r="J296" s="117"/>
      <c r="K296" s="117"/>
      <c r="L296" s="117">
        <v>1</v>
      </c>
      <c r="M296" s="206"/>
      <c r="N296" s="117"/>
      <c r="O296" s="117"/>
      <c r="P296" s="117"/>
      <c r="Q296" s="117"/>
      <c r="R296" s="26">
        <v>1</v>
      </c>
      <c r="S296" s="117"/>
      <c r="T296" s="117"/>
      <c r="U296" s="117"/>
      <c r="V296" s="1"/>
      <c r="W296" s="237"/>
      <c r="X296" s="1"/>
      <c r="Y296" s="236"/>
      <c r="Z296" s="1"/>
      <c r="AA296" s="1"/>
      <c r="AB296" s="1"/>
    </row>
    <row r="297" spans="1:28" ht="15.75" customHeight="1">
      <c r="A297" s="25">
        <v>380</v>
      </c>
      <c r="B297" s="26" t="s">
        <v>41</v>
      </c>
      <c r="C297" s="218" t="s">
        <v>889</v>
      </c>
      <c r="D297" s="25" t="s">
        <v>847</v>
      </c>
      <c r="E297" s="26">
        <v>8</v>
      </c>
      <c r="F297" s="26" t="s">
        <v>252</v>
      </c>
      <c r="G297" s="42">
        <v>2000</v>
      </c>
      <c r="H297" s="199">
        <v>16000</v>
      </c>
      <c r="I297" s="119" t="s">
        <v>30</v>
      </c>
      <c r="J297" s="117"/>
      <c r="K297" s="117"/>
      <c r="L297" s="117">
        <v>1</v>
      </c>
      <c r="M297" s="206"/>
      <c r="N297" s="117"/>
      <c r="O297" s="117"/>
      <c r="P297" s="117"/>
      <c r="Q297" s="117"/>
      <c r="R297" s="26">
        <v>1</v>
      </c>
      <c r="S297" s="117"/>
      <c r="T297" s="117"/>
      <c r="U297" s="117"/>
      <c r="V297" s="1"/>
      <c r="W297" s="237"/>
      <c r="X297" s="1"/>
      <c r="Y297" s="236"/>
      <c r="Z297" s="1"/>
      <c r="AA297" s="1"/>
      <c r="AB297" s="1"/>
    </row>
    <row r="298" spans="1:28" ht="15.75" customHeight="1">
      <c r="A298" s="25">
        <v>381</v>
      </c>
      <c r="B298" s="26" t="s">
        <v>41</v>
      </c>
      <c r="C298" s="218" t="s">
        <v>888</v>
      </c>
      <c r="D298" s="25" t="s">
        <v>847</v>
      </c>
      <c r="E298" s="26">
        <v>8</v>
      </c>
      <c r="F298" s="26" t="s">
        <v>62</v>
      </c>
      <c r="G298" s="42">
        <v>1480</v>
      </c>
      <c r="H298" s="199">
        <v>11840</v>
      </c>
      <c r="I298" s="119" t="s">
        <v>30</v>
      </c>
      <c r="J298" s="117"/>
      <c r="K298" s="117"/>
      <c r="L298" s="117">
        <v>1</v>
      </c>
      <c r="M298" s="206"/>
      <c r="N298" s="117"/>
      <c r="O298" s="117"/>
      <c r="P298" s="117"/>
      <c r="Q298" s="117"/>
      <c r="R298" s="26">
        <v>1</v>
      </c>
      <c r="S298" s="117"/>
      <c r="T298" s="117"/>
      <c r="U298" s="117"/>
      <c r="V298" s="1"/>
      <c r="W298" s="237"/>
      <c r="X298" s="1"/>
      <c r="Y298" s="236"/>
      <c r="Z298" s="1"/>
      <c r="AA298" s="1"/>
      <c r="AB298" s="1"/>
    </row>
    <row r="299" spans="1:28" ht="15.75" customHeight="1">
      <c r="A299" s="25">
        <v>382</v>
      </c>
      <c r="B299" s="26" t="s">
        <v>41</v>
      </c>
      <c r="C299" s="218" t="s">
        <v>875</v>
      </c>
      <c r="D299" s="25" t="s">
        <v>847</v>
      </c>
      <c r="E299" s="26">
        <v>1</v>
      </c>
      <c r="F299" s="26" t="s">
        <v>252</v>
      </c>
      <c r="G299" s="42">
        <v>626</v>
      </c>
      <c r="H299" s="199">
        <v>626</v>
      </c>
      <c r="I299" s="119" t="s">
        <v>30</v>
      </c>
      <c r="J299" s="117"/>
      <c r="K299" s="117"/>
      <c r="L299" s="117">
        <v>1</v>
      </c>
      <c r="M299" s="206"/>
      <c r="N299" s="117"/>
      <c r="O299" s="117"/>
      <c r="P299" s="117"/>
      <c r="Q299" s="117"/>
      <c r="R299" s="26">
        <v>1</v>
      </c>
      <c r="S299" s="117"/>
      <c r="T299" s="117"/>
      <c r="U299" s="117"/>
      <c r="V299" s="1"/>
      <c r="W299" s="237"/>
      <c r="X299" s="1"/>
      <c r="Y299" s="236"/>
      <c r="Z299" s="1"/>
      <c r="AA299" s="1"/>
      <c r="AB299" s="1"/>
    </row>
    <row r="300" spans="1:28" ht="15.75" customHeight="1">
      <c r="A300" s="25">
        <v>383</v>
      </c>
      <c r="B300" s="26" t="s">
        <v>41</v>
      </c>
      <c r="C300" s="218" t="s">
        <v>876</v>
      </c>
      <c r="D300" s="25" t="s">
        <v>847</v>
      </c>
      <c r="E300" s="26">
        <v>2</v>
      </c>
      <c r="F300" s="26" t="s">
        <v>252</v>
      </c>
      <c r="G300" s="42">
        <v>10000</v>
      </c>
      <c r="H300" s="199">
        <v>20000</v>
      </c>
      <c r="I300" s="119" t="s">
        <v>30</v>
      </c>
      <c r="J300" s="117"/>
      <c r="K300" s="117"/>
      <c r="L300" s="117">
        <v>1</v>
      </c>
      <c r="M300" s="206"/>
      <c r="N300" s="117"/>
      <c r="O300" s="117"/>
      <c r="P300" s="117"/>
      <c r="Q300" s="117"/>
      <c r="R300" s="26">
        <v>1</v>
      </c>
      <c r="S300" s="117"/>
      <c r="T300" s="117"/>
      <c r="U300" s="117"/>
      <c r="V300" s="1"/>
      <c r="W300" s="237"/>
      <c r="X300" s="1"/>
      <c r="Y300" s="236"/>
      <c r="Z300" s="1"/>
      <c r="AA300" s="1"/>
      <c r="AB300" s="1"/>
    </row>
    <row r="301" spans="1:28" ht="15.75" customHeight="1">
      <c r="A301" s="25">
        <v>384</v>
      </c>
      <c r="B301" s="26" t="s">
        <v>41</v>
      </c>
      <c r="C301" s="218" t="s">
        <v>911</v>
      </c>
      <c r="D301" s="25" t="s">
        <v>847</v>
      </c>
      <c r="E301" s="26">
        <v>1</v>
      </c>
      <c r="F301" s="26" t="s">
        <v>252</v>
      </c>
      <c r="G301" s="42">
        <v>14900</v>
      </c>
      <c r="H301" s="199">
        <v>14900</v>
      </c>
      <c r="I301" s="119" t="s">
        <v>30</v>
      </c>
      <c r="J301" s="117"/>
      <c r="K301" s="117"/>
      <c r="L301" s="117">
        <v>1</v>
      </c>
      <c r="M301" s="206"/>
      <c r="N301" s="117"/>
      <c r="O301" s="117"/>
      <c r="P301" s="117"/>
      <c r="Q301" s="117"/>
      <c r="R301" s="26">
        <v>1</v>
      </c>
      <c r="S301" s="117"/>
      <c r="T301" s="117"/>
      <c r="U301" s="117"/>
      <c r="V301" s="1"/>
      <c r="W301" s="237"/>
      <c r="X301" s="1"/>
      <c r="Y301" s="236"/>
      <c r="Z301" s="1"/>
      <c r="AA301" s="1"/>
      <c r="AB301" s="1"/>
    </row>
    <row r="302" spans="1:28" ht="15.75" customHeight="1">
      <c r="A302" s="25">
        <v>385</v>
      </c>
      <c r="B302" s="26" t="s">
        <v>41</v>
      </c>
      <c r="C302" s="218" t="s">
        <v>912</v>
      </c>
      <c r="D302" s="25" t="s">
        <v>847</v>
      </c>
      <c r="E302" s="26">
        <v>1</v>
      </c>
      <c r="F302" s="26" t="s">
        <v>252</v>
      </c>
      <c r="G302" s="42">
        <v>8000</v>
      </c>
      <c r="H302" s="199">
        <v>8000</v>
      </c>
      <c r="I302" s="119" t="s">
        <v>30</v>
      </c>
      <c r="J302" s="117"/>
      <c r="K302" s="117"/>
      <c r="L302" s="117">
        <v>1</v>
      </c>
      <c r="M302" s="206"/>
      <c r="N302" s="117"/>
      <c r="O302" s="117"/>
      <c r="P302" s="117"/>
      <c r="Q302" s="117"/>
      <c r="R302" s="26">
        <v>1</v>
      </c>
      <c r="S302" s="117"/>
      <c r="T302" s="117"/>
      <c r="U302" s="117"/>
      <c r="V302" s="1"/>
      <c r="W302" s="237"/>
      <c r="X302" s="1"/>
      <c r="Y302" s="236"/>
      <c r="Z302" s="1"/>
      <c r="AA302" s="1"/>
      <c r="AB302" s="1"/>
    </row>
    <row r="303" spans="1:28" ht="15.75" customHeight="1">
      <c r="A303" s="25">
        <v>386</v>
      </c>
      <c r="B303" s="26" t="s">
        <v>41</v>
      </c>
      <c r="C303" s="218" t="s">
        <v>913</v>
      </c>
      <c r="D303" s="25" t="s">
        <v>847</v>
      </c>
      <c r="E303" s="26">
        <v>4</v>
      </c>
      <c r="F303" s="26" t="s">
        <v>252</v>
      </c>
      <c r="G303" s="42">
        <v>3530</v>
      </c>
      <c r="H303" s="199">
        <v>14120</v>
      </c>
      <c r="I303" s="119" t="s">
        <v>30</v>
      </c>
      <c r="J303" s="117"/>
      <c r="K303" s="117"/>
      <c r="L303" s="117">
        <v>1</v>
      </c>
      <c r="M303" s="206"/>
      <c r="N303" s="117"/>
      <c r="O303" s="117"/>
      <c r="P303" s="117"/>
      <c r="Q303" s="117"/>
      <c r="R303" s="26">
        <v>1</v>
      </c>
      <c r="S303" s="117"/>
      <c r="T303" s="117"/>
      <c r="U303" s="117"/>
      <c r="V303" s="1"/>
      <c r="W303" s="237"/>
      <c r="X303" s="1"/>
      <c r="Y303" s="236"/>
      <c r="Z303" s="1"/>
      <c r="AA303" s="1"/>
      <c r="AB303" s="1"/>
    </row>
    <row r="304" spans="1:28" ht="15.75" customHeight="1">
      <c r="A304" s="25">
        <v>387</v>
      </c>
      <c r="B304" s="26" t="s">
        <v>41</v>
      </c>
      <c r="C304" s="44" t="s">
        <v>718</v>
      </c>
      <c r="D304" s="25" t="s">
        <v>848</v>
      </c>
      <c r="E304" s="26">
        <v>4</v>
      </c>
      <c r="F304" s="26" t="s">
        <v>312</v>
      </c>
      <c r="G304" s="238">
        <v>200</v>
      </c>
      <c r="H304" s="199">
        <v>800</v>
      </c>
      <c r="I304" s="119" t="s">
        <v>30</v>
      </c>
      <c r="J304" s="117"/>
      <c r="K304" s="117"/>
      <c r="L304" s="117">
        <v>1</v>
      </c>
      <c r="M304" s="206"/>
      <c r="N304" s="117"/>
      <c r="O304" s="117"/>
      <c r="P304" s="117"/>
      <c r="Q304" s="117"/>
      <c r="R304" s="26">
        <v>1</v>
      </c>
      <c r="S304" s="117"/>
      <c r="T304" s="117"/>
      <c r="U304" s="117"/>
      <c r="V304" s="1"/>
      <c r="W304" s="237"/>
      <c r="X304" s="1"/>
      <c r="Y304" s="236"/>
      <c r="Z304" s="1"/>
      <c r="AA304" s="1"/>
      <c r="AB304" s="1"/>
    </row>
    <row r="305" spans="1:28" ht="15.75" customHeight="1">
      <c r="A305" s="25">
        <v>388</v>
      </c>
      <c r="B305" s="26" t="s">
        <v>41</v>
      </c>
      <c r="C305" s="218" t="s">
        <v>718</v>
      </c>
      <c r="D305" s="25" t="s">
        <v>848</v>
      </c>
      <c r="E305" s="26">
        <v>1</v>
      </c>
      <c r="F305" s="26" t="s">
        <v>312</v>
      </c>
      <c r="G305" s="42">
        <v>170</v>
      </c>
      <c r="H305" s="199">
        <v>170</v>
      </c>
      <c r="I305" s="119" t="s">
        <v>30</v>
      </c>
      <c r="J305" s="117"/>
      <c r="K305" s="117"/>
      <c r="L305" s="117">
        <v>1</v>
      </c>
      <c r="M305" s="206"/>
      <c r="N305" s="117"/>
      <c r="O305" s="117"/>
      <c r="P305" s="117"/>
      <c r="Q305" s="117"/>
      <c r="R305" s="26">
        <v>1</v>
      </c>
      <c r="S305" s="117"/>
      <c r="T305" s="117"/>
      <c r="U305" s="117"/>
      <c r="V305" s="1"/>
      <c r="W305" s="237"/>
      <c r="X305" s="1"/>
      <c r="Y305" s="236"/>
      <c r="Z305" s="1"/>
      <c r="AA305" s="1"/>
      <c r="AB305" s="1"/>
    </row>
    <row r="306" spans="1:28" ht="15.75" customHeight="1">
      <c r="A306" s="25">
        <v>389</v>
      </c>
      <c r="B306" s="26" t="s">
        <v>41</v>
      </c>
      <c r="C306" s="218" t="s">
        <v>886</v>
      </c>
      <c r="D306" s="25" t="s">
        <v>848</v>
      </c>
      <c r="E306" s="26">
        <v>12</v>
      </c>
      <c r="F306" s="26" t="s">
        <v>881</v>
      </c>
      <c r="G306" s="42">
        <v>290</v>
      </c>
      <c r="H306" s="199">
        <v>3480</v>
      </c>
      <c r="I306" s="119" t="s">
        <v>30</v>
      </c>
      <c r="J306" s="117"/>
      <c r="K306" s="117"/>
      <c r="L306" s="117">
        <v>1</v>
      </c>
      <c r="M306" s="206"/>
      <c r="N306" s="117"/>
      <c r="O306" s="117"/>
      <c r="P306" s="117"/>
      <c r="Q306" s="117"/>
      <c r="R306" s="26">
        <v>1</v>
      </c>
      <c r="S306" s="117"/>
      <c r="T306" s="117"/>
      <c r="U306" s="117"/>
      <c r="V306" s="1"/>
      <c r="W306" s="237"/>
      <c r="X306" s="1"/>
      <c r="Y306" s="236"/>
      <c r="Z306" s="1"/>
      <c r="AA306" s="1"/>
      <c r="AB306" s="1"/>
    </row>
    <row r="307" spans="1:28" ht="15.75" customHeight="1">
      <c r="A307" s="25">
        <v>390</v>
      </c>
      <c r="B307" s="26" t="s">
        <v>41</v>
      </c>
      <c r="C307" s="218" t="s">
        <v>887</v>
      </c>
      <c r="D307" s="25" t="s">
        <v>848</v>
      </c>
      <c r="E307" s="26">
        <v>6</v>
      </c>
      <c r="F307" s="26" t="s">
        <v>252</v>
      </c>
      <c r="G307" s="42">
        <v>180</v>
      </c>
      <c r="H307" s="199">
        <v>1080</v>
      </c>
      <c r="I307" s="119" t="s">
        <v>30</v>
      </c>
      <c r="J307" s="117"/>
      <c r="K307" s="117"/>
      <c r="L307" s="117">
        <v>1</v>
      </c>
      <c r="M307" s="206"/>
      <c r="N307" s="117"/>
      <c r="O307" s="117"/>
      <c r="P307" s="117"/>
      <c r="Q307" s="117"/>
      <c r="R307" s="26">
        <v>1</v>
      </c>
      <c r="S307" s="117"/>
      <c r="T307" s="117"/>
      <c r="U307" s="117"/>
      <c r="V307" s="1"/>
      <c r="W307" s="237"/>
      <c r="X307" s="1"/>
      <c r="Y307" s="236"/>
      <c r="Z307" s="1"/>
      <c r="AA307" s="1"/>
      <c r="AB307" s="1"/>
    </row>
    <row r="308" spans="1:28" ht="15.75" customHeight="1">
      <c r="A308" s="25">
        <v>391</v>
      </c>
      <c r="B308" s="26" t="s">
        <v>41</v>
      </c>
      <c r="C308" s="218" t="s">
        <v>910</v>
      </c>
      <c r="D308" s="25" t="s">
        <v>848</v>
      </c>
      <c r="E308" s="26">
        <v>6</v>
      </c>
      <c r="F308" s="26" t="s">
        <v>252</v>
      </c>
      <c r="G308" s="42">
        <v>279</v>
      </c>
      <c r="H308" s="199">
        <v>1674</v>
      </c>
      <c r="I308" s="119" t="s">
        <v>30</v>
      </c>
      <c r="J308" s="117"/>
      <c r="K308" s="117"/>
      <c r="L308" s="117">
        <v>1</v>
      </c>
      <c r="M308" s="206"/>
      <c r="N308" s="117"/>
      <c r="O308" s="117"/>
      <c r="P308" s="117"/>
      <c r="Q308" s="117"/>
      <c r="R308" s="26">
        <v>1</v>
      </c>
      <c r="S308" s="117"/>
      <c r="T308" s="117"/>
      <c r="U308" s="117"/>
      <c r="V308" s="1"/>
      <c r="W308" s="237"/>
      <c r="X308" s="1"/>
      <c r="Y308" s="236"/>
      <c r="Z308" s="1"/>
      <c r="AA308" s="1"/>
      <c r="AB308" s="1"/>
    </row>
    <row r="309" spans="1:28" ht="15.75" customHeight="1">
      <c r="A309" s="25">
        <v>392</v>
      </c>
      <c r="B309" s="26" t="s">
        <v>41</v>
      </c>
      <c r="C309" s="218" t="s">
        <v>877</v>
      </c>
      <c r="D309" s="25" t="s">
        <v>848</v>
      </c>
      <c r="E309" s="26">
        <v>12</v>
      </c>
      <c r="F309" s="26" t="s">
        <v>252</v>
      </c>
      <c r="G309" s="42">
        <v>500</v>
      </c>
      <c r="H309" s="199">
        <v>6000</v>
      </c>
      <c r="I309" s="119" t="s">
        <v>30</v>
      </c>
      <c r="J309" s="117"/>
      <c r="K309" s="117"/>
      <c r="L309" s="117">
        <v>1</v>
      </c>
      <c r="M309" s="206"/>
      <c r="N309" s="117"/>
      <c r="O309" s="117"/>
      <c r="P309" s="117"/>
      <c r="Q309" s="117"/>
      <c r="R309" s="26">
        <v>1</v>
      </c>
      <c r="S309" s="117"/>
      <c r="T309" s="117"/>
      <c r="U309" s="117"/>
      <c r="V309" s="1"/>
      <c r="W309" s="237"/>
      <c r="X309" s="1"/>
      <c r="Y309" s="236"/>
      <c r="Z309" s="1"/>
      <c r="AA309" s="1"/>
      <c r="AB309" s="1"/>
    </row>
    <row r="310" spans="1:28" ht="15.75" customHeight="1">
      <c r="A310" s="25">
        <v>393</v>
      </c>
      <c r="B310" s="26" t="s">
        <v>41</v>
      </c>
      <c r="C310" s="218" t="s">
        <v>889</v>
      </c>
      <c r="D310" s="25" t="s">
        <v>848</v>
      </c>
      <c r="E310" s="26">
        <v>12</v>
      </c>
      <c r="F310" s="26" t="s">
        <v>252</v>
      </c>
      <c r="G310" s="42">
        <v>400</v>
      </c>
      <c r="H310" s="199">
        <v>4800</v>
      </c>
      <c r="I310" s="119" t="s">
        <v>30</v>
      </c>
      <c r="J310" s="117"/>
      <c r="K310" s="117"/>
      <c r="L310" s="117">
        <v>1</v>
      </c>
      <c r="M310" s="206"/>
      <c r="N310" s="117"/>
      <c r="O310" s="117"/>
      <c r="P310" s="117"/>
      <c r="Q310" s="117"/>
      <c r="R310" s="26">
        <v>1</v>
      </c>
      <c r="S310" s="117"/>
      <c r="T310" s="117"/>
      <c r="U310" s="117"/>
      <c r="V310" s="1"/>
      <c r="W310" s="237"/>
      <c r="X310" s="1"/>
      <c r="Y310" s="236"/>
      <c r="Z310" s="1"/>
      <c r="AA310" s="1"/>
      <c r="AB310" s="1"/>
    </row>
    <row r="311" spans="1:28" ht="15.75" customHeight="1">
      <c r="A311" s="25">
        <v>394</v>
      </c>
      <c r="B311" s="26" t="s">
        <v>41</v>
      </c>
      <c r="C311" s="218" t="s">
        <v>888</v>
      </c>
      <c r="D311" s="25" t="s">
        <v>848</v>
      </c>
      <c r="E311" s="26">
        <v>12</v>
      </c>
      <c r="F311" s="26" t="s">
        <v>62</v>
      </c>
      <c r="G311" s="42">
        <v>828</v>
      </c>
      <c r="H311" s="199">
        <v>9936</v>
      </c>
      <c r="I311" s="119" t="s">
        <v>30</v>
      </c>
      <c r="J311" s="117"/>
      <c r="K311" s="117"/>
      <c r="L311" s="117">
        <v>1</v>
      </c>
      <c r="M311" s="206"/>
      <c r="N311" s="117"/>
      <c r="O311" s="117"/>
      <c r="P311" s="117"/>
      <c r="Q311" s="117"/>
      <c r="R311" s="26">
        <v>1</v>
      </c>
      <c r="S311" s="117"/>
      <c r="T311" s="117"/>
      <c r="U311" s="117"/>
      <c r="V311" s="1"/>
      <c r="W311" s="237"/>
      <c r="X311" s="1"/>
      <c r="Y311" s="236"/>
      <c r="Z311" s="1"/>
      <c r="AA311" s="1"/>
      <c r="AB311" s="1"/>
    </row>
    <row r="312" spans="1:28" ht="15.75" customHeight="1">
      <c r="A312" s="25">
        <v>395</v>
      </c>
      <c r="B312" s="26" t="s">
        <v>41</v>
      </c>
      <c r="C312" s="218" t="s">
        <v>875</v>
      </c>
      <c r="D312" s="25" t="s">
        <v>848</v>
      </c>
      <c r="E312" s="26">
        <v>1</v>
      </c>
      <c r="F312" s="26" t="s">
        <v>252</v>
      </c>
      <c r="G312" s="42">
        <v>626</v>
      </c>
      <c r="H312" s="199">
        <v>626</v>
      </c>
      <c r="I312" s="119" t="s">
        <v>30</v>
      </c>
      <c r="J312" s="117"/>
      <c r="K312" s="117"/>
      <c r="L312" s="117">
        <v>1</v>
      </c>
      <c r="M312" s="206"/>
      <c r="N312" s="117"/>
      <c r="O312" s="117"/>
      <c r="P312" s="117"/>
      <c r="Q312" s="117"/>
      <c r="R312" s="26">
        <v>1</v>
      </c>
      <c r="S312" s="117"/>
      <c r="T312" s="117"/>
      <c r="U312" s="117"/>
      <c r="V312" s="1"/>
      <c r="W312" s="237"/>
      <c r="X312" s="1"/>
      <c r="Y312" s="236"/>
      <c r="Z312" s="1"/>
      <c r="AA312" s="1"/>
      <c r="AB312" s="1"/>
    </row>
    <row r="313" spans="1:28" ht="15.75" customHeight="1">
      <c r="A313" s="25">
        <v>396</v>
      </c>
      <c r="B313" s="26" t="s">
        <v>41</v>
      </c>
      <c r="C313" s="218" t="s">
        <v>876</v>
      </c>
      <c r="D313" s="25" t="s">
        <v>848</v>
      </c>
      <c r="E313" s="26">
        <v>2</v>
      </c>
      <c r="F313" s="26" t="s">
        <v>252</v>
      </c>
      <c r="G313" s="42">
        <v>12500</v>
      </c>
      <c r="H313" s="199">
        <v>25000</v>
      </c>
      <c r="I313" s="119" t="s">
        <v>30</v>
      </c>
      <c r="J313" s="117"/>
      <c r="K313" s="117"/>
      <c r="L313" s="117">
        <v>1</v>
      </c>
      <c r="M313" s="206"/>
      <c r="N313" s="117"/>
      <c r="O313" s="117"/>
      <c r="P313" s="117"/>
      <c r="Q313" s="117"/>
      <c r="R313" s="26">
        <v>1</v>
      </c>
      <c r="S313" s="117"/>
      <c r="T313" s="117"/>
      <c r="U313" s="117"/>
      <c r="V313" s="1"/>
      <c r="W313" s="237"/>
      <c r="X313" s="1"/>
      <c r="Y313" s="236"/>
      <c r="Z313" s="1"/>
      <c r="AA313" s="1"/>
      <c r="AB313" s="1"/>
    </row>
    <row r="314" spans="1:28" ht="15.75" customHeight="1">
      <c r="A314" s="25">
        <v>397</v>
      </c>
      <c r="B314" s="26" t="s">
        <v>41</v>
      </c>
      <c r="C314" s="218" t="s">
        <v>904</v>
      </c>
      <c r="D314" s="25" t="s">
        <v>848</v>
      </c>
      <c r="E314" s="26">
        <v>20</v>
      </c>
      <c r="F314" s="26" t="s">
        <v>252</v>
      </c>
      <c r="G314" s="42">
        <v>25</v>
      </c>
      <c r="H314" s="199">
        <v>500</v>
      </c>
      <c r="I314" s="119" t="s">
        <v>30</v>
      </c>
      <c r="J314" s="117"/>
      <c r="K314" s="117"/>
      <c r="L314" s="117">
        <v>1</v>
      </c>
      <c r="M314" s="206"/>
      <c r="N314" s="117"/>
      <c r="O314" s="117"/>
      <c r="P314" s="117"/>
      <c r="Q314" s="117"/>
      <c r="R314" s="26">
        <v>1</v>
      </c>
      <c r="S314" s="117"/>
      <c r="T314" s="117"/>
      <c r="U314" s="117"/>
      <c r="V314" s="1"/>
      <c r="W314" s="237"/>
      <c r="X314" s="1"/>
      <c r="Y314" s="236"/>
      <c r="Z314" s="1"/>
      <c r="AA314" s="1"/>
      <c r="AB314" s="1"/>
    </row>
    <row r="315" spans="1:28" ht="15.75" customHeight="1">
      <c r="A315" s="25">
        <v>398</v>
      </c>
      <c r="B315" s="26" t="s">
        <v>41</v>
      </c>
      <c r="C315" s="218" t="s">
        <v>724</v>
      </c>
      <c r="D315" s="25" t="s">
        <v>848</v>
      </c>
      <c r="E315" s="26">
        <v>5</v>
      </c>
      <c r="F315" s="26" t="s">
        <v>874</v>
      </c>
      <c r="G315" s="42">
        <v>100</v>
      </c>
      <c r="H315" s="199">
        <v>500</v>
      </c>
      <c r="I315" s="119" t="s">
        <v>30</v>
      </c>
      <c r="J315" s="117"/>
      <c r="K315" s="117"/>
      <c r="L315" s="117">
        <v>1</v>
      </c>
      <c r="M315" s="206"/>
      <c r="N315" s="117"/>
      <c r="O315" s="117"/>
      <c r="P315" s="117"/>
      <c r="Q315" s="117"/>
      <c r="R315" s="26">
        <v>1</v>
      </c>
      <c r="S315" s="117"/>
      <c r="T315" s="117"/>
      <c r="U315" s="117"/>
      <c r="V315" s="1"/>
      <c r="W315" s="237"/>
      <c r="X315" s="1"/>
      <c r="Y315" s="236"/>
      <c r="Z315" s="1"/>
      <c r="AA315" s="1"/>
      <c r="AB315" s="1"/>
    </row>
    <row r="316" spans="1:28" ht="15.75" customHeight="1">
      <c r="A316" s="13">
        <v>399</v>
      </c>
      <c r="B316" s="26"/>
      <c r="C316" s="218"/>
      <c r="D316" s="25"/>
      <c r="E316" s="26"/>
      <c r="F316" s="26"/>
      <c r="G316" s="42"/>
      <c r="H316" s="122"/>
      <c r="I316" s="221"/>
      <c r="J316" s="206"/>
      <c r="K316" s="206"/>
      <c r="L316" s="206"/>
      <c r="M316" s="206"/>
      <c r="N316" s="117"/>
      <c r="O316" s="117"/>
      <c r="P316" s="117"/>
      <c r="Q316" s="117"/>
      <c r="R316" s="117"/>
      <c r="S316" s="117"/>
      <c r="T316" s="117"/>
      <c r="U316" s="117"/>
      <c r="V316" s="41"/>
      <c r="W316" s="239"/>
      <c r="X316" s="41"/>
      <c r="Y316" s="166"/>
      <c r="Z316" s="41"/>
      <c r="AA316" s="41"/>
      <c r="AB316" s="41"/>
    </row>
    <row r="317" spans="1:28" ht="15.75" customHeight="1">
      <c r="A317" s="13">
        <v>400</v>
      </c>
      <c r="B317" s="14" t="s">
        <v>41</v>
      </c>
      <c r="C317" s="24" t="s">
        <v>42</v>
      </c>
      <c r="D317" s="9"/>
      <c r="E317" s="12"/>
      <c r="F317" s="9"/>
      <c r="G317" s="11"/>
      <c r="H317" s="164">
        <f>SUM(H318:H319)</f>
        <v>4499090</v>
      </c>
      <c r="I317" s="1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41"/>
      <c r="W317" s="41"/>
      <c r="X317" s="41"/>
      <c r="Y317" s="166"/>
      <c r="Z317" s="41"/>
      <c r="AA317" s="41"/>
      <c r="AB317" s="41"/>
    </row>
    <row r="318" spans="1:28" ht="15.75" customHeight="1">
      <c r="A318" s="13">
        <v>401</v>
      </c>
      <c r="B318" s="14" t="s">
        <v>41</v>
      </c>
      <c r="C318" s="24" t="s">
        <v>43</v>
      </c>
      <c r="D318" s="14" t="s">
        <v>37</v>
      </c>
      <c r="E318" s="18">
        <v>4</v>
      </c>
      <c r="F318" s="14" t="s">
        <v>28</v>
      </c>
      <c r="G318" s="211">
        <f>H318/E318</f>
        <v>908026.5</v>
      </c>
      <c r="H318" s="20">
        <v>3632106</v>
      </c>
      <c r="I318" s="14" t="s">
        <v>30</v>
      </c>
      <c r="J318" s="14"/>
      <c r="K318" s="14"/>
      <c r="L318" s="14">
        <v>1</v>
      </c>
      <c r="M318" s="14"/>
      <c r="N318" s="14"/>
      <c r="O318" s="14">
        <v>1</v>
      </c>
      <c r="P318" s="14"/>
      <c r="Q318" s="14"/>
      <c r="R318" s="14">
        <v>1</v>
      </c>
      <c r="S318" s="14">
        <v>1</v>
      </c>
      <c r="T318" s="14"/>
      <c r="U318" s="14"/>
      <c r="V318" s="41" t="s">
        <v>834</v>
      </c>
      <c r="W318" s="41"/>
      <c r="X318" s="41"/>
      <c r="Y318" s="166"/>
      <c r="Z318" s="41"/>
      <c r="AA318" s="41"/>
      <c r="AB318" s="41"/>
    </row>
    <row r="319" spans="1:28" ht="15.75" customHeight="1">
      <c r="A319" s="13">
        <v>402</v>
      </c>
      <c r="B319" s="14" t="s">
        <v>41</v>
      </c>
      <c r="C319" s="24" t="s">
        <v>39</v>
      </c>
      <c r="D319" s="72" t="s">
        <v>832</v>
      </c>
      <c r="E319" s="18">
        <v>1</v>
      </c>
      <c r="F319" s="14" t="s">
        <v>44</v>
      </c>
      <c r="G319" s="211">
        <f>H319</f>
        <v>866984</v>
      </c>
      <c r="H319" s="20">
        <v>866984</v>
      </c>
      <c r="I319" s="14" t="s">
        <v>30</v>
      </c>
      <c r="J319" s="14"/>
      <c r="K319" s="14">
        <v>1</v>
      </c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41" t="s">
        <v>834</v>
      </c>
      <c r="W319" s="41"/>
      <c r="X319" s="41"/>
      <c r="Y319" s="166"/>
      <c r="Z319" s="41"/>
      <c r="AA319" s="41"/>
      <c r="AB319" s="41"/>
    </row>
    <row r="320" spans="1:28" ht="15.75" customHeight="1">
      <c r="A320" s="13">
        <v>403</v>
      </c>
      <c r="B320" s="14"/>
      <c r="C320" s="24"/>
      <c r="D320" s="72"/>
      <c r="E320" s="18"/>
      <c r="F320" s="14"/>
      <c r="G320" s="11"/>
      <c r="H320" s="20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41"/>
      <c r="W320" s="41"/>
      <c r="X320" s="41"/>
      <c r="Y320" s="166"/>
      <c r="Z320" s="41"/>
      <c r="AA320" s="41"/>
      <c r="AB320" s="41"/>
    </row>
    <row r="321" spans="1:28" ht="15.75" customHeight="1">
      <c r="A321" s="13">
        <v>404</v>
      </c>
      <c r="B321" s="14" t="s">
        <v>41</v>
      </c>
      <c r="C321" s="16" t="s">
        <v>42</v>
      </c>
      <c r="D321" s="14"/>
      <c r="E321" s="72"/>
      <c r="F321" s="14"/>
      <c r="G321" s="161"/>
      <c r="H321" s="163">
        <f>SUM(H322:H326)</f>
        <v>1975992</v>
      </c>
      <c r="I321" s="240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4"/>
      <c r="V321" s="41"/>
      <c r="W321" s="41"/>
      <c r="X321" s="41"/>
      <c r="Y321" s="166"/>
      <c r="Z321" s="41"/>
      <c r="AA321" s="41"/>
      <c r="AB321" s="41"/>
    </row>
    <row r="322" spans="1:28" ht="15.75" customHeight="1">
      <c r="A322" s="13">
        <v>405</v>
      </c>
      <c r="B322" s="14" t="s">
        <v>41</v>
      </c>
      <c r="C322" s="16" t="s">
        <v>290</v>
      </c>
      <c r="D322" s="14" t="s">
        <v>832</v>
      </c>
      <c r="E322" s="75" t="s">
        <v>291</v>
      </c>
      <c r="F322" s="14" t="s">
        <v>28</v>
      </c>
      <c r="G322" s="161">
        <f t="shared" ref="G322:G326" si="9">H322/E322</f>
        <v>208445</v>
      </c>
      <c r="H322" s="161">
        <v>833780</v>
      </c>
      <c r="I322" s="240" t="s">
        <v>30</v>
      </c>
      <c r="J322" s="26"/>
      <c r="K322" s="26"/>
      <c r="L322" s="26">
        <v>1</v>
      </c>
      <c r="M322" s="26"/>
      <c r="N322" s="26"/>
      <c r="O322" s="26">
        <v>1</v>
      </c>
      <c r="P322" s="26"/>
      <c r="Q322" s="26"/>
      <c r="R322" s="26">
        <v>1</v>
      </c>
      <c r="S322" s="26"/>
      <c r="T322" s="26"/>
      <c r="U322" s="14">
        <v>1</v>
      </c>
      <c r="V322" s="41" t="s">
        <v>835</v>
      </c>
      <c r="W322" s="41"/>
      <c r="X322" s="41"/>
      <c r="Y322" s="166"/>
      <c r="Z322" s="41"/>
      <c r="AA322" s="41"/>
      <c r="AB322" s="41"/>
    </row>
    <row r="323" spans="1:28" ht="15.75" customHeight="1">
      <c r="A323" s="13">
        <v>406</v>
      </c>
      <c r="B323" s="14" t="s">
        <v>41</v>
      </c>
      <c r="C323" s="16" t="s">
        <v>292</v>
      </c>
      <c r="D323" s="14" t="s">
        <v>832</v>
      </c>
      <c r="E323" s="75" t="s">
        <v>291</v>
      </c>
      <c r="F323" s="14" t="s">
        <v>28</v>
      </c>
      <c r="G323" s="161">
        <f t="shared" si="9"/>
        <v>186750</v>
      </c>
      <c r="H323" s="161">
        <v>747000</v>
      </c>
      <c r="I323" s="240" t="s">
        <v>30</v>
      </c>
      <c r="J323" s="26"/>
      <c r="K323" s="26"/>
      <c r="L323" s="26">
        <v>1</v>
      </c>
      <c r="M323" s="26"/>
      <c r="N323" s="26"/>
      <c r="O323" s="26">
        <v>1</v>
      </c>
      <c r="P323" s="26"/>
      <c r="Q323" s="26"/>
      <c r="R323" s="26">
        <v>1</v>
      </c>
      <c r="S323" s="26"/>
      <c r="T323" s="26"/>
      <c r="U323" s="14">
        <v>1</v>
      </c>
      <c r="V323" s="41" t="s">
        <v>835</v>
      </c>
      <c r="W323" s="41"/>
      <c r="X323" s="41"/>
      <c r="Y323" s="166"/>
      <c r="Z323" s="41"/>
      <c r="AA323" s="41"/>
      <c r="AB323" s="41"/>
    </row>
    <row r="324" spans="1:28" ht="15.75" customHeight="1">
      <c r="A324" s="13">
        <v>407</v>
      </c>
      <c r="B324" s="14" t="s">
        <v>41</v>
      </c>
      <c r="C324" s="16" t="s">
        <v>299</v>
      </c>
      <c r="D324" s="14" t="s">
        <v>832</v>
      </c>
      <c r="E324" s="75" t="s">
        <v>291</v>
      </c>
      <c r="F324" s="14" t="s">
        <v>28</v>
      </c>
      <c r="G324" s="161">
        <f t="shared" si="9"/>
        <v>19800</v>
      </c>
      <c r="H324" s="161">
        <v>79200</v>
      </c>
      <c r="I324" s="240" t="s">
        <v>30</v>
      </c>
      <c r="J324" s="26"/>
      <c r="K324" s="26"/>
      <c r="L324" s="26">
        <v>1</v>
      </c>
      <c r="M324" s="26"/>
      <c r="N324" s="26"/>
      <c r="O324" s="26">
        <v>1</v>
      </c>
      <c r="P324" s="26"/>
      <c r="Q324" s="26"/>
      <c r="R324" s="26">
        <v>1</v>
      </c>
      <c r="S324" s="26"/>
      <c r="T324" s="26"/>
      <c r="U324" s="14">
        <v>1</v>
      </c>
      <c r="V324" s="41" t="s">
        <v>835</v>
      </c>
      <c r="W324" s="41"/>
      <c r="X324" s="41"/>
      <c r="Y324" s="166"/>
      <c r="Z324" s="41"/>
      <c r="AA324" s="41"/>
      <c r="AB324" s="41"/>
    </row>
    <row r="325" spans="1:28" ht="15.75" customHeight="1">
      <c r="A325" s="13">
        <v>408</v>
      </c>
      <c r="B325" s="14" t="s">
        <v>41</v>
      </c>
      <c r="C325" s="16" t="s">
        <v>293</v>
      </c>
      <c r="D325" s="14" t="s">
        <v>832</v>
      </c>
      <c r="E325" s="75" t="s">
        <v>291</v>
      </c>
      <c r="F325" s="14" t="s">
        <v>28</v>
      </c>
      <c r="G325" s="161">
        <f t="shared" si="9"/>
        <v>60437.5</v>
      </c>
      <c r="H325" s="161">
        <v>241750</v>
      </c>
      <c r="I325" s="240" t="s">
        <v>30</v>
      </c>
      <c r="J325" s="26"/>
      <c r="K325" s="26"/>
      <c r="L325" s="26">
        <v>1</v>
      </c>
      <c r="M325" s="26"/>
      <c r="N325" s="26"/>
      <c r="O325" s="26">
        <v>1</v>
      </c>
      <c r="P325" s="26"/>
      <c r="Q325" s="26"/>
      <c r="R325" s="26">
        <v>1</v>
      </c>
      <c r="S325" s="26"/>
      <c r="T325" s="26"/>
      <c r="U325" s="14">
        <v>1</v>
      </c>
      <c r="V325" s="41" t="s">
        <v>835</v>
      </c>
      <c r="W325" s="41"/>
      <c r="X325" s="41"/>
      <c r="Y325" s="166"/>
      <c r="Z325" s="41"/>
      <c r="AA325" s="41"/>
      <c r="AB325" s="41"/>
    </row>
    <row r="326" spans="1:28" ht="15.75" customHeight="1">
      <c r="A326" s="13">
        <v>409</v>
      </c>
      <c r="B326" s="14" t="s">
        <v>41</v>
      </c>
      <c r="C326" s="16" t="s">
        <v>294</v>
      </c>
      <c r="D326" s="14" t="s">
        <v>832</v>
      </c>
      <c r="E326" s="75" t="s">
        <v>291</v>
      </c>
      <c r="F326" s="14" t="s">
        <v>28</v>
      </c>
      <c r="G326" s="161">
        <f t="shared" si="9"/>
        <v>18565.5</v>
      </c>
      <c r="H326" s="161">
        <v>74262</v>
      </c>
      <c r="I326" s="240" t="s">
        <v>30</v>
      </c>
      <c r="J326" s="26"/>
      <c r="K326" s="26"/>
      <c r="L326" s="26">
        <v>1</v>
      </c>
      <c r="M326" s="26"/>
      <c r="N326" s="26"/>
      <c r="O326" s="26">
        <v>1</v>
      </c>
      <c r="P326" s="26"/>
      <c r="Q326" s="26"/>
      <c r="R326" s="26">
        <v>1</v>
      </c>
      <c r="S326" s="26"/>
      <c r="T326" s="26"/>
      <c r="U326" s="14">
        <v>1</v>
      </c>
      <c r="V326" s="41" t="s">
        <v>835</v>
      </c>
      <c r="W326" s="41"/>
      <c r="X326" s="41"/>
      <c r="Y326" s="166"/>
      <c r="Z326" s="41"/>
      <c r="AA326" s="41"/>
      <c r="AB326" s="41"/>
    </row>
    <row r="327" spans="1:28" ht="15.75" customHeight="1">
      <c r="A327" s="13">
        <v>410</v>
      </c>
      <c r="B327" s="14"/>
      <c r="C327" s="24"/>
      <c r="D327" s="72"/>
      <c r="E327" s="18"/>
      <c r="F327" s="14"/>
      <c r="G327" s="11"/>
      <c r="H327" s="20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41"/>
      <c r="W327" s="41"/>
      <c r="X327" s="41"/>
      <c r="Y327" s="166"/>
      <c r="Z327" s="41"/>
      <c r="AA327" s="41"/>
      <c r="AB327" s="41"/>
    </row>
    <row r="328" spans="1:28" ht="15.75" customHeight="1">
      <c r="A328" s="13">
        <v>411</v>
      </c>
      <c r="B328" s="14" t="s">
        <v>41</v>
      </c>
      <c r="C328" s="16" t="s">
        <v>730</v>
      </c>
      <c r="D328" s="14"/>
      <c r="E328" s="14"/>
      <c r="F328" s="14"/>
      <c r="G328" s="149"/>
      <c r="H328" s="147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41"/>
      <c r="W328" s="239"/>
      <c r="X328" s="41"/>
      <c r="Y328" s="166"/>
      <c r="Z328" s="41"/>
      <c r="AA328" s="41"/>
      <c r="AB328" s="41"/>
    </row>
    <row r="329" spans="1:28" ht="15.75" customHeight="1">
      <c r="A329" s="13">
        <v>412</v>
      </c>
      <c r="B329" s="14" t="s">
        <v>41</v>
      </c>
      <c r="C329" s="24" t="s">
        <v>731</v>
      </c>
      <c r="D329" s="14" t="s">
        <v>832</v>
      </c>
      <c r="E329" s="26">
        <v>4</v>
      </c>
      <c r="F329" s="26" t="s">
        <v>28</v>
      </c>
      <c r="G329" s="234">
        <v>500000</v>
      </c>
      <c r="H329" s="219">
        <v>2000000</v>
      </c>
      <c r="I329" s="14" t="s">
        <v>30</v>
      </c>
      <c r="J329" s="14"/>
      <c r="K329" s="14">
        <v>1</v>
      </c>
      <c r="L329" s="14"/>
      <c r="M329" s="14"/>
      <c r="N329" s="14">
        <v>1</v>
      </c>
      <c r="O329" s="14"/>
      <c r="P329" s="14"/>
      <c r="Q329" s="14">
        <v>1</v>
      </c>
      <c r="R329" s="14"/>
      <c r="S329" s="14"/>
      <c r="T329" s="14">
        <v>1</v>
      </c>
      <c r="U329" s="14"/>
      <c r="V329" s="41" t="s">
        <v>914</v>
      </c>
      <c r="W329" s="41"/>
      <c r="X329" s="41"/>
      <c r="Y329" s="166"/>
      <c r="Z329" s="41"/>
      <c r="AA329" s="41"/>
      <c r="AB329" s="41"/>
    </row>
    <row r="330" spans="1:28" ht="15.75" customHeight="1">
      <c r="A330" s="13">
        <v>413</v>
      </c>
      <c r="B330" s="14"/>
      <c r="C330" s="82"/>
      <c r="D330" s="14"/>
      <c r="E330" s="14"/>
      <c r="F330" s="14"/>
      <c r="G330" s="20"/>
      <c r="H330" s="148"/>
      <c r="I330" s="20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41"/>
      <c r="W330" s="41"/>
      <c r="X330" s="41"/>
      <c r="Y330" s="166"/>
      <c r="Z330" s="41"/>
      <c r="AA330" s="41"/>
      <c r="AB330" s="41"/>
    </row>
    <row r="331" spans="1:28" ht="15.75" customHeight="1">
      <c r="A331" s="13">
        <v>414</v>
      </c>
      <c r="B331" s="14"/>
      <c r="C331" s="85" t="s">
        <v>827</v>
      </c>
      <c r="D331" s="14"/>
      <c r="E331" s="14"/>
      <c r="F331" s="14"/>
      <c r="G331" s="20"/>
      <c r="H331" s="74">
        <f>SUM(H332,H357)</f>
        <v>50000000</v>
      </c>
      <c r="I331" s="241"/>
      <c r="J331" s="99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41"/>
      <c r="W331" s="41"/>
      <c r="X331" s="41"/>
      <c r="Y331" s="166"/>
      <c r="Z331" s="41"/>
      <c r="AA331" s="41"/>
      <c r="AB331" s="41"/>
    </row>
    <row r="332" spans="1:28" ht="15.75" customHeight="1">
      <c r="A332" s="13">
        <v>415</v>
      </c>
      <c r="B332" s="14" t="s">
        <v>426</v>
      </c>
      <c r="C332" s="24" t="s">
        <v>427</v>
      </c>
      <c r="D332" s="13"/>
      <c r="E332" s="13"/>
      <c r="F332" s="13"/>
      <c r="G332" s="62"/>
      <c r="H332" s="226">
        <f>SUM(H333:H356)</f>
        <v>48016400</v>
      </c>
      <c r="I332" s="13" t="s">
        <v>428</v>
      </c>
      <c r="J332" s="117"/>
      <c r="K332" s="117"/>
      <c r="L332" s="117"/>
      <c r="M332" s="117"/>
      <c r="N332" s="134"/>
      <c r="O332" s="134"/>
      <c r="P332" s="134">
        <v>1</v>
      </c>
      <c r="Q332" s="134">
        <v>1</v>
      </c>
      <c r="R332" s="134">
        <v>1</v>
      </c>
      <c r="S332" s="134">
        <v>1</v>
      </c>
      <c r="T332" s="134">
        <v>1</v>
      </c>
      <c r="U332" s="134">
        <v>1</v>
      </c>
      <c r="V332" s="41" t="s">
        <v>915</v>
      </c>
      <c r="W332" s="41"/>
      <c r="X332" s="41"/>
      <c r="Y332" s="166"/>
      <c r="Z332" s="41"/>
      <c r="AA332" s="41"/>
      <c r="AB332" s="41"/>
    </row>
    <row r="333" spans="1:28" ht="15.75" customHeight="1">
      <c r="A333" s="13">
        <v>416</v>
      </c>
      <c r="B333" s="14" t="s">
        <v>426</v>
      </c>
      <c r="C333" s="17" t="s">
        <v>916</v>
      </c>
      <c r="D333" s="49" t="s">
        <v>917</v>
      </c>
      <c r="E333" s="13">
        <v>1</v>
      </c>
      <c r="F333" s="13" t="s">
        <v>44</v>
      </c>
      <c r="G333" s="103">
        <v>12108980.310000001</v>
      </c>
      <c r="H333" s="103">
        <v>12108980.310000001</v>
      </c>
      <c r="I333" s="20"/>
      <c r="J333" s="26"/>
      <c r="K333" s="26"/>
      <c r="L333" s="26"/>
      <c r="M333" s="26"/>
      <c r="N333" s="14"/>
      <c r="O333" s="14"/>
      <c r="P333" s="14"/>
      <c r="Q333" s="14"/>
      <c r="R333" s="14"/>
      <c r="S333" s="14"/>
      <c r="T333" s="14"/>
      <c r="U333" s="14"/>
      <c r="V333" s="41"/>
      <c r="W333" s="41"/>
      <c r="X333" s="41"/>
      <c r="Y333" s="166"/>
      <c r="Z333" s="41"/>
      <c r="AA333" s="41"/>
      <c r="AB333" s="41"/>
    </row>
    <row r="334" spans="1:28" ht="15.75" customHeight="1">
      <c r="A334" s="13">
        <v>417</v>
      </c>
      <c r="B334" s="14" t="s">
        <v>426</v>
      </c>
      <c r="C334" s="17" t="s">
        <v>916</v>
      </c>
      <c r="D334" s="49" t="s">
        <v>918</v>
      </c>
      <c r="E334" s="13">
        <v>1</v>
      </c>
      <c r="F334" s="13" t="s">
        <v>44</v>
      </c>
      <c r="G334" s="103">
        <v>1000000</v>
      </c>
      <c r="H334" s="103">
        <v>1000000</v>
      </c>
      <c r="I334" s="14"/>
      <c r="J334" s="26"/>
      <c r="K334" s="26"/>
      <c r="L334" s="26"/>
      <c r="M334" s="26"/>
      <c r="N334" s="14"/>
      <c r="O334" s="14"/>
      <c r="P334" s="14"/>
      <c r="Q334" s="14"/>
      <c r="R334" s="14"/>
      <c r="S334" s="14"/>
      <c r="T334" s="14"/>
      <c r="U334" s="14"/>
      <c r="V334" s="41"/>
      <c r="W334" s="41"/>
      <c r="X334" s="41"/>
      <c r="Y334" s="166"/>
      <c r="Z334" s="41"/>
      <c r="AA334" s="41"/>
      <c r="AB334" s="41"/>
    </row>
    <row r="335" spans="1:28" ht="15.75" customHeight="1">
      <c r="A335" s="13">
        <v>418</v>
      </c>
      <c r="B335" s="14" t="s">
        <v>426</v>
      </c>
      <c r="C335" s="17" t="s">
        <v>916</v>
      </c>
      <c r="D335" s="49" t="s">
        <v>919</v>
      </c>
      <c r="E335" s="13">
        <v>1</v>
      </c>
      <c r="F335" s="13" t="s">
        <v>44</v>
      </c>
      <c r="G335" s="103">
        <v>1160000</v>
      </c>
      <c r="H335" s="103">
        <v>1160000</v>
      </c>
      <c r="I335" s="14"/>
      <c r="J335" s="26"/>
      <c r="K335" s="26"/>
      <c r="L335" s="26"/>
      <c r="M335" s="26"/>
      <c r="N335" s="14"/>
      <c r="O335" s="14"/>
      <c r="P335" s="14"/>
      <c r="Q335" s="14"/>
      <c r="R335" s="14"/>
      <c r="S335" s="14"/>
      <c r="T335" s="14"/>
      <c r="U335" s="14"/>
      <c r="V335" s="41"/>
      <c r="W335" s="41"/>
      <c r="X335" s="41"/>
      <c r="Y335" s="166"/>
      <c r="Z335" s="41"/>
      <c r="AA335" s="41"/>
      <c r="AB335" s="41"/>
    </row>
    <row r="336" spans="1:28" ht="15.75" customHeight="1">
      <c r="A336" s="13">
        <v>419</v>
      </c>
      <c r="B336" s="14" t="s">
        <v>426</v>
      </c>
      <c r="C336" s="17" t="s">
        <v>916</v>
      </c>
      <c r="D336" s="49" t="s">
        <v>920</v>
      </c>
      <c r="E336" s="13">
        <v>1</v>
      </c>
      <c r="F336" s="13" t="s">
        <v>44</v>
      </c>
      <c r="G336" s="103">
        <v>3580000</v>
      </c>
      <c r="H336" s="103">
        <v>3580000</v>
      </c>
      <c r="I336" s="14"/>
      <c r="J336" s="26"/>
      <c r="K336" s="26"/>
      <c r="L336" s="26"/>
      <c r="M336" s="26"/>
      <c r="N336" s="14"/>
      <c r="O336" s="14"/>
      <c r="P336" s="14"/>
      <c r="Q336" s="14"/>
      <c r="R336" s="14"/>
      <c r="S336" s="14"/>
      <c r="T336" s="14"/>
      <c r="U336" s="14"/>
      <c r="V336" s="41"/>
      <c r="W336" s="41"/>
      <c r="X336" s="41"/>
      <c r="Y336" s="166"/>
      <c r="Z336" s="41"/>
      <c r="AA336" s="41"/>
      <c r="AB336" s="41"/>
    </row>
    <row r="337" spans="1:28" ht="15.75" customHeight="1">
      <c r="A337" s="13">
        <v>420</v>
      </c>
      <c r="B337" s="14" t="s">
        <v>426</v>
      </c>
      <c r="C337" s="17" t="s">
        <v>916</v>
      </c>
      <c r="D337" s="49" t="s">
        <v>921</v>
      </c>
      <c r="E337" s="13">
        <v>1</v>
      </c>
      <c r="F337" s="13" t="s">
        <v>44</v>
      </c>
      <c r="G337" s="103">
        <v>1320000</v>
      </c>
      <c r="H337" s="103">
        <v>1320000</v>
      </c>
      <c r="I337" s="14"/>
      <c r="J337" s="26"/>
      <c r="K337" s="26"/>
      <c r="L337" s="26"/>
      <c r="M337" s="26"/>
      <c r="N337" s="14"/>
      <c r="O337" s="14"/>
      <c r="P337" s="14"/>
      <c r="Q337" s="14"/>
      <c r="R337" s="14"/>
      <c r="S337" s="14"/>
      <c r="T337" s="14"/>
      <c r="U337" s="14"/>
      <c r="V337" s="41"/>
      <c r="W337" s="41"/>
      <c r="X337" s="41"/>
      <c r="Y337" s="166"/>
      <c r="Z337" s="41"/>
      <c r="AA337" s="41"/>
      <c r="AB337" s="41"/>
    </row>
    <row r="338" spans="1:28" ht="15.75" customHeight="1">
      <c r="A338" s="13">
        <v>421</v>
      </c>
      <c r="B338" s="14" t="s">
        <v>426</v>
      </c>
      <c r="C338" s="17" t="s">
        <v>916</v>
      </c>
      <c r="D338" s="49" t="s">
        <v>922</v>
      </c>
      <c r="E338" s="13">
        <v>1</v>
      </c>
      <c r="F338" s="13" t="s">
        <v>44</v>
      </c>
      <c r="G338" s="103">
        <v>1052280.6099999999</v>
      </c>
      <c r="H338" s="103">
        <v>1052280.6099999999</v>
      </c>
      <c r="I338" s="14"/>
      <c r="J338" s="26"/>
      <c r="K338" s="26"/>
      <c r="L338" s="26"/>
      <c r="M338" s="26"/>
      <c r="N338" s="14"/>
      <c r="O338" s="14"/>
      <c r="P338" s="14"/>
      <c r="Q338" s="14"/>
      <c r="R338" s="14"/>
      <c r="S338" s="14"/>
      <c r="T338" s="14"/>
      <c r="U338" s="14"/>
      <c r="V338" s="41"/>
      <c r="W338" s="41"/>
      <c r="X338" s="41"/>
      <c r="Y338" s="166"/>
      <c r="Z338" s="41"/>
      <c r="AA338" s="41"/>
      <c r="AB338" s="41"/>
    </row>
    <row r="339" spans="1:28" ht="15.75" customHeight="1">
      <c r="A339" s="13">
        <v>422</v>
      </c>
      <c r="B339" s="14" t="s">
        <v>426</v>
      </c>
      <c r="C339" s="17" t="s">
        <v>916</v>
      </c>
      <c r="D339" s="49" t="s">
        <v>923</v>
      </c>
      <c r="E339" s="13">
        <v>1</v>
      </c>
      <c r="F339" s="13" t="s">
        <v>44</v>
      </c>
      <c r="G339" s="103">
        <v>4087027.96</v>
      </c>
      <c r="H339" s="103">
        <v>4087027.96</v>
      </c>
      <c r="I339" s="14"/>
      <c r="J339" s="26"/>
      <c r="K339" s="26"/>
      <c r="L339" s="26"/>
      <c r="M339" s="26"/>
      <c r="N339" s="14"/>
      <c r="O339" s="14"/>
      <c r="P339" s="14"/>
      <c r="Q339" s="14"/>
      <c r="R339" s="14"/>
      <c r="S339" s="14"/>
      <c r="T339" s="14"/>
      <c r="U339" s="14"/>
      <c r="V339" s="41"/>
      <c r="W339" s="41"/>
      <c r="X339" s="41"/>
      <c r="Y339" s="166"/>
      <c r="Z339" s="41"/>
      <c r="AA339" s="41"/>
      <c r="AB339" s="41"/>
    </row>
    <row r="340" spans="1:28" ht="15.75" customHeight="1">
      <c r="A340" s="13">
        <v>423</v>
      </c>
      <c r="B340" s="14" t="s">
        <v>426</v>
      </c>
      <c r="C340" s="17" t="s">
        <v>916</v>
      </c>
      <c r="D340" s="49" t="s">
        <v>924</v>
      </c>
      <c r="E340" s="13">
        <v>1</v>
      </c>
      <c r="F340" s="13" t="s">
        <v>44</v>
      </c>
      <c r="G340" s="103">
        <v>320000</v>
      </c>
      <c r="H340" s="103">
        <v>320000</v>
      </c>
      <c r="I340" s="14"/>
      <c r="J340" s="26"/>
      <c r="K340" s="26"/>
      <c r="L340" s="26"/>
      <c r="M340" s="26"/>
      <c r="N340" s="14"/>
      <c r="O340" s="14"/>
      <c r="P340" s="14"/>
      <c r="Q340" s="14"/>
      <c r="R340" s="14"/>
      <c r="S340" s="14"/>
      <c r="T340" s="14"/>
      <c r="U340" s="14"/>
      <c r="V340" s="41"/>
      <c r="W340" s="41"/>
      <c r="X340" s="41"/>
      <c r="Y340" s="166"/>
      <c r="Z340" s="41"/>
      <c r="AA340" s="41"/>
      <c r="AB340" s="41"/>
    </row>
    <row r="341" spans="1:28" ht="15.75" customHeight="1">
      <c r="A341" s="13">
        <v>424</v>
      </c>
      <c r="B341" s="14" t="s">
        <v>426</v>
      </c>
      <c r="C341" s="17" t="s">
        <v>916</v>
      </c>
      <c r="D341" s="49" t="s">
        <v>925</v>
      </c>
      <c r="E341" s="13">
        <v>1</v>
      </c>
      <c r="F341" s="13" t="s">
        <v>44</v>
      </c>
      <c r="G341" s="103">
        <v>2222800</v>
      </c>
      <c r="H341" s="103">
        <v>2222800</v>
      </c>
      <c r="I341" s="14"/>
      <c r="J341" s="26"/>
      <c r="K341" s="26"/>
      <c r="L341" s="26"/>
      <c r="M341" s="26"/>
      <c r="N341" s="14"/>
      <c r="O341" s="14"/>
      <c r="P341" s="14"/>
      <c r="Q341" s="14"/>
      <c r="R341" s="14"/>
      <c r="S341" s="14"/>
      <c r="T341" s="14"/>
      <c r="U341" s="14"/>
      <c r="V341" s="41"/>
      <c r="W341" s="41"/>
      <c r="X341" s="41"/>
      <c r="Y341" s="166"/>
      <c r="Z341" s="41"/>
      <c r="AA341" s="41"/>
      <c r="AB341" s="41"/>
    </row>
    <row r="342" spans="1:28" ht="15.75" customHeight="1">
      <c r="A342" s="13">
        <v>425</v>
      </c>
      <c r="B342" s="14" t="s">
        <v>426</v>
      </c>
      <c r="C342" s="17" t="s">
        <v>916</v>
      </c>
      <c r="D342" s="49" t="s">
        <v>926</v>
      </c>
      <c r="E342" s="13">
        <v>1</v>
      </c>
      <c r="F342" s="13" t="s">
        <v>44</v>
      </c>
      <c r="G342" s="103">
        <v>2650000</v>
      </c>
      <c r="H342" s="103">
        <v>2650000</v>
      </c>
      <c r="I342" s="14"/>
      <c r="J342" s="26"/>
      <c r="K342" s="26"/>
      <c r="L342" s="26"/>
      <c r="M342" s="26"/>
      <c r="N342" s="14"/>
      <c r="O342" s="14"/>
      <c r="P342" s="14"/>
      <c r="Q342" s="14"/>
      <c r="R342" s="14"/>
      <c r="S342" s="14"/>
      <c r="T342" s="14"/>
      <c r="U342" s="14"/>
      <c r="V342" s="41"/>
      <c r="W342" s="41"/>
      <c r="X342" s="41"/>
      <c r="Y342" s="166"/>
      <c r="Z342" s="41"/>
      <c r="AA342" s="41"/>
      <c r="AB342" s="41"/>
    </row>
    <row r="343" spans="1:28" ht="15.75" customHeight="1">
      <c r="A343" s="13">
        <v>426</v>
      </c>
      <c r="B343" s="14" t="s">
        <v>426</v>
      </c>
      <c r="C343" s="17" t="s">
        <v>916</v>
      </c>
      <c r="D343" s="49" t="s">
        <v>927</v>
      </c>
      <c r="E343" s="13">
        <v>1</v>
      </c>
      <c r="F343" s="13" t="s">
        <v>44</v>
      </c>
      <c r="G343" s="103">
        <v>6162000</v>
      </c>
      <c r="H343" s="103">
        <v>6162000</v>
      </c>
      <c r="I343" s="14"/>
      <c r="J343" s="26"/>
      <c r="K343" s="26"/>
      <c r="L343" s="26"/>
      <c r="M343" s="26"/>
      <c r="N343" s="14"/>
      <c r="O343" s="14"/>
      <c r="P343" s="14"/>
      <c r="Q343" s="14"/>
      <c r="R343" s="14"/>
      <c r="S343" s="14"/>
      <c r="T343" s="14"/>
      <c r="U343" s="14"/>
      <c r="V343" s="41"/>
      <c r="W343" s="41"/>
      <c r="X343" s="41"/>
      <c r="Y343" s="166"/>
      <c r="Z343" s="41"/>
      <c r="AA343" s="41"/>
      <c r="AB343" s="41"/>
    </row>
    <row r="344" spans="1:28" ht="15.75" customHeight="1">
      <c r="A344" s="13">
        <v>427</v>
      </c>
      <c r="B344" s="14" t="s">
        <v>426</v>
      </c>
      <c r="C344" s="17" t="s">
        <v>916</v>
      </c>
      <c r="D344" s="49" t="s">
        <v>928</v>
      </c>
      <c r="E344" s="13">
        <v>1</v>
      </c>
      <c r="F344" s="13" t="s">
        <v>44</v>
      </c>
      <c r="G344" s="103">
        <v>300000</v>
      </c>
      <c r="H344" s="103">
        <v>300000</v>
      </c>
      <c r="I344" s="14"/>
      <c r="J344" s="26"/>
      <c r="K344" s="26"/>
      <c r="L344" s="26"/>
      <c r="M344" s="26"/>
      <c r="N344" s="14"/>
      <c r="O344" s="14"/>
      <c r="P344" s="14"/>
      <c r="Q344" s="14"/>
      <c r="R344" s="14"/>
      <c r="S344" s="14"/>
      <c r="T344" s="14"/>
      <c r="U344" s="14"/>
      <c r="V344" s="41"/>
      <c r="W344" s="41"/>
      <c r="X344" s="41"/>
      <c r="Y344" s="166"/>
      <c r="Z344" s="41"/>
      <c r="AA344" s="41"/>
      <c r="AB344" s="41"/>
    </row>
    <row r="345" spans="1:28" ht="15.75" customHeight="1">
      <c r="A345" s="13">
        <v>428</v>
      </c>
      <c r="B345" s="14" t="s">
        <v>426</v>
      </c>
      <c r="C345" s="17" t="s">
        <v>916</v>
      </c>
      <c r="D345" s="49" t="s">
        <v>929</v>
      </c>
      <c r="E345" s="13">
        <v>1</v>
      </c>
      <c r="F345" s="13" t="s">
        <v>44</v>
      </c>
      <c r="G345" s="103">
        <v>300000</v>
      </c>
      <c r="H345" s="103">
        <v>300000</v>
      </c>
      <c r="I345" s="14"/>
      <c r="J345" s="26"/>
      <c r="K345" s="26"/>
      <c r="L345" s="26"/>
      <c r="M345" s="26"/>
      <c r="N345" s="14"/>
      <c r="O345" s="14"/>
      <c r="P345" s="14"/>
      <c r="Q345" s="14"/>
      <c r="R345" s="14"/>
      <c r="S345" s="14"/>
      <c r="T345" s="14"/>
      <c r="U345" s="14"/>
      <c r="V345" s="41"/>
      <c r="W345" s="41"/>
      <c r="X345" s="41"/>
      <c r="Y345" s="166"/>
      <c r="Z345" s="41"/>
      <c r="AA345" s="41"/>
      <c r="AB345" s="41"/>
    </row>
    <row r="346" spans="1:28" ht="15.75" customHeight="1">
      <c r="A346" s="13">
        <v>429</v>
      </c>
      <c r="B346" s="14" t="s">
        <v>426</v>
      </c>
      <c r="C346" s="17" t="s">
        <v>916</v>
      </c>
      <c r="D346" s="49" t="s">
        <v>930</v>
      </c>
      <c r="E346" s="13">
        <v>1</v>
      </c>
      <c r="F346" s="13" t="s">
        <v>44</v>
      </c>
      <c r="G346" s="103">
        <v>324200</v>
      </c>
      <c r="H346" s="103">
        <v>324200</v>
      </c>
      <c r="I346" s="14"/>
      <c r="J346" s="26"/>
      <c r="K346" s="26"/>
      <c r="L346" s="26"/>
      <c r="M346" s="26"/>
      <c r="N346" s="14"/>
      <c r="O346" s="14"/>
      <c r="P346" s="14"/>
      <c r="Q346" s="14"/>
      <c r="R346" s="14"/>
      <c r="S346" s="14"/>
      <c r="T346" s="14"/>
      <c r="U346" s="14"/>
      <c r="V346" s="41"/>
      <c r="W346" s="41"/>
      <c r="X346" s="41"/>
      <c r="Y346" s="166"/>
      <c r="Z346" s="41"/>
      <c r="AA346" s="41"/>
      <c r="AB346" s="41"/>
    </row>
    <row r="347" spans="1:28" ht="15.75" customHeight="1">
      <c r="A347" s="13">
        <v>430</v>
      </c>
      <c r="B347" s="14" t="s">
        <v>426</v>
      </c>
      <c r="C347" s="17" t="s">
        <v>916</v>
      </c>
      <c r="D347" s="49" t="s">
        <v>931</v>
      </c>
      <c r="E347" s="13">
        <v>1</v>
      </c>
      <c r="F347" s="13" t="s">
        <v>44</v>
      </c>
      <c r="G347" s="103">
        <v>1480000</v>
      </c>
      <c r="H347" s="103">
        <v>1480000</v>
      </c>
      <c r="I347" s="14"/>
      <c r="J347" s="26"/>
      <c r="K347" s="26"/>
      <c r="L347" s="26"/>
      <c r="M347" s="26"/>
      <c r="N347" s="14"/>
      <c r="O347" s="14"/>
      <c r="P347" s="14"/>
      <c r="Q347" s="14"/>
      <c r="R347" s="14"/>
      <c r="S347" s="14"/>
      <c r="T347" s="14"/>
      <c r="U347" s="14"/>
      <c r="V347" s="41"/>
      <c r="W347" s="41"/>
      <c r="X347" s="41"/>
      <c r="Y347" s="166"/>
      <c r="Z347" s="41"/>
      <c r="AA347" s="41"/>
      <c r="AB347" s="41"/>
    </row>
    <row r="348" spans="1:28" ht="15.75" customHeight="1">
      <c r="A348" s="13">
        <v>431</v>
      </c>
      <c r="B348" s="14" t="s">
        <v>426</v>
      </c>
      <c r="C348" s="17" t="s">
        <v>916</v>
      </c>
      <c r="D348" s="49" t="s">
        <v>932</v>
      </c>
      <c r="E348" s="13">
        <v>1</v>
      </c>
      <c r="F348" s="13" t="s">
        <v>44</v>
      </c>
      <c r="G348" s="103">
        <v>300000</v>
      </c>
      <c r="H348" s="103">
        <v>300000</v>
      </c>
      <c r="I348" s="14"/>
      <c r="J348" s="26"/>
      <c r="K348" s="26"/>
      <c r="L348" s="26"/>
      <c r="M348" s="26"/>
      <c r="N348" s="14"/>
      <c r="O348" s="14"/>
      <c r="P348" s="14"/>
      <c r="Q348" s="14"/>
      <c r="R348" s="14"/>
      <c r="S348" s="14"/>
      <c r="T348" s="14"/>
      <c r="U348" s="14"/>
      <c r="V348" s="41"/>
      <c r="W348" s="41"/>
      <c r="X348" s="41"/>
      <c r="Y348" s="166"/>
      <c r="Z348" s="41"/>
      <c r="AA348" s="41"/>
      <c r="AB348" s="41"/>
    </row>
    <row r="349" spans="1:28" ht="15.75" customHeight="1">
      <c r="A349" s="13">
        <v>432</v>
      </c>
      <c r="B349" s="14" t="s">
        <v>426</v>
      </c>
      <c r="C349" s="17" t="s">
        <v>916</v>
      </c>
      <c r="D349" s="49" t="s">
        <v>463</v>
      </c>
      <c r="E349" s="13">
        <v>1</v>
      </c>
      <c r="F349" s="13" t="s">
        <v>44</v>
      </c>
      <c r="G349" s="103">
        <v>1053330</v>
      </c>
      <c r="H349" s="103">
        <v>1053330</v>
      </c>
      <c r="I349" s="14"/>
      <c r="J349" s="26"/>
      <c r="K349" s="26"/>
      <c r="L349" s="26"/>
      <c r="M349" s="26"/>
      <c r="N349" s="14"/>
      <c r="O349" s="14"/>
      <c r="P349" s="14"/>
      <c r="Q349" s="14"/>
      <c r="R349" s="14"/>
      <c r="S349" s="14"/>
      <c r="T349" s="14"/>
      <c r="U349" s="14"/>
      <c r="V349" s="41"/>
      <c r="W349" s="41"/>
      <c r="X349" s="41"/>
      <c r="Y349" s="166"/>
      <c r="Z349" s="41"/>
      <c r="AA349" s="41"/>
      <c r="AB349" s="41"/>
    </row>
    <row r="350" spans="1:28" ht="15.75" customHeight="1">
      <c r="A350" s="13">
        <v>433</v>
      </c>
      <c r="B350" s="14" t="s">
        <v>426</v>
      </c>
      <c r="C350" s="17" t="s">
        <v>916</v>
      </c>
      <c r="D350" s="49" t="s">
        <v>933</v>
      </c>
      <c r="E350" s="13">
        <v>1</v>
      </c>
      <c r="F350" s="13" t="s">
        <v>44</v>
      </c>
      <c r="G350" s="103">
        <v>166700</v>
      </c>
      <c r="H350" s="103">
        <v>166700</v>
      </c>
      <c r="I350" s="14"/>
      <c r="J350" s="26"/>
      <c r="K350" s="26"/>
      <c r="L350" s="26"/>
      <c r="M350" s="26"/>
      <c r="N350" s="14"/>
      <c r="O350" s="14"/>
      <c r="P350" s="14"/>
      <c r="Q350" s="14"/>
      <c r="R350" s="14"/>
      <c r="S350" s="14"/>
      <c r="T350" s="14"/>
      <c r="U350" s="14"/>
      <c r="V350" s="41"/>
      <c r="W350" s="41"/>
      <c r="X350" s="41"/>
      <c r="Y350" s="166"/>
      <c r="Z350" s="41"/>
      <c r="AA350" s="41"/>
      <c r="AB350" s="41"/>
    </row>
    <row r="351" spans="1:28" ht="15.75" customHeight="1">
      <c r="A351" s="13">
        <v>434</v>
      </c>
      <c r="B351" s="14" t="s">
        <v>426</v>
      </c>
      <c r="C351" s="17" t="s">
        <v>916</v>
      </c>
      <c r="D351" s="49" t="s">
        <v>934</v>
      </c>
      <c r="E351" s="13">
        <v>1</v>
      </c>
      <c r="F351" s="13" t="s">
        <v>44</v>
      </c>
      <c r="G351" s="103">
        <v>3000000</v>
      </c>
      <c r="H351" s="103">
        <v>3000000</v>
      </c>
      <c r="I351" s="14"/>
      <c r="J351" s="26"/>
      <c r="K351" s="26"/>
      <c r="L351" s="26"/>
      <c r="M351" s="26"/>
      <c r="N351" s="14"/>
      <c r="O351" s="14"/>
      <c r="P351" s="14"/>
      <c r="Q351" s="14"/>
      <c r="R351" s="14"/>
      <c r="S351" s="14"/>
      <c r="T351" s="14"/>
      <c r="U351" s="14"/>
      <c r="V351" s="41"/>
      <c r="W351" s="41"/>
      <c r="X351" s="41"/>
      <c r="Y351" s="166"/>
      <c r="Z351" s="41"/>
      <c r="AA351" s="41"/>
      <c r="AB351" s="41"/>
    </row>
    <row r="352" spans="1:28" ht="15.75" customHeight="1">
      <c r="A352" s="13">
        <v>435</v>
      </c>
      <c r="B352" s="14" t="s">
        <v>426</v>
      </c>
      <c r="C352" s="17" t="s">
        <v>916</v>
      </c>
      <c r="D352" s="49" t="s">
        <v>935</v>
      </c>
      <c r="E352" s="13">
        <v>1</v>
      </c>
      <c r="F352" s="13" t="s">
        <v>44</v>
      </c>
      <c r="G352" s="103">
        <v>3200000</v>
      </c>
      <c r="H352" s="103">
        <v>3200000</v>
      </c>
      <c r="I352" s="14"/>
      <c r="J352" s="26"/>
      <c r="K352" s="26"/>
      <c r="L352" s="26"/>
      <c r="M352" s="26"/>
      <c r="N352" s="14"/>
      <c r="O352" s="14"/>
      <c r="P352" s="14"/>
      <c r="Q352" s="14"/>
      <c r="R352" s="14"/>
      <c r="S352" s="14"/>
      <c r="T352" s="14"/>
      <c r="U352" s="14"/>
      <c r="V352" s="41"/>
      <c r="W352" s="41"/>
      <c r="X352" s="41"/>
      <c r="Y352" s="166"/>
      <c r="Z352" s="41"/>
      <c r="AA352" s="41"/>
      <c r="AB352" s="41"/>
    </row>
    <row r="353" spans="1:28" ht="15.75" customHeight="1">
      <c r="A353" s="13">
        <v>436</v>
      </c>
      <c r="B353" s="14" t="s">
        <v>426</v>
      </c>
      <c r="C353" s="17" t="s">
        <v>916</v>
      </c>
      <c r="D353" s="49" t="s">
        <v>936</v>
      </c>
      <c r="E353" s="13">
        <v>1</v>
      </c>
      <c r="F353" s="13" t="s">
        <v>44</v>
      </c>
      <c r="G353" s="103">
        <v>293081.12</v>
      </c>
      <c r="H353" s="103">
        <v>293081.12</v>
      </c>
      <c r="I353" s="14"/>
      <c r="J353" s="26"/>
      <c r="K353" s="26"/>
      <c r="L353" s="26"/>
      <c r="M353" s="26"/>
      <c r="N353" s="14"/>
      <c r="O353" s="14"/>
      <c r="P353" s="14"/>
      <c r="Q353" s="14"/>
      <c r="R353" s="14"/>
      <c r="S353" s="14"/>
      <c r="T353" s="14"/>
      <c r="U353" s="14"/>
      <c r="V353" s="41"/>
      <c r="W353" s="41"/>
      <c r="X353" s="41"/>
      <c r="Y353" s="166"/>
      <c r="Z353" s="41"/>
      <c r="AA353" s="41"/>
      <c r="AB353" s="41"/>
    </row>
    <row r="354" spans="1:28" ht="15.75" customHeight="1">
      <c r="A354" s="13">
        <v>437</v>
      </c>
      <c r="B354" s="14" t="s">
        <v>426</v>
      </c>
      <c r="C354" s="17" t="s">
        <v>916</v>
      </c>
      <c r="D354" s="49" t="s">
        <v>937</v>
      </c>
      <c r="E354" s="13">
        <v>1</v>
      </c>
      <c r="F354" s="13" t="s">
        <v>44</v>
      </c>
      <c r="G354" s="103">
        <v>500000</v>
      </c>
      <c r="H354" s="103">
        <v>500000</v>
      </c>
      <c r="I354" s="14"/>
      <c r="J354" s="26"/>
      <c r="K354" s="26"/>
      <c r="L354" s="26"/>
      <c r="M354" s="26"/>
      <c r="N354" s="14"/>
      <c r="O354" s="14"/>
      <c r="P354" s="14"/>
      <c r="Q354" s="14"/>
      <c r="R354" s="14"/>
      <c r="S354" s="14"/>
      <c r="T354" s="14"/>
      <c r="U354" s="14"/>
      <c r="V354" s="41"/>
      <c r="W354" s="41"/>
      <c r="X354" s="41"/>
      <c r="Y354" s="166"/>
      <c r="Z354" s="41"/>
      <c r="AA354" s="41"/>
      <c r="AB354" s="41"/>
    </row>
    <row r="355" spans="1:28" ht="15.75" customHeight="1">
      <c r="A355" s="13">
        <v>438</v>
      </c>
      <c r="B355" s="14" t="s">
        <v>426</v>
      </c>
      <c r="C355" s="17" t="s">
        <v>916</v>
      </c>
      <c r="D355" s="49" t="s">
        <v>465</v>
      </c>
      <c r="E355" s="13">
        <v>1</v>
      </c>
      <c r="F355" s="13" t="s">
        <v>44</v>
      </c>
      <c r="G355" s="103">
        <v>1107000</v>
      </c>
      <c r="H355" s="103">
        <v>1107000</v>
      </c>
      <c r="I355" s="14"/>
      <c r="J355" s="26"/>
      <c r="K355" s="26"/>
      <c r="L355" s="26"/>
      <c r="M355" s="26"/>
      <c r="N355" s="14"/>
      <c r="O355" s="14"/>
      <c r="P355" s="14"/>
      <c r="Q355" s="14"/>
      <c r="R355" s="14"/>
      <c r="S355" s="14"/>
      <c r="T355" s="14"/>
      <c r="U355" s="14"/>
      <c r="V355" s="41"/>
      <c r="W355" s="41"/>
      <c r="X355" s="41"/>
      <c r="Y355" s="166"/>
      <c r="Z355" s="41"/>
      <c r="AA355" s="41"/>
      <c r="AB355" s="41"/>
    </row>
    <row r="356" spans="1:28" ht="15.75" customHeight="1">
      <c r="A356" s="13">
        <v>439</v>
      </c>
      <c r="B356" s="14" t="s">
        <v>426</v>
      </c>
      <c r="C356" s="17" t="s">
        <v>916</v>
      </c>
      <c r="D356" s="14" t="s">
        <v>938</v>
      </c>
      <c r="E356" s="13">
        <v>1</v>
      </c>
      <c r="F356" s="13" t="s">
        <v>44</v>
      </c>
      <c r="G356" s="103">
        <v>329000</v>
      </c>
      <c r="H356" s="103">
        <v>329000</v>
      </c>
      <c r="I356" s="14"/>
      <c r="J356" s="26"/>
      <c r="K356" s="26"/>
      <c r="L356" s="26"/>
      <c r="M356" s="26"/>
      <c r="N356" s="14"/>
      <c r="O356" s="14"/>
      <c r="P356" s="14"/>
      <c r="Q356" s="14"/>
      <c r="R356" s="14"/>
      <c r="S356" s="14"/>
      <c r="T356" s="14"/>
      <c r="U356" s="14"/>
      <c r="V356" s="41"/>
      <c r="W356" s="41"/>
      <c r="X356" s="41"/>
      <c r="Y356" s="166"/>
      <c r="Z356" s="41"/>
      <c r="AA356" s="41"/>
      <c r="AB356" s="41"/>
    </row>
    <row r="357" spans="1:28" ht="15.75" customHeight="1">
      <c r="A357" s="13">
        <v>440</v>
      </c>
      <c r="B357" s="14" t="s">
        <v>429</v>
      </c>
      <c r="C357" s="24" t="s">
        <v>430</v>
      </c>
      <c r="D357" s="14"/>
      <c r="E357" s="18"/>
      <c r="F357" s="14"/>
      <c r="G357" s="41"/>
      <c r="H357" s="164">
        <f>SUM(G358:G365)</f>
        <v>1983600</v>
      </c>
      <c r="I357" s="15" t="s">
        <v>428</v>
      </c>
      <c r="J357" s="14"/>
      <c r="K357" s="14"/>
      <c r="L357" s="14"/>
      <c r="M357" s="14"/>
      <c r="N357" s="14"/>
      <c r="O357" s="14"/>
      <c r="P357" s="14">
        <v>1</v>
      </c>
      <c r="Q357" s="14">
        <v>1</v>
      </c>
      <c r="R357" s="14">
        <v>1</v>
      </c>
      <c r="S357" s="14">
        <v>1</v>
      </c>
      <c r="T357" s="14">
        <v>1</v>
      </c>
      <c r="U357" s="14">
        <v>1</v>
      </c>
      <c r="V357" s="41" t="s">
        <v>915</v>
      </c>
      <c r="W357" s="41"/>
      <c r="X357" s="41"/>
      <c r="Y357" s="166"/>
      <c r="Z357" s="41"/>
      <c r="AA357" s="41"/>
      <c r="AB357" s="41"/>
    </row>
    <row r="358" spans="1:28" ht="15.75" customHeight="1">
      <c r="A358" s="13">
        <v>441</v>
      </c>
      <c r="B358" s="14" t="s">
        <v>429</v>
      </c>
      <c r="C358" s="17" t="s">
        <v>431</v>
      </c>
      <c r="D358" s="14" t="s">
        <v>432</v>
      </c>
      <c r="E358" s="18">
        <v>1</v>
      </c>
      <c r="F358" s="14" t="s">
        <v>44</v>
      </c>
      <c r="G358" s="20">
        <v>152000</v>
      </c>
      <c r="H358" s="20">
        <v>152000</v>
      </c>
      <c r="I358" s="1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41"/>
      <c r="W358" s="41"/>
      <c r="X358" s="41"/>
      <c r="Y358" s="166"/>
      <c r="Z358" s="41"/>
      <c r="AA358" s="41"/>
      <c r="AB358" s="41"/>
    </row>
    <row r="359" spans="1:28" ht="15.75" customHeight="1">
      <c r="A359" s="13">
        <v>442</v>
      </c>
      <c r="B359" s="14" t="s">
        <v>429</v>
      </c>
      <c r="C359" s="17" t="s">
        <v>431</v>
      </c>
      <c r="D359" s="14" t="s">
        <v>433</v>
      </c>
      <c r="E359" s="18">
        <v>1</v>
      </c>
      <c r="F359" s="14" t="s">
        <v>44</v>
      </c>
      <c r="G359" s="20">
        <v>460000</v>
      </c>
      <c r="H359" s="20">
        <v>460000</v>
      </c>
      <c r="I359" s="1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41"/>
      <c r="W359" s="41"/>
      <c r="X359" s="41"/>
      <c r="Y359" s="166"/>
      <c r="Z359" s="41"/>
      <c r="AA359" s="41"/>
      <c r="AB359" s="41"/>
    </row>
    <row r="360" spans="1:28" ht="15.75" customHeight="1">
      <c r="A360" s="13">
        <v>443</v>
      </c>
      <c r="B360" s="14" t="s">
        <v>429</v>
      </c>
      <c r="C360" s="17" t="s">
        <v>431</v>
      </c>
      <c r="D360" s="14" t="s">
        <v>434</v>
      </c>
      <c r="E360" s="18">
        <v>1</v>
      </c>
      <c r="F360" s="14" t="s">
        <v>44</v>
      </c>
      <c r="G360" s="20">
        <v>120000</v>
      </c>
      <c r="H360" s="20">
        <v>120000</v>
      </c>
      <c r="I360" s="1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41"/>
      <c r="W360" s="41"/>
      <c r="X360" s="41"/>
      <c r="Y360" s="166"/>
      <c r="Z360" s="41"/>
      <c r="AA360" s="41"/>
      <c r="AB360" s="41"/>
    </row>
    <row r="361" spans="1:28" ht="15.75" customHeight="1">
      <c r="A361" s="13">
        <v>444</v>
      </c>
      <c r="B361" s="14" t="s">
        <v>429</v>
      </c>
      <c r="C361" s="17" t="s">
        <v>431</v>
      </c>
      <c r="D361" s="14" t="s">
        <v>435</v>
      </c>
      <c r="E361" s="18">
        <v>1</v>
      </c>
      <c r="F361" s="14" t="s">
        <v>44</v>
      </c>
      <c r="G361" s="20">
        <v>300000</v>
      </c>
      <c r="H361" s="20">
        <v>300000</v>
      </c>
      <c r="I361" s="1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41"/>
      <c r="W361" s="41"/>
      <c r="X361" s="41"/>
      <c r="Y361" s="166"/>
      <c r="Z361" s="41"/>
      <c r="AA361" s="41"/>
      <c r="AB361" s="41"/>
    </row>
    <row r="362" spans="1:28" ht="15.75" customHeight="1">
      <c r="A362" s="13">
        <v>445</v>
      </c>
      <c r="B362" s="14" t="s">
        <v>429</v>
      </c>
      <c r="C362" s="17" t="s">
        <v>431</v>
      </c>
      <c r="D362" s="14" t="s">
        <v>436</v>
      </c>
      <c r="E362" s="18">
        <v>1</v>
      </c>
      <c r="F362" s="14" t="s">
        <v>44</v>
      </c>
      <c r="G362" s="20">
        <v>100000</v>
      </c>
      <c r="H362" s="20">
        <v>100000</v>
      </c>
      <c r="I362" s="1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41"/>
      <c r="W362" s="41"/>
      <c r="X362" s="41"/>
      <c r="Y362" s="166"/>
      <c r="Z362" s="41"/>
      <c r="AA362" s="41"/>
      <c r="AB362" s="41"/>
    </row>
    <row r="363" spans="1:28" ht="15.75" customHeight="1">
      <c r="A363" s="13">
        <v>446</v>
      </c>
      <c r="B363" s="14" t="s">
        <v>429</v>
      </c>
      <c r="C363" s="17" t="s">
        <v>431</v>
      </c>
      <c r="D363" s="14" t="s">
        <v>437</v>
      </c>
      <c r="E363" s="18">
        <v>1</v>
      </c>
      <c r="F363" s="14" t="s">
        <v>44</v>
      </c>
      <c r="G363" s="20">
        <v>211600</v>
      </c>
      <c r="H363" s="20">
        <v>211600</v>
      </c>
      <c r="I363" s="1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41"/>
      <c r="W363" s="41"/>
      <c r="X363" s="41"/>
      <c r="Y363" s="166"/>
      <c r="Z363" s="41"/>
      <c r="AA363" s="41"/>
      <c r="AB363" s="41"/>
    </row>
    <row r="364" spans="1:28" ht="15.75" customHeight="1">
      <c r="A364" s="13">
        <v>447</v>
      </c>
      <c r="B364" s="14" t="s">
        <v>429</v>
      </c>
      <c r="C364" s="17" t="s">
        <v>431</v>
      </c>
      <c r="D364" s="14" t="s">
        <v>438</v>
      </c>
      <c r="E364" s="18">
        <v>1</v>
      </c>
      <c r="F364" s="14" t="s">
        <v>44</v>
      </c>
      <c r="G364" s="20">
        <v>300000</v>
      </c>
      <c r="H364" s="20">
        <v>300000</v>
      </c>
      <c r="I364" s="1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41"/>
      <c r="W364" s="41"/>
      <c r="X364" s="41"/>
      <c r="Y364" s="166"/>
      <c r="Z364" s="41"/>
      <c r="AA364" s="41"/>
      <c r="AB364" s="41"/>
    </row>
    <row r="365" spans="1:28" ht="15.75" customHeight="1">
      <c r="A365" s="13">
        <v>448</v>
      </c>
      <c r="B365" s="14" t="s">
        <v>429</v>
      </c>
      <c r="C365" s="17" t="s">
        <v>431</v>
      </c>
      <c r="D365" s="14" t="s">
        <v>439</v>
      </c>
      <c r="E365" s="18">
        <v>1</v>
      </c>
      <c r="F365" s="14" t="s">
        <v>44</v>
      </c>
      <c r="G365" s="20">
        <v>340000</v>
      </c>
      <c r="H365" s="20">
        <v>340000</v>
      </c>
      <c r="I365" s="1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41"/>
      <c r="W365" s="41"/>
      <c r="X365" s="41"/>
      <c r="Y365" s="166"/>
      <c r="Z365" s="41"/>
      <c r="AA365" s="41"/>
      <c r="AB365" s="41"/>
    </row>
    <row r="366" spans="1:28" ht="15.75" customHeight="1">
      <c r="A366" s="13">
        <v>449</v>
      </c>
      <c r="B366" s="14"/>
      <c r="C366" s="82"/>
      <c r="D366" s="14"/>
      <c r="E366" s="14"/>
      <c r="F366" s="14"/>
      <c r="G366" s="20"/>
      <c r="H366" s="73"/>
      <c r="I366" s="13"/>
      <c r="J366" s="99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41"/>
      <c r="W366" s="41"/>
      <c r="X366" s="41"/>
      <c r="Y366" s="166"/>
      <c r="Z366" s="41"/>
      <c r="AA366" s="41"/>
      <c r="AB366" s="41"/>
    </row>
    <row r="367" spans="1:28" ht="15.75" customHeight="1">
      <c r="A367" s="13">
        <v>450</v>
      </c>
      <c r="B367" s="14" t="s">
        <v>303</v>
      </c>
      <c r="C367" s="242" t="s">
        <v>304</v>
      </c>
      <c r="D367" s="14"/>
      <c r="E367" s="72"/>
      <c r="F367" s="14"/>
      <c r="G367" s="73"/>
      <c r="H367" s="163">
        <f>SUM(H368:H372)</f>
        <v>1096000</v>
      </c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41"/>
      <c r="W367" s="41"/>
      <c r="X367" s="41"/>
      <c r="Y367" s="166"/>
      <c r="Z367" s="41"/>
      <c r="AA367" s="41"/>
      <c r="AB367" s="41"/>
    </row>
    <row r="368" spans="1:28" ht="15.75" customHeight="1">
      <c r="A368" s="25">
        <v>451</v>
      </c>
      <c r="B368" s="26" t="s">
        <v>303</v>
      </c>
      <c r="C368" s="242" t="s">
        <v>290</v>
      </c>
      <c r="D368" s="26"/>
      <c r="E368" s="217" t="s">
        <v>939</v>
      </c>
      <c r="F368" s="26" t="s">
        <v>28</v>
      </c>
      <c r="G368" s="161">
        <f t="shared" ref="G368:G372" si="10">H368/E368</f>
        <v>26333.333333333332</v>
      </c>
      <c r="H368" s="215">
        <v>316000</v>
      </c>
      <c r="I368" s="26" t="s">
        <v>30</v>
      </c>
      <c r="J368" s="26">
        <v>1</v>
      </c>
      <c r="K368" s="26">
        <v>1</v>
      </c>
      <c r="L368" s="26">
        <v>1</v>
      </c>
      <c r="M368" s="26">
        <v>1</v>
      </c>
      <c r="N368" s="26">
        <v>1</v>
      </c>
      <c r="O368" s="26">
        <v>1</v>
      </c>
      <c r="P368" s="26">
        <v>1</v>
      </c>
      <c r="Q368" s="26">
        <v>1</v>
      </c>
      <c r="R368" s="26">
        <v>1</v>
      </c>
      <c r="S368" s="26">
        <v>1</v>
      </c>
      <c r="T368" s="26">
        <v>1</v>
      </c>
      <c r="U368" s="26">
        <v>1</v>
      </c>
      <c r="V368" s="1" t="s">
        <v>835</v>
      </c>
      <c r="W368" s="1"/>
      <c r="X368" s="1"/>
      <c r="Y368" s="236"/>
      <c r="Z368" s="1"/>
      <c r="AA368" s="1"/>
      <c r="AB368" s="1"/>
    </row>
    <row r="369" spans="1:28" ht="36" customHeight="1">
      <c r="A369" s="25">
        <v>452</v>
      </c>
      <c r="B369" s="26" t="s">
        <v>303</v>
      </c>
      <c r="C369" s="242" t="s">
        <v>293</v>
      </c>
      <c r="D369" s="26" t="s">
        <v>832</v>
      </c>
      <c r="E369" s="26">
        <v>4</v>
      </c>
      <c r="F369" s="26" t="s">
        <v>28</v>
      </c>
      <c r="G369" s="161">
        <f t="shared" si="10"/>
        <v>18000</v>
      </c>
      <c r="H369" s="215">
        <v>72000</v>
      </c>
      <c r="I369" s="26" t="s">
        <v>30</v>
      </c>
      <c r="J369" s="26">
        <v>1</v>
      </c>
      <c r="K369" s="26">
        <v>1</v>
      </c>
      <c r="L369" s="26">
        <v>1</v>
      </c>
      <c r="M369" s="26">
        <v>1</v>
      </c>
      <c r="N369" s="26">
        <v>1</v>
      </c>
      <c r="O369" s="26">
        <v>1</v>
      </c>
      <c r="P369" s="26">
        <v>1</v>
      </c>
      <c r="Q369" s="26">
        <v>1</v>
      </c>
      <c r="R369" s="26">
        <v>1</v>
      </c>
      <c r="S369" s="26">
        <v>1</v>
      </c>
      <c r="T369" s="26">
        <v>1</v>
      </c>
      <c r="U369" s="26">
        <v>1</v>
      </c>
      <c r="V369" s="1" t="s">
        <v>835</v>
      </c>
      <c r="W369" s="1"/>
      <c r="X369" s="1"/>
      <c r="Y369" s="236"/>
      <c r="Z369" s="1"/>
      <c r="AA369" s="1"/>
      <c r="AB369" s="1"/>
    </row>
    <row r="370" spans="1:28" ht="36" customHeight="1">
      <c r="A370" s="25">
        <v>453</v>
      </c>
      <c r="B370" s="26" t="s">
        <v>303</v>
      </c>
      <c r="C370" s="242" t="s">
        <v>294</v>
      </c>
      <c r="D370" s="26" t="s">
        <v>832</v>
      </c>
      <c r="E370" s="216" t="s">
        <v>291</v>
      </c>
      <c r="F370" s="26" t="s">
        <v>28</v>
      </c>
      <c r="G370" s="161">
        <f t="shared" si="10"/>
        <v>36000</v>
      </c>
      <c r="H370" s="215">
        <v>144000</v>
      </c>
      <c r="I370" s="26" t="s">
        <v>30</v>
      </c>
      <c r="J370" s="26"/>
      <c r="K370" s="26"/>
      <c r="L370" s="26">
        <v>1</v>
      </c>
      <c r="M370" s="26"/>
      <c r="N370" s="26"/>
      <c r="O370" s="26">
        <v>1</v>
      </c>
      <c r="P370" s="26"/>
      <c r="Q370" s="26"/>
      <c r="R370" s="26">
        <v>1</v>
      </c>
      <c r="S370" s="26"/>
      <c r="T370" s="26"/>
      <c r="U370" s="26">
        <v>1</v>
      </c>
      <c r="V370" s="1" t="s">
        <v>835</v>
      </c>
      <c r="W370" s="1"/>
      <c r="X370" s="1"/>
      <c r="Y370" s="236"/>
      <c r="Z370" s="1"/>
      <c r="AA370" s="1"/>
      <c r="AB370" s="1"/>
    </row>
    <row r="371" spans="1:28" ht="15.75" customHeight="1">
      <c r="A371" s="25">
        <v>454</v>
      </c>
      <c r="B371" s="26" t="s">
        <v>303</v>
      </c>
      <c r="C371" s="242" t="s">
        <v>292</v>
      </c>
      <c r="D371" s="26" t="s">
        <v>832</v>
      </c>
      <c r="E371" s="216" t="s">
        <v>291</v>
      </c>
      <c r="F371" s="26" t="s">
        <v>28</v>
      </c>
      <c r="G371" s="161">
        <f t="shared" si="10"/>
        <v>90000</v>
      </c>
      <c r="H371" s="215">
        <v>360000</v>
      </c>
      <c r="I371" s="26" t="s">
        <v>30</v>
      </c>
      <c r="J371" s="26"/>
      <c r="K371" s="26"/>
      <c r="L371" s="26">
        <v>1</v>
      </c>
      <c r="M371" s="26"/>
      <c r="N371" s="26">
        <v>1</v>
      </c>
      <c r="O371" s="26"/>
      <c r="P371" s="26"/>
      <c r="Q371" s="26">
        <v>1</v>
      </c>
      <c r="R371" s="26"/>
      <c r="S371" s="26"/>
      <c r="T371" s="26">
        <v>1</v>
      </c>
      <c r="U371" s="26"/>
      <c r="V371" s="1" t="s">
        <v>835</v>
      </c>
      <c r="W371" s="1"/>
      <c r="X371" s="1"/>
      <c r="Y371" s="236"/>
      <c r="Z371" s="1"/>
      <c r="AA371" s="1"/>
      <c r="AB371" s="1"/>
    </row>
    <row r="372" spans="1:28" ht="15.75" customHeight="1">
      <c r="A372" s="25">
        <v>455</v>
      </c>
      <c r="B372" s="26" t="s">
        <v>303</v>
      </c>
      <c r="C372" s="242" t="s">
        <v>299</v>
      </c>
      <c r="D372" s="26" t="s">
        <v>832</v>
      </c>
      <c r="E372" s="216" t="s">
        <v>291</v>
      </c>
      <c r="F372" s="26" t="s">
        <v>28</v>
      </c>
      <c r="G372" s="161">
        <f t="shared" si="10"/>
        <v>51000</v>
      </c>
      <c r="H372" s="215">
        <v>204000</v>
      </c>
      <c r="I372" s="26" t="s">
        <v>30</v>
      </c>
      <c r="J372" s="26"/>
      <c r="K372" s="26"/>
      <c r="L372" s="26">
        <v>1</v>
      </c>
      <c r="M372" s="26"/>
      <c r="N372" s="26"/>
      <c r="O372" s="26">
        <v>1</v>
      </c>
      <c r="P372" s="26"/>
      <c r="Q372" s="26"/>
      <c r="R372" s="26">
        <v>1</v>
      </c>
      <c r="S372" s="26"/>
      <c r="T372" s="26"/>
      <c r="U372" s="26">
        <v>1</v>
      </c>
      <c r="V372" s="1" t="s">
        <v>835</v>
      </c>
      <c r="W372" s="1"/>
      <c r="X372" s="1"/>
      <c r="Y372" s="236"/>
      <c r="Z372" s="1"/>
      <c r="AA372" s="1"/>
      <c r="AB372" s="1"/>
    </row>
    <row r="373" spans="1:28" ht="15.75" customHeight="1">
      <c r="A373" s="13">
        <v>456</v>
      </c>
      <c r="B373" s="14"/>
      <c r="C373" s="62"/>
      <c r="D373" s="14"/>
      <c r="E373" s="72"/>
      <c r="F373" s="14"/>
      <c r="G373" s="73"/>
      <c r="H373" s="79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41"/>
      <c r="W373" s="41"/>
      <c r="X373" s="41"/>
      <c r="Y373" s="166"/>
      <c r="Z373" s="41"/>
      <c r="AA373" s="41"/>
      <c r="AB373" s="41"/>
    </row>
    <row r="374" spans="1:28" ht="15.75" customHeight="1">
      <c r="A374" s="13">
        <v>457</v>
      </c>
      <c r="B374" s="14" t="s">
        <v>722</v>
      </c>
      <c r="C374" s="16" t="s">
        <v>304</v>
      </c>
      <c r="D374" s="14"/>
      <c r="E374" s="14"/>
      <c r="F374" s="14"/>
      <c r="G374" s="71"/>
      <c r="H374" s="209">
        <f>SUM(H375+H377)</f>
        <v>1040000</v>
      </c>
      <c r="I374" s="14" t="s">
        <v>30</v>
      </c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41"/>
      <c r="W374" s="41"/>
      <c r="X374" s="41"/>
      <c r="Y374" s="166"/>
      <c r="Z374" s="41"/>
      <c r="AA374" s="41"/>
      <c r="AB374" s="41"/>
    </row>
    <row r="375" spans="1:28" ht="15.75" customHeight="1">
      <c r="A375" s="25">
        <v>458</v>
      </c>
      <c r="B375" s="26" t="s">
        <v>722</v>
      </c>
      <c r="C375" s="242" t="s">
        <v>716</v>
      </c>
      <c r="D375" s="26"/>
      <c r="E375" s="26"/>
      <c r="F375" s="26"/>
      <c r="G375" s="218"/>
      <c r="H375" s="48">
        <f>E376*G376</f>
        <v>960000</v>
      </c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1" t="s">
        <v>833</v>
      </c>
      <c r="W375" s="1"/>
      <c r="X375" s="1"/>
      <c r="Y375" s="236"/>
      <c r="Z375" s="1"/>
      <c r="AA375" s="1"/>
      <c r="AB375" s="1"/>
    </row>
    <row r="376" spans="1:28" ht="15.75" customHeight="1">
      <c r="A376" s="25">
        <v>459</v>
      </c>
      <c r="B376" s="26" t="s">
        <v>722</v>
      </c>
      <c r="C376" s="243" t="s">
        <v>723</v>
      </c>
      <c r="D376" s="26" t="s">
        <v>832</v>
      </c>
      <c r="E376" s="26">
        <v>480</v>
      </c>
      <c r="F376" s="26" t="s">
        <v>252</v>
      </c>
      <c r="G376" s="244">
        <v>2000</v>
      </c>
      <c r="H376" s="212">
        <f>E376*G376</f>
        <v>960000</v>
      </c>
      <c r="I376" s="26" t="s">
        <v>30</v>
      </c>
      <c r="J376" s="26"/>
      <c r="K376" s="26"/>
      <c r="L376" s="26"/>
      <c r="M376" s="26"/>
      <c r="N376" s="26"/>
      <c r="O376" s="26">
        <v>1</v>
      </c>
      <c r="P376" s="26"/>
      <c r="Q376" s="26"/>
      <c r="R376" s="26">
        <v>1</v>
      </c>
      <c r="S376" s="26"/>
      <c r="T376" s="26">
        <v>1</v>
      </c>
      <c r="U376" s="26"/>
      <c r="V376" s="1"/>
      <c r="W376" s="1"/>
      <c r="X376" s="1"/>
      <c r="Y376" s="236"/>
      <c r="Z376" s="1"/>
      <c r="AA376" s="1"/>
      <c r="AB376" s="1"/>
    </row>
    <row r="377" spans="1:28" ht="15.75" customHeight="1">
      <c r="A377" s="25">
        <v>460</v>
      </c>
      <c r="B377" s="26" t="s">
        <v>722</v>
      </c>
      <c r="C377" s="61" t="s">
        <v>719</v>
      </c>
      <c r="D377" s="26"/>
      <c r="E377" s="3"/>
      <c r="F377" s="3"/>
      <c r="G377" s="1"/>
      <c r="H377" s="48">
        <f>H378</f>
        <v>80000</v>
      </c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1" t="s">
        <v>833</v>
      </c>
      <c r="W377" s="1"/>
      <c r="X377" s="1"/>
      <c r="Y377" s="236"/>
      <c r="Z377" s="1"/>
      <c r="AA377" s="1"/>
      <c r="AB377" s="1"/>
    </row>
    <row r="378" spans="1:28" ht="15.75" customHeight="1">
      <c r="A378" s="25">
        <v>461</v>
      </c>
      <c r="B378" s="26" t="s">
        <v>722</v>
      </c>
      <c r="C378" s="243" t="s">
        <v>723</v>
      </c>
      <c r="D378" s="26" t="s">
        <v>832</v>
      </c>
      <c r="E378" s="245">
        <v>80</v>
      </c>
      <c r="F378" s="26" t="s">
        <v>252</v>
      </c>
      <c r="G378" s="244">
        <v>1000</v>
      </c>
      <c r="H378" s="212">
        <f>E378*G378</f>
        <v>80000</v>
      </c>
      <c r="I378" s="26" t="s">
        <v>30</v>
      </c>
      <c r="J378" s="26"/>
      <c r="K378" s="26"/>
      <c r="L378" s="26"/>
      <c r="M378" s="26"/>
      <c r="N378" s="26"/>
      <c r="O378" s="26"/>
      <c r="P378" s="26">
        <v>1</v>
      </c>
      <c r="Q378" s="26"/>
      <c r="R378" s="26"/>
      <c r="S378" s="26"/>
      <c r="T378" s="26"/>
      <c r="U378" s="26"/>
      <c r="V378" s="1"/>
      <c r="W378" s="1"/>
      <c r="X378" s="1"/>
      <c r="Y378" s="236"/>
      <c r="Z378" s="1"/>
      <c r="AA378" s="1"/>
      <c r="AB378" s="1"/>
    </row>
    <row r="379" spans="1:28" ht="15.75" customHeight="1">
      <c r="A379" s="25">
        <v>462</v>
      </c>
      <c r="B379" s="26"/>
      <c r="C379" s="57"/>
      <c r="D379" s="43"/>
      <c r="E379" s="26"/>
      <c r="F379" s="26"/>
      <c r="G379" s="42"/>
      <c r="H379" s="42"/>
      <c r="I379" s="240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1"/>
      <c r="W379" s="1"/>
      <c r="X379" s="1"/>
      <c r="Y379" s="236"/>
      <c r="Z379" s="1"/>
      <c r="AA379" s="1"/>
      <c r="AB379" s="1"/>
    </row>
    <row r="380" spans="1:28" ht="15.75" customHeight="1">
      <c r="A380" s="25"/>
      <c r="B380" s="25" t="s">
        <v>774</v>
      </c>
      <c r="C380" s="246" t="s">
        <v>775</v>
      </c>
      <c r="D380" s="43"/>
      <c r="E380" s="26"/>
      <c r="F380" s="26"/>
      <c r="G380" s="42"/>
      <c r="H380" s="42"/>
      <c r="I380" s="240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1"/>
      <c r="W380" s="1"/>
      <c r="X380" s="1"/>
      <c r="Y380" s="236"/>
      <c r="Z380" s="1"/>
      <c r="AA380" s="1"/>
      <c r="AB380" s="1"/>
    </row>
    <row r="381" spans="1:28" ht="15.75" customHeight="1">
      <c r="A381" s="13">
        <v>470</v>
      </c>
      <c r="B381" s="13" t="s">
        <v>774</v>
      </c>
      <c r="C381" s="24" t="s">
        <v>444</v>
      </c>
      <c r="D381" s="14" t="s">
        <v>37</v>
      </c>
      <c r="E381" s="18">
        <v>5</v>
      </c>
      <c r="F381" s="14" t="s">
        <v>28</v>
      </c>
      <c r="G381" s="11"/>
      <c r="H381" s="164">
        <v>56252366.479999997</v>
      </c>
      <c r="I381" s="15" t="s">
        <v>55</v>
      </c>
      <c r="J381" s="14">
        <v>5</v>
      </c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41" t="s">
        <v>915</v>
      </c>
      <c r="W381" s="41"/>
      <c r="X381" s="41"/>
      <c r="Y381" s="166"/>
      <c r="Z381" s="41"/>
      <c r="AA381" s="41"/>
      <c r="AB381" s="41"/>
    </row>
    <row r="382" spans="1:28" ht="15.75" customHeight="1">
      <c r="A382" s="13"/>
      <c r="B382" s="14"/>
      <c r="C382" s="57"/>
      <c r="D382" s="9"/>
      <c r="E382" s="26"/>
      <c r="F382" s="26"/>
      <c r="G382" s="42"/>
      <c r="H382" s="42"/>
      <c r="I382" s="15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41"/>
      <c r="W382" s="41"/>
      <c r="X382" s="41"/>
      <c r="Y382" s="166"/>
      <c r="Z382" s="41"/>
      <c r="AA382" s="41"/>
      <c r="AB382" s="41"/>
    </row>
    <row r="383" spans="1:28" ht="15.75" customHeight="1">
      <c r="A383" s="13">
        <v>463</v>
      </c>
      <c r="B383" s="14" t="s">
        <v>45</v>
      </c>
      <c r="C383" s="24" t="s">
        <v>46</v>
      </c>
      <c r="D383" s="9"/>
      <c r="E383" s="12"/>
      <c r="F383" s="9"/>
      <c r="G383" s="11"/>
      <c r="H383" s="164">
        <f>SUM(H384:H385)</f>
        <v>2679800</v>
      </c>
      <c r="I383" s="1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41" t="s">
        <v>834</v>
      </c>
      <c r="W383" s="41"/>
      <c r="X383" s="41"/>
      <c r="Y383" s="166"/>
      <c r="Z383" s="41"/>
      <c r="AA383" s="41"/>
      <c r="AB383" s="41"/>
    </row>
    <row r="384" spans="1:28" ht="15.75" customHeight="1">
      <c r="A384" s="25">
        <v>464</v>
      </c>
      <c r="B384" s="26" t="s">
        <v>45</v>
      </c>
      <c r="C384" s="130" t="s">
        <v>47</v>
      </c>
      <c r="D384" s="26" t="s">
        <v>832</v>
      </c>
      <c r="E384" s="210">
        <v>1</v>
      </c>
      <c r="F384" s="26" t="s">
        <v>44</v>
      </c>
      <c r="G384" s="46">
        <f>H384</f>
        <v>200000</v>
      </c>
      <c r="H384" s="46">
        <v>200000</v>
      </c>
      <c r="I384" s="240" t="s">
        <v>30</v>
      </c>
      <c r="J384" s="26"/>
      <c r="K384" s="26"/>
      <c r="L384" s="26"/>
      <c r="M384" s="26">
        <v>1</v>
      </c>
      <c r="N384" s="26"/>
      <c r="O384" s="26"/>
      <c r="P384" s="26"/>
      <c r="Q384" s="26"/>
      <c r="R384" s="26"/>
      <c r="S384" s="26"/>
      <c r="T384" s="26"/>
      <c r="U384" s="26"/>
      <c r="V384" s="1" t="s">
        <v>834</v>
      </c>
      <c r="W384" s="1"/>
      <c r="X384" s="1"/>
      <c r="Y384" s="236"/>
      <c r="Z384" s="1"/>
      <c r="AA384" s="1"/>
      <c r="AB384" s="1"/>
    </row>
    <row r="385" spans="1:28" ht="15.75" customHeight="1">
      <c r="A385" s="25">
        <v>465</v>
      </c>
      <c r="B385" s="26" t="s">
        <v>45</v>
      </c>
      <c r="C385" s="130" t="s">
        <v>48</v>
      </c>
      <c r="D385" s="26" t="s">
        <v>832</v>
      </c>
      <c r="E385" s="210">
        <v>3</v>
      </c>
      <c r="F385" s="26" t="s">
        <v>28</v>
      </c>
      <c r="G385" s="46">
        <f>H385/E385</f>
        <v>826600</v>
      </c>
      <c r="H385" s="107">
        <v>2479800</v>
      </c>
      <c r="I385" s="26" t="s">
        <v>30</v>
      </c>
      <c r="J385" s="26"/>
      <c r="K385" s="26"/>
      <c r="L385" s="26"/>
      <c r="M385" s="26">
        <v>1</v>
      </c>
      <c r="N385" s="26"/>
      <c r="O385" s="26"/>
      <c r="P385" s="26">
        <v>1</v>
      </c>
      <c r="Q385" s="26"/>
      <c r="R385" s="26"/>
      <c r="S385" s="26">
        <v>1</v>
      </c>
      <c r="T385" s="26"/>
      <c r="U385" s="26"/>
      <c r="V385" s="1" t="s">
        <v>834</v>
      </c>
      <c r="W385" s="1"/>
      <c r="X385" s="1"/>
      <c r="Y385" s="236"/>
      <c r="Z385" s="1"/>
      <c r="AA385" s="1"/>
      <c r="AB385" s="1"/>
    </row>
    <row r="386" spans="1:28" ht="15.75" customHeight="1">
      <c r="A386" s="13">
        <v>466</v>
      </c>
      <c r="B386" s="14"/>
      <c r="C386" s="17"/>
      <c r="D386" s="14"/>
      <c r="E386" s="18"/>
      <c r="F386" s="14"/>
      <c r="G386" s="11"/>
      <c r="H386" s="21"/>
      <c r="I386" s="15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41"/>
      <c r="W386" s="41"/>
      <c r="X386" s="41"/>
      <c r="Y386" s="166"/>
      <c r="Z386" s="41"/>
      <c r="AA386" s="41"/>
      <c r="AB386" s="41"/>
    </row>
    <row r="387" spans="1:28" ht="15.75" customHeight="1">
      <c r="A387" s="25">
        <v>467</v>
      </c>
      <c r="B387" s="26" t="s">
        <v>440</v>
      </c>
      <c r="C387" s="130" t="s">
        <v>441</v>
      </c>
      <c r="D387" s="26"/>
      <c r="E387" s="210"/>
      <c r="F387" s="43"/>
      <c r="G387" s="211"/>
      <c r="H387" s="164">
        <f>SUM(H388:H389)</f>
        <v>98959223.530000001</v>
      </c>
      <c r="I387" s="51"/>
      <c r="J387" s="26"/>
      <c r="K387" s="26"/>
      <c r="L387" s="26"/>
      <c r="M387" s="26"/>
      <c r="N387" s="26"/>
      <c r="O387" s="14"/>
      <c r="P387" s="14"/>
      <c r="Q387" s="14"/>
      <c r="R387" s="14"/>
      <c r="S387" s="14"/>
      <c r="T387" s="14"/>
      <c r="U387" s="14"/>
      <c r="V387" s="41"/>
      <c r="W387" s="41"/>
      <c r="X387" s="41"/>
      <c r="Y387" s="166"/>
      <c r="Z387" s="41"/>
      <c r="AA387" s="41"/>
      <c r="AB387" s="41"/>
    </row>
    <row r="388" spans="1:28" ht="15.75" customHeight="1">
      <c r="A388" s="25">
        <v>468</v>
      </c>
      <c r="B388" s="26" t="s">
        <v>440</v>
      </c>
      <c r="C388" s="130" t="s">
        <v>442</v>
      </c>
      <c r="D388" s="26" t="s">
        <v>37</v>
      </c>
      <c r="E388" s="210">
        <v>1</v>
      </c>
      <c r="F388" s="26" t="s">
        <v>44</v>
      </c>
      <c r="G388" s="46">
        <v>92459223.530000001</v>
      </c>
      <c r="H388" s="46">
        <v>92459223.530000001</v>
      </c>
      <c r="I388" s="240" t="s">
        <v>55</v>
      </c>
      <c r="J388" s="26">
        <v>1</v>
      </c>
      <c r="K388" s="26"/>
      <c r="L388" s="26"/>
      <c r="M388" s="26"/>
      <c r="N388" s="26"/>
      <c r="O388" s="14"/>
      <c r="P388" s="14"/>
      <c r="Q388" s="14"/>
      <c r="R388" s="14"/>
      <c r="S388" s="14"/>
      <c r="T388" s="14"/>
      <c r="U388" s="14"/>
      <c r="V388" s="41" t="s">
        <v>915</v>
      </c>
      <c r="W388" s="41"/>
      <c r="X388" s="41"/>
      <c r="Y388" s="166"/>
      <c r="Z388" s="41"/>
      <c r="AA388" s="41"/>
      <c r="AB388" s="41"/>
    </row>
    <row r="389" spans="1:28" ht="15.75" customHeight="1">
      <c r="A389" s="13">
        <v>469</v>
      </c>
      <c r="B389" s="26" t="s">
        <v>440</v>
      </c>
      <c r="C389" s="130" t="s">
        <v>443</v>
      </c>
      <c r="D389" s="26" t="s">
        <v>37</v>
      </c>
      <c r="E389" s="210">
        <v>7</v>
      </c>
      <c r="F389" s="26" t="s">
        <v>28</v>
      </c>
      <c r="G389" s="211"/>
      <c r="H389" s="46">
        <v>6500000</v>
      </c>
      <c r="I389" s="240" t="s">
        <v>30</v>
      </c>
      <c r="J389" s="26"/>
      <c r="K389" s="26">
        <v>4</v>
      </c>
      <c r="L389" s="26"/>
      <c r="M389" s="26"/>
      <c r="N389" s="26">
        <v>3</v>
      </c>
      <c r="O389" s="14"/>
      <c r="P389" s="14"/>
      <c r="Q389" s="14"/>
      <c r="R389" s="14"/>
      <c r="S389" s="14"/>
      <c r="T389" s="14"/>
      <c r="U389" s="14"/>
      <c r="V389" s="41" t="s">
        <v>915</v>
      </c>
      <c r="W389" s="41"/>
      <c r="X389" s="41"/>
      <c r="Y389" s="166"/>
      <c r="Z389" s="41"/>
      <c r="AA389" s="41"/>
      <c r="AB389" s="41"/>
    </row>
    <row r="390" spans="1:28" ht="15.75" customHeight="1">
      <c r="A390" s="13">
        <v>471</v>
      </c>
      <c r="B390" s="14"/>
      <c r="C390" s="17"/>
      <c r="D390" s="14"/>
      <c r="E390" s="18"/>
      <c r="F390" s="14"/>
      <c r="G390" s="19"/>
      <c r="H390" s="19"/>
      <c r="I390" s="1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41"/>
      <c r="W390" s="41"/>
      <c r="X390" s="41"/>
      <c r="Y390" s="166"/>
      <c r="Z390" s="41"/>
      <c r="AA390" s="41"/>
      <c r="AB390" s="41"/>
    </row>
    <row r="391" spans="1:28" ht="15.75" customHeight="1">
      <c r="A391" s="13">
        <v>472</v>
      </c>
      <c r="B391" s="14" t="s">
        <v>777</v>
      </c>
      <c r="C391" s="24" t="s">
        <v>778</v>
      </c>
      <c r="D391" s="9"/>
      <c r="E391" s="14"/>
      <c r="F391" s="9"/>
      <c r="G391" s="11"/>
      <c r="H391" s="164">
        <f>H392</f>
        <v>842675.97</v>
      </c>
      <c r="I391" s="9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41" t="s">
        <v>828</v>
      </c>
      <c r="W391" s="41"/>
      <c r="X391" s="41"/>
      <c r="Y391" s="166"/>
      <c r="Z391" s="41"/>
      <c r="AA391" s="41"/>
      <c r="AB391" s="41"/>
    </row>
    <row r="392" spans="1:28" ht="15.75" customHeight="1">
      <c r="A392" s="13">
        <v>473</v>
      </c>
      <c r="B392" s="14" t="s">
        <v>777</v>
      </c>
      <c r="C392" s="24" t="s">
        <v>425</v>
      </c>
      <c r="D392" s="14" t="s">
        <v>319</v>
      </c>
      <c r="E392" s="14">
        <v>1</v>
      </c>
      <c r="F392" s="14" t="s">
        <v>44</v>
      </c>
      <c r="G392" s="20">
        <v>842675.97</v>
      </c>
      <c r="H392" s="11">
        <v>842675.97</v>
      </c>
      <c r="I392" s="14" t="s">
        <v>55</v>
      </c>
      <c r="J392" s="14">
        <v>1</v>
      </c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41"/>
      <c r="W392" s="41"/>
      <c r="X392" s="41"/>
      <c r="Y392" s="166"/>
      <c r="Z392" s="41"/>
      <c r="AA392" s="41"/>
      <c r="AB392" s="41"/>
    </row>
    <row r="393" spans="1:28" ht="15.75" customHeight="1">
      <c r="A393" s="13">
        <v>474</v>
      </c>
      <c r="B393" s="14"/>
      <c r="C393" s="17"/>
      <c r="D393" s="14"/>
      <c r="E393" s="18"/>
      <c r="F393" s="14"/>
      <c r="G393" s="11"/>
      <c r="H393" s="21"/>
      <c r="I393" s="15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41"/>
      <c r="W393" s="41"/>
      <c r="X393" s="41"/>
      <c r="Y393" s="166"/>
      <c r="Z393" s="41"/>
      <c r="AA393" s="41"/>
      <c r="AB393" s="41"/>
    </row>
    <row r="394" spans="1:28" ht="15.75" customHeight="1">
      <c r="A394" s="13">
        <v>475</v>
      </c>
      <c r="B394" s="14"/>
      <c r="C394" s="24" t="s">
        <v>940</v>
      </c>
      <c r="D394" s="14"/>
      <c r="E394" s="18"/>
      <c r="F394" s="9"/>
      <c r="G394" s="11"/>
      <c r="H394" s="164">
        <f>SUM(H395:H402)</f>
        <v>71047308.799999997</v>
      </c>
      <c r="I394" s="233" t="s">
        <v>55</v>
      </c>
      <c r="J394" s="247">
        <v>1</v>
      </c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41" t="s">
        <v>915</v>
      </c>
      <c r="W394" s="41"/>
      <c r="X394" s="41"/>
      <c r="Y394" s="166"/>
      <c r="Z394" s="41"/>
      <c r="AA394" s="41"/>
      <c r="AB394" s="41"/>
    </row>
    <row r="395" spans="1:28" ht="15.75" customHeight="1">
      <c r="A395" s="13">
        <v>476</v>
      </c>
      <c r="B395" s="14" t="s">
        <v>461</v>
      </c>
      <c r="C395" s="24" t="s">
        <v>462</v>
      </c>
      <c r="D395" s="14" t="s">
        <v>463</v>
      </c>
      <c r="E395" s="18">
        <v>1</v>
      </c>
      <c r="F395" s="14" t="s">
        <v>44</v>
      </c>
      <c r="G395" s="20">
        <v>17064432</v>
      </c>
      <c r="H395" s="20">
        <v>17064432</v>
      </c>
      <c r="I395" s="15" t="s">
        <v>55</v>
      </c>
      <c r="J395" s="14">
        <v>1</v>
      </c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41" t="s">
        <v>915</v>
      </c>
      <c r="W395" s="41"/>
      <c r="X395" s="41"/>
      <c r="Y395" s="166"/>
      <c r="Z395" s="41"/>
      <c r="AA395" s="41"/>
      <c r="AB395" s="41"/>
    </row>
    <row r="396" spans="1:28" ht="15.75" customHeight="1">
      <c r="A396" s="13">
        <v>477</v>
      </c>
      <c r="B396" s="14" t="s">
        <v>461</v>
      </c>
      <c r="C396" s="24" t="s">
        <v>464</v>
      </c>
      <c r="D396" s="14" t="s">
        <v>465</v>
      </c>
      <c r="E396" s="18">
        <v>1</v>
      </c>
      <c r="F396" s="14" t="s">
        <v>44</v>
      </c>
      <c r="G396" s="20">
        <v>3900441.6</v>
      </c>
      <c r="H396" s="20">
        <v>3900441.6</v>
      </c>
      <c r="I396" s="15" t="s">
        <v>55</v>
      </c>
      <c r="J396" s="14">
        <v>1</v>
      </c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41" t="s">
        <v>915</v>
      </c>
      <c r="W396" s="41"/>
      <c r="X396" s="41"/>
      <c r="Y396" s="166"/>
      <c r="Z396" s="41"/>
      <c r="AA396" s="41"/>
      <c r="AB396" s="41"/>
    </row>
    <row r="397" spans="1:28" ht="15.75" customHeight="1">
      <c r="A397" s="13">
        <v>478</v>
      </c>
      <c r="B397" s="14" t="s">
        <v>461</v>
      </c>
      <c r="C397" s="24" t="s">
        <v>466</v>
      </c>
      <c r="D397" s="14" t="s">
        <v>467</v>
      </c>
      <c r="E397" s="18">
        <v>1</v>
      </c>
      <c r="F397" s="14" t="s">
        <v>44</v>
      </c>
      <c r="G397" s="20">
        <v>5606884.7999999998</v>
      </c>
      <c r="H397" s="20">
        <v>5606884.7999999998</v>
      </c>
      <c r="I397" s="15" t="s">
        <v>55</v>
      </c>
      <c r="J397" s="14">
        <v>1</v>
      </c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41" t="s">
        <v>915</v>
      </c>
      <c r="W397" s="41"/>
      <c r="X397" s="41"/>
      <c r="Y397" s="166"/>
      <c r="Z397" s="41"/>
      <c r="AA397" s="41"/>
      <c r="AB397" s="41"/>
    </row>
    <row r="398" spans="1:28" ht="15.75" customHeight="1">
      <c r="A398" s="13">
        <v>479</v>
      </c>
      <c r="B398" s="14" t="s">
        <v>461</v>
      </c>
      <c r="C398" s="24" t="s">
        <v>468</v>
      </c>
      <c r="D398" s="14" t="s">
        <v>467</v>
      </c>
      <c r="E398" s="18">
        <v>1</v>
      </c>
      <c r="F398" s="14" t="s">
        <v>44</v>
      </c>
      <c r="G398" s="20">
        <v>1950220.8</v>
      </c>
      <c r="H398" s="20">
        <v>1950220.8</v>
      </c>
      <c r="I398" s="15" t="s">
        <v>55</v>
      </c>
      <c r="J398" s="14">
        <v>1</v>
      </c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41" t="s">
        <v>915</v>
      </c>
      <c r="W398" s="41"/>
      <c r="X398" s="41"/>
      <c r="Y398" s="166"/>
      <c r="Z398" s="41"/>
      <c r="AA398" s="41"/>
      <c r="AB398" s="41"/>
    </row>
    <row r="399" spans="1:28" ht="15.75" customHeight="1">
      <c r="A399" s="13">
        <v>480</v>
      </c>
      <c r="B399" s="14" t="s">
        <v>461</v>
      </c>
      <c r="C399" s="24" t="s">
        <v>469</v>
      </c>
      <c r="D399" s="14" t="s">
        <v>470</v>
      </c>
      <c r="E399" s="18">
        <v>1</v>
      </c>
      <c r="F399" s="14" t="s">
        <v>44</v>
      </c>
      <c r="G399" s="20">
        <v>5850662.4000000004</v>
      </c>
      <c r="H399" s="20">
        <v>5850662.4000000004</v>
      </c>
      <c r="I399" s="15" t="s">
        <v>55</v>
      </c>
      <c r="J399" s="14">
        <v>1</v>
      </c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41" t="s">
        <v>915</v>
      </c>
      <c r="W399" s="41"/>
      <c r="X399" s="41"/>
      <c r="Y399" s="166"/>
      <c r="Z399" s="41"/>
      <c r="AA399" s="41"/>
      <c r="AB399" s="41"/>
    </row>
    <row r="400" spans="1:28" ht="15.75" customHeight="1">
      <c r="A400" s="13">
        <v>481</v>
      </c>
      <c r="B400" s="14" t="s">
        <v>461</v>
      </c>
      <c r="C400" s="24" t="s">
        <v>471</v>
      </c>
      <c r="D400" s="14" t="s">
        <v>470</v>
      </c>
      <c r="E400" s="18">
        <v>1</v>
      </c>
      <c r="F400" s="14" t="s">
        <v>44</v>
      </c>
      <c r="G400" s="20">
        <v>24133982.399999999</v>
      </c>
      <c r="H400" s="20">
        <v>24133982.399999999</v>
      </c>
      <c r="I400" s="15" t="s">
        <v>55</v>
      </c>
      <c r="J400" s="14">
        <v>1</v>
      </c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41" t="s">
        <v>915</v>
      </c>
      <c r="W400" s="41"/>
      <c r="X400" s="41"/>
      <c r="Y400" s="166"/>
      <c r="Z400" s="41"/>
      <c r="AA400" s="41"/>
      <c r="AB400" s="41"/>
    </row>
    <row r="401" spans="1:28" ht="15.75" customHeight="1">
      <c r="A401" s="13">
        <v>482</v>
      </c>
      <c r="B401" s="14" t="s">
        <v>461</v>
      </c>
      <c r="C401" s="24" t="s">
        <v>472</v>
      </c>
      <c r="D401" s="14" t="s">
        <v>470</v>
      </c>
      <c r="E401" s="18">
        <v>1</v>
      </c>
      <c r="F401" s="14" t="s">
        <v>44</v>
      </c>
      <c r="G401" s="20">
        <v>5606884.7999999998</v>
      </c>
      <c r="H401" s="20">
        <v>5606884.7999999998</v>
      </c>
      <c r="I401" s="15" t="s">
        <v>55</v>
      </c>
      <c r="J401" s="14">
        <v>1</v>
      </c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41" t="s">
        <v>915</v>
      </c>
      <c r="W401" s="41"/>
      <c r="X401" s="41"/>
      <c r="Y401" s="166"/>
      <c r="Z401" s="41"/>
      <c r="AA401" s="41"/>
      <c r="AB401" s="41"/>
    </row>
    <row r="402" spans="1:28" ht="15.75" customHeight="1">
      <c r="A402" s="13">
        <v>483</v>
      </c>
      <c r="B402" s="14" t="s">
        <v>461</v>
      </c>
      <c r="C402" s="24" t="s">
        <v>473</v>
      </c>
      <c r="D402" s="14" t="s">
        <v>470</v>
      </c>
      <c r="E402" s="18">
        <v>1</v>
      </c>
      <c r="F402" s="14" t="s">
        <v>44</v>
      </c>
      <c r="G402" s="20">
        <v>6933800</v>
      </c>
      <c r="H402" s="20">
        <v>6933800</v>
      </c>
      <c r="I402" s="15" t="s">
        <v>55</v>
      </c>
      <c r="J402" s="14">
        <v>1</v>
      </c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41" t="s">
        <v>915</v>
      </c>
      <c r="W402" s="41"/>
      <c r="X402" s="41"/>
      <c r="Y402" s="166"/>
      <c r="Z402" s="41"/>
      <c r="AA402" s="41"/>
      <c r="AB402" s="41"/>
    </row>
    <row r="403" spans="1:28" ht="15.75" customHeight="1">
      <c r="A403" s="13">
        <v>484</v>
      </c>
      <c r="B403" s="14"/>
      <c r="C403" s="17"/>
      <c r="D403" s="14"/>
      <c r="E403" s="18"/>
      <c r="F403" s="14"/>
      <c r="G403" s="20"/>
      <c r="H403" s="20"/>
      <c r="I403" s="15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41" t="s">
        <v>915</v>
      </c>
      <c r="W403" s="41"/>
      <c r="X403" s="41"/>
      <c r="Y403" s="166"/>
      <c r="Z403" s="41"/>
      <c r="AA403" s="41"/>
      <c r="AB403" s="41"/>
    </row>
    <row r="404" spans="1:28" ht="15.75" customHeight="1">
      <c r="A404" s="13">
        <v>485</v>
      </c>
      <c r="B404" s="14" t="s">
        <v>315</v>
      </c>
      <c r="C404" s="24" t="s">
        <v>316</v>
      </c>
      <c r="D404" s="9"/>
      <c r="E404" s="18"/>
      <c r="F404" s="9"/>
      <c r="G404" s="11"/>
      <c r="H404" s="11"/>
      <c r="I404" s="1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41"/>
      <c r="W404" s="41"/>
      <c r="X404" s="41"/>
      <c r="Y404" s="166"/>
      <c r="Z404" s="41"/>
      <c r="AA404" s="41"/>
      <c r="AB404" s="41"/>
    </row>
    <row r="405" spans="1:28" ht="15.75" customHeight="1">
      <c r="A405" s="13">
        <v>486</v>
      </c>
      <c r="B405" s="14" t="s">
        <v>315</v>
      </c>
      <c r="C405" s="24" t="s">
        <v>317</v>
      </c>
      <c r="D405" s="9"/>
      <c r="E405" s="18"/>
      <c r="F405" s="9"/>
      <c r="G405" s="11"/>
      <c r="H405" s="11"/>
      <c r="I405" s="1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41"/>
      <c r="W405" s="41"/>
      <c r="X405" s="41"/>
      <c r="Y405" s="166"/>
      <c r="Z405" s="41"/>
      <c r="AA405" s="41"/>
      <c r="AB405" s="41"/>
    </row>
    <row r="406" spans="1:28" ht="15.75" customHeight="1">
      <c r="A406" s="13">
        <v>487</v>
      </c>
      <c r="B406" s="14" t="s">
        <v>315</v>
      </c>
      <c r="C406" s="85" t="s">
        <v>318</v>
      </c>
      <c r="D406" s="14" t="s">
        <v>319</v>
      </c>
      <c r="E406" s="14"/>
      <c r="F406" s="14"/>
      <c r="G406" s="20"/>
      <c r="H406" s="248">
        <f>SUM(H414,H415,H450,H476)</f>
        <v>7320985</v>
      </c>
      <c r="I406" s="81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41" t="s">
        <v>828</v>
      </c>
      <c r="W406" s="41"/>
      <c r="X406" s="41"/>
      <c r="Y406" s="166"/>
      <c r="Z406" s="41"/>
      <c r="AA406" s="41"/>
      <c r="AB406" s="41"/>
    </row>
    <row r="407" spans="1:28" ht="15.75" customHeight="1">
      <c r="A407" s="13">
        <v>488</v>
      </c>
      <c r="B407" s="14" t="s">
        <v>315</v>
      </c>
      <c r="C407" s="64" t="s">
        <v>320</v>
      </c>
      <c r="D407" s="14"/>
      <c r="E407" s="67">
        <v>300</v>
      </c>
      <c r="F407" s="18">
        <v>350</v>
      </c>
      <c r="G407" s="87">
        <v>105000</v>
      </c>
      <c r="H407" s="87">
        <v>105000</v>
      </c>
      <c r="I407" s="88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41"/>
      <c r="W407" s="41"/>
      <c r="X407" s="41"/>
      <c r="Y407" s="166"/>
      <c r="Z407" s="41"/>
      <c r="AA407" s="41"/>
      <c r="AB407" s="41"/>
    </row>
    <row r="408" spans="1:28" ht="15.75" customHeight="1">
      <c r="A408" s="13">
        <v>489</v>
      </c>
      <c r="B408" s="14" t="s">
        <v>315</v>
      </c>
      <c r="C408" s="64" t="s">
        <v>321</v>
      </c>
      <c r="D408" s="14"/>
      <c r="E408" s="67">
        <v>620</v>
      </c>
      <c r="F408" s="18">
        <v>620</v>
      </c>
      <c r="G408" s="87">
        <v>384400</v>
      </c>
      <c r="H408" s="87">
        <v>384400</v>
      </c>
      <c r="I408" s="88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41"/>
      <c r="W408" s="41"/>
      <c r="X408" s="41"/>
      <c r="Y408" s="166"/>
      <c r="Z408" s="41"/>
      <c r="AA408" s="41"/>
      <c r="AB408" s="41"/>
    </row>
    <row r="409" spans="1:28" ht="15.75" customHeight="1">
      <c r="A409" s="13">
        <v>490</v>
      </c>
      <c r="B409" s="14" t="s">
        <v>315</v>
      </c>
      <c r="C409" s="64" t="s">
        <v>322</v>
      </c>
      <c r="D409" s="14"/>
      <c r="E409" s="67">
        <v>620</v>
      </c>
      <c r="F409" s="18">
        <v>620</v>
      </c>
      <c r="G409" s="87">
        <v>384400</v>
      </c>
      <c r="H409" s="87">
        <v>384400</v>
      </c>
      <c r="I409" s="88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41"/>
      <c r="W409" s="41"/>
      <c r="X409" s="41"/>
      <c r="Y409" s="166"/>
      <c r="Z409" s="41"/>
      <c r="AA409" s="41"/>
      <c r="AB409" s="41"/>
    </row>
    <row r="410" spans="1:28" ht="15.75" customHeight="1">
      <c r="A410" s="13">
        <v>491</v>
      </c>
      <c r="B410" s="14" t="s">
        <v>315</v>
      </c>
      <c r="C410" s="64" t="s">
        <v>323</v>
      </c>
      <c r="D410" s="14"/>
      <c r="E410" s="67">
        <v>40</v>
      </c>
      <c r="F410" s="18">
        <v>465</v>
      </c>
      <c r="G410" s="87">
        <v>18600</v>
      </c>
      <c r="H410" s="87">
        <v>18600</v>
      </c>
      <c r="I410" s="88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41"/>
      <c r="W410" s="41"/>
      <c r="X410" s="41"/>
      <c r="Y410" s="166"/>
      <c r="Z410" s="41"/>
      <c r="AA410" s="41"/>
      <c r="AB410" s="41"/>
    </row>
    <row r="411" spans="1:28" ht="15.75" customHeight="1">
      <c r="A411" s="13">
        <v>492</v>
      </c>
      <c r="B411" s="14" t="s">
        <v>315</v>
      </c>
      <c r="C411" s="64" t="s">
        <v>324</v>
      </c>
      <c r="D411" s="14"/>
      <c r="E411" s="67">
        <v>80</v>
      </c>
      <c r="F411" s="18">
        <v>600</v>
      </c>
      <c r="G411" s="87">
        <v>48000</v>
      </c>
      <c r="H411" s="87">
        <v>48000</v>
      </c>
      <c r="I411" s="88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41"/>
      <c r="W411" s="41"/>
      <c r="X411" s="41"/>
      <c r="Y411" s="166"/>
      <c r="Z411" s="41"/>
      <c r="AA411" s="41"/>
      <c r="AB411" s="41"/>
    </row>
    <row r="412" spans="1:28" ht="15.75" customHeight="1">
      <c r="A412" s="13">
        <v>493</v>
      </c>
      <c r="B412" s="14" t="s">
        <v>315</v>
      </c>
      <c r="C412" s="64" t="s">
        <v>325</v>
      </c>
      <c r="D412" s="14"/>
      <c r="E412" s="67">
        <v>40</v>
      </c>
      <c r="F412" s="18">
        <v>120</v>
      </c>
      <c r="G412" s="87">
        <v>4800</v>
      </c>
      <c r="H412" s="87">
        <v>4800</v>
      </c>
      <c r="I412" s="88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41"/>
      <c r="W412" s="41"/>
      <c r="X412" s="41"/>
      <c r="Y412" s="166"/>
      <c r="Z412" s="41"/>
      <c r="AA412" s="41"/>
      <c r="AB412" s="41"/>
    </row>
    <row r="413" spans="1:28" ht="15.75" customHeight="1">
      <c r="A413" s="13">
        <v>494</v>
      </c>
      <c r="B413" s="14" t="s">
        <v>315</v>
      </c>
      <c r="C413" s="64" t="s">
        <v>326</v>
      </c>
      <c r="D413" s="14"/>
      <c r="E413" s="67">
        <v>40</v>
      </c>
      <c r="F413" s="18">
        <v>120</v>
      </c>
      <c r="G413" s="87">
        <v>4800</v>
      </c>
      <c r="H413" s="87">
        <v>4800</v>
      </c>
      <c r="I413" s="88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41"/>
      <c r="W413" s="41"/>
      <c r="X413" s="41"/>
      <c r="Y413" s="166"/>
      <c r="Z413" s="41"/>
      <c r="AA413" s="41"/>
      <c r="AB413" s="41"/>
    </row>
    <row r="414" spans="1:28" ht="15.75" customHeight="1">
      <c r="A414" s="13">
        <v>495</v>
      </c>
      <c r="B414" s="14"/>
      <c r="C414" s="64"/>
      <c r="D414" s="14"/>
      <c r="E414" s="14"/>
      <c r="F414" s="14"/>
      <c r="G414" s="20"/>
      <c r="H414" s="86">
        <f>SUM(H407:H413)</f>
        <v>950000</v>
      </c>
      <c r="I414" s="249" t="s">
        <v>30</v>
      </c>
      <c r="J414" s="13"/>
      <c r="K414" s="13"/>
      <c r="L414" s="13">
        <v>1</v>
      </c>
      <c r="M414" s="13"/>
      <c r="N414" s="13"/>
      <c r="O414" s="13"/>
      <c r="P414" s="13"/>
      <c r="Q414" s="13"/>
      <c r="R414" s="13"/>
      <c r="S414" s="13"/>
      <c r="T414" s="13"/>
      <c r="U414" s="13"/>
      <c r="V414" s="41"/>
      <c r="W414" s="41"/>
      <c r="X414" s="41"/>
      <c r="Y414" s="166"/>
      <c r="Z414" s="41"/>
      <c r="AA414" s="41"/>
      <c r="AB414" s="41"/>
    </row>
    <row r="415" spans="1:28" ht="15.75" customHeight="1">
      <c r="A415" s="25">
        <v>496</v>
      </c>
      <c r="B415" s="26" t="s">
        <v>315</v>
      </c>
      <c r="C415" s="130" t="s">
        <v>327</v>
      </c>
      <c r="D415" s="25" t="s">
        <v>37</v>
      </c>
      <c r="E415" s="26">
        <v>11</v>
      </c>
      <c r="F415" s="26" t="s">
        <v>44</v>
      </c>
      <c r="G415" s="46">
        <v>411060</v>
      </c>
      <c r="H415" s="215">
        <v>4521660</v>
      </c>
      <c r="I415" s="25" t="s">
        <v>30</v>
      </c>
      <c r="J415" s="25"/>
      <c r="K415" s="25"/>
      <c r="L415" s="25">
        <v>5</v>
      </c>
      <c r="M415" s="25"/>
      <c r="N415" s="25"/>
      <c r="O415" s="25">
        <v>6</v>
      </c>
      <c r="P415" s="25"/>
      <c r="Q415" s="25"/>
      <c r="R415" s="25"/>
      <c r="S415" s="25"/>
      <c r="T415" s="25"/>
      <c r="U415" s="25"/>
      <c r="V415" s="1" t="s">
        <v>828</v>
      </c>
      <c r="W415" s="1"/>
      <c r="X415" s="1"/>
      <c r="Y415" s="236"/>
      <c r="Z415" s="1"/>
      <c r="AA415" s="1"/>
      <c r="AB415" s="1"/>
    </row>
    <row r="416" spans="1:28" ht="29.25" customHeight="1">
      <c r="A416" s="25">
        <v>497</v>
      </c>
      <c r="B416" s="26" t="s">
        <v>315</v>
      </c>
      <c r="C416" s="58" t="s">
        <v>328</v>
      </c>
      <c r="D416" s="250"/>
      <c r="E416" s="251">
        <v>15</v>
      </c>
      <c r="F416" s="250" t="s">
        <v>62</v>
      </c>
      <c r="G416" s="252">
        <v>980</v>
      </c>
      <c r="H416" s="225">
        <v>14700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1"/>
      <c r="W416" s="1"/>
      <c r="X416" s="1"/>
      <c r="Y416" s="236"/>
      <c r="Z416" s="1"/>
      <c r="AA416" s="1"/>
      <c r="AB416" s="1"/>
    </row>
    <row r="417" spans="1:28" ht="29.25" customHeight="1">
      <c r="A417" s="25">
        <v>498</v>
      </c>
      <c r="B417" s="26" t="s">
        <v>315</v>
      </c>
      <c r="C417" s="253" t="s">
        <v>329</v>
      </c>
      <c r="D417" s="26"/>
      <c r="E417" s="254">
        <v>20</v>
      </c>
      <c r="F417" s="26" t="s">
        <v>62</v>
      </c>
      <c r="G417" s="255">
        <v>980</v>
      </c>
      <c r="H417" s="161">
        <v>19600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1"/>
      <c r="W417" s="1"/>
      <c r="X417" s="1"/>
      <c r="Y417" s="236"/>
      <c r="Z417" s="1"/>
      <c r="AA417" s="1"/>
      <c r="AB417" s="1"/>
    </row>
    <row r="418" spans="1:28" ht="29.25" customHeight="1">
      <c r="A418" s="25">
        <v>499</v>
      </c>
      <c r="B418" s="26" t="s">
        <v>315</v>
      </c>
      <c r="C418" s="253" t="s">
        <v>330</v>
      </c>
      <c r="D418" s="26"/>
      <c r="E418" s="254">
        <v>10</v>
      </c>
      <c r="F418" s="26" t="s">
        <v>62</v>
      </c>
      <c r="G418" s="255">
        <v>350</v>
      </c>
      <c r="H418" s="161">
        <v>3500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1"/>
      <c r="W418" s="1"/>
      <c r="X418" s="1"/>
      <c r="Y418" s="236"/>
      <c r="Z418" s="1"/>
      <c r="AA418" s="1"/>
      <c r="AB418" s="1"/>
    </row>
    <row r="419" spans="1:28" ht="29.25" customHeight="1">
      <c r="A419" s="25">
        <v>500</v>
      </c>
      <c r="B419" s="26" t="s">
        <v>315</v>
      </c>
      <c r="C419" s="253" t="s">
        <v>331</v>
      </c>
      <c r="D419" s="26"/>
      <c r="E419" s="254">
        <v>10</v>
      </c>
      <c r="F419" s="26" t="s">
        <v>62</v>
      </c>
      <c r="G419" s="255">
        <v>726</v>
      </c>
      <c r="H419" s="161">
        <v>7260</v>
      </c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1"/>
      <c r="W419" s="1"/>
      <c r="X419" s="1"/>
      <c r="Y419" s="236"/>
      <c r="Z419" s="1"/>
      <c r="AA419" s="1"/>
      <c r="AB419" s="1"/>
    </row>
    <row r="420" spans="1:28" ht="29.25" customHeight="1">
      <c r="A420" s="25">
        <v>501</v>
      </c>
      <c r="B420" s="26" t="s">
        <v>315</v>
      </c>
      <c r="C420" s="253" t="s">
        <v>332</v>
      </c>
      <c r="D420" s="26"/>
      <c r="E420" s="254">
        <v>20</v>
      </c>
      <c r="F420" s="26" t="s">
        <v>62</v>
      </c>
      <c r="G420" s="255">
        <v>620</v>
      </c>
      <c r="H420" s="161">
        <v>12400</v>
      </c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1"/>
      <c r="W420" s="1"/>
      <c r="X420" s="1"/>
      <c r="Y420" s="236"/>
      <c r="Z420" s="1"/>
      <c r="AA420" s="1"/>
      <c r="AB420" s="1"/>
    </row>
    <row r="421" spans="1:28" ht="29.25" customHeight="1">
      <c r="A421" s="25">
        <v>502</v>
      </c>
      <c r="B421" s="26" t="s">
        <v>315</v>
      </c>
      <c r="C421" s="253" t="s">
        <v>333</v>
      </c>
      <c r="D421" s="26"/>
      <c r="E421" s="254">
        <v>20</v>
      </c>
      <c r="F421" s="26" t="s">
        <v>62</v>
      </c>
      <c r="G421" s="255">
        <v>620</v>
      </c>
      <c r="H421" s="161">
        <v>12400</v>
      </c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1"/>
      <c r="W421" s="1"/>
      <c r="X421" s="1"/>
      <c r="Y421" s="236"/>
      <c r="Z421" s="1"/>
      <c r="AA421" s="1"/>
      <c r="AB421" s="1"/>
    </row>
    <row r="422" spans="1:28" ht="29.25" customHeight="1">
      <c r="A422" s="25">
        <v>503</v>
      </c>
      <c r="B422" s="26" t="s">
        <v>315</v>
      </c>
      <c r="C422" s="253" t="s">
        <v>334</v>
      </c>
      <c r="D422" s="26"/>
      <c r="E422" s="254">
        <v>20</v>
      </c>
      <c r="F422" s="26" t="s">
        <v>62</v>
      </c>
      <c r="G422" s="255">
        <v>320</v>
      </c>
      <c r="H422" s="161">
        <v>6400</v>
      </c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1"/>
      <c r="W422" s="1"/>
      <c r="X422" s="1"/>
      <c r="Y422" s="236"/>
      <c r="Z422" s="1"/>
      <c r="AA422" s="1"/>
      <c r="AB422" s="1"/>
    </row>
    <row r="423" spans="1:28" ht="29.25" customHeight="1">
      <c r="A423" s="25">
        <v>504</v>
      </c>
      <c r="B423" s="26" t="s">
        <v>315</v>
      </c>
      <c r="C423" s="253" t="s">
        <v>335</v>
      </c>
      <c r="D423" s="26"/>
      <c r="E423" s="254">
        <v>20</v>
      </c>
      <c r="F423" s="26" t="s">
        <v>62</v>
      </c>
      <c r="G423" s="255">
        <v>640</v>
      </c>
      <c r="H423" s="161">
        <v>12800</v>
      </c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1"/>
      <c r="W423" s="1"/>
      <c r="X423" s="1"/>
      <c r="Y423" s="236"/>
      <c r="Z423" s="1"/>
      <c r="AA423" s="1"/>
      <c r="AB423" s="1"/>
    </row>
    <row r="424" spans="1:28" ht="29.25" customHeight="1">
      <c r="A424" s="25">
        <v>505</v>
      </c>
      <c r="B424" s="26" t="s">
        <v>315</v>
      </c>
      <c r="C424" s="253" t="s">
        <v>336</v>
      </c>
      <c r="D424" s="26"/>
      <c r="E424" s="254">
        <v>20</v>
      </c>
      <c r="F424" s="26" t="s">
        <v>62</v>
      </c>
      <c r="G424" s="255">
        <v>640</v>
      </c>
      <c r="H424" s="161">
        <v>12800</v>
      </c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1"/>
      <c r="W424" s="1"/>
      <c r="X424" s="1"/>
      <c r="Y424" s="236"/>
      <c r="Z424" s="1"/>
      <c r="AA424" s="1"/>
      <c r="AB424" s="1"/>
    </row>
    <row r="425" spans="1:28" ht="29.25" customHeight="1">
      <c r="A425" s="25">
        <v>506</v>
      </c>
      <c r="B425" s="26" t="s">
        <v>315</v>
      </c>
      <c r="C425" s="253" t="s">
        <v>337</v>
      </c>
      <c r="D425" s="26"/>
      <c r="E425" s="254">
        <v>20</v>
      </c>
      <c r="F425" s="26" t="s">
        <v>62</v>
      </c>
      <c r="G425" s="255">
        <v>360</v>
      </c>
      <c r="H425" s="161">
        <v>7200</v>
      </c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1"/>
      <c r="W425" s="1"/>
      <c r="X425" s="1"/>
      <c r="Y425" s="236"/>
      <c r="Z425" s="1"/>
      <c r="AA425" s="1"/>
      <c r="AB425" s="1"/>
    </row>
    <row r="426" spans="1:28" ht="29.25" customHeight="1">
      <c r="A426" s="25">
        <v>507</v>
      </c>
      <c r="B426" s="26" t="s">
        <v>315</v>
      </c>
      <c r="C426" s="253" t="s">
        <v>338</v>
      </c>
      <c r="D426" s="26"/>
      <c r="E426" s="254">
        <v>20</v>
      </c>
      <c r="F426" s="26" t="s">
        <v>62</v>
      </c>
      <c r="G426" s="255">
        <v>640</v>
      </c>
      <c r="H426" s="161">
        <v>12800</v>
      </c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1"/>
      <c r="W426" s="1"/>
      <c r="X426" s="1"/>
      <c r="Y426" s="236"/>
      <c r="Z426" s="1"/>
      <c r="AA426" s="1"/>
      <c r="AB426" s="1"/>
    </row>
    <row r="427" spans="1:28" ht="29.25" customHeight="1">
      <c r="A427" s="25">
        <v>508</v>
      </c>
      <c r="B427" s="26" t="s">
        <v>315</v>
      </c>
      <c r="C427" s="253" t="s">
        <v>339</v>
      </c>
      <c r="D427" s="26"/>
      <c r="E427" s="254">
        <v>20</v>
      </c>
      <c r="F427" s="26" t="s">
        <v>62</v>
      </c>
      <c r="G427" s="255">
        <v>690</v>
      </c>
      <c r="H427" s="161">
        <v>13800</v>
      </c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1"/>
      <c r="W427" s="1"/>
      <c r="X427" s="1"/>
      <c r="Y427" s="236"/>
      <c r="Z427" s="1"/>
      <c r="AA427" s="1"/>
      <c r="AB427" s="1"/>
    </row>
    <row r="428" spans="1:28" ht="29.25" customHeight="1">
      <c r="A428" s="25">
        <v>509</v>
      </c>
      <c r="B428" s="26" t="s">
        <v>315</v>
      </c>
      <c r="C428" s="253" t="s">
        <v>340</v>
      </c>
      <c r="D428" s="26"/>
      <c r="E428" s="254">
        <v>20</v>
      </c>
      <c r="F428" s="26" t="s">
        <v>341</v>
      </c>
      <c r="G428" s="255">
        <v>640</v>
      </c>
      <c r="H428" s="161">
        <v>12800</v>
      </c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1"/>
      <c r="W428" s="1"/>
      <c r="X428" s="1"/>
      <c r="Y428" s="236"/>
      <c r="Z428" s="1"/>
      <c r="AA428" s="1"/>
      <c r="AB428" s="1"/>
    </row>
    <row r="429" spans="1:28" ht="29.25" customHeight="1">
      <c r="A429" s="25">
        <v>510</v>
      </c>
      <c r="B429" s="26" t="s">
        <v>315</v>
      </c>
      <c r="C429" s="253" t="s">
        <v>340</v>
      </c>
      <c r="D429" s="26"/>
      <c r="E429" s="254">
        <v>20</v>
      </c>
      <c r="F429" s="26" t="s">
        <v>341</v>
      </c>
      <c r="G429" s="255">
        <v>610</v>
      </c>
      <c r="H429" s="161">
        <v>12200</v>
      </c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1"/>
      <c r="W429" s="1"/>
      <c r="X429" s="1"/>
      <c r="Y429" s="236"/>
      <c r="Z429" s="1"/>
      <c r="AA429" s="1"/>
      <c r="AB429" s="1"/>
    </row>
    <row r="430" spans="1:28" ht="29.25" customHeight="1">
      <c r="A430" s="25">
        <v>511</v>
      </c>
      <c r="B430" s="26" t="s">
        <v>315</v>
      </c>
      <c r="C430" s="253" t="s">
        <v>340</v>
      </c>
      <c r="D430" s="26"/>
      <c r="E430" s="254">
        <v>20</v>
      </c>
      <c r="F430" s="26" t="s">
        <v>341</v>
      </c>
      <c r="G430" s="255">
        <v>560</v>
      </c>
      <c r="H430" s="161">
        <v>11200</v>
      </c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1"/>
      <c r="W430" s="1"/>
      <c r="X430" s="1"/>
      <c r="Y430" s="236"/>
      <c r="Z430" s="1"/>
      <c r="AA430" s="1"/>
      <c r="AB430" s="1"/>
    </row>
    <row r="431" spans="1:28" ht="29.25" customHeight="1">
      <c r="A431" s="25">
        <v>512</v>
      </c>
      <c r="B431" s="26" t="s">
        <v>315</v>
      </c>
      <c r="C431" s="253" t="s">
        <v>342</v>
      </c>
      <c r="D431" s="26"/>
      <c r="E431" s="254">
        <v>20</v>
      </c>
      <c r="F431" s="26" t="s">
        <v>341</v>
      </c>
      <c r="G431" s="255">
        <v>530</v>
      </c>
      <c r="H431" s="161">
        <v>10600</v>
      </c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1"/>
      <c r="W431" s="1"/>
      <c r="X431" s="1"/>
      <c r="Y431" s="236"/>
      <c r="Z431" s="1"/>
      <c r="AA431" s="1"/>
      <c r="AB431" s="1"/>
    </row>
    <row r="432" spans="1:28" ht="29.25" customHeight="1">
      <c r="A432" s="25">
        <v>513</v>
      </c>
      <c r="B432" s="26" t="s">
        <v>315</v>
      </c>
      <c r="C432" s="253" t="s">
        <v>343</v>
      </c>
      <c r="D432" s="26"/>
      <c r="E432" s="254">
        <v>20</v>
      </c>
      <c r="F432" s="26" t="s">
        <v>62</v>
      </c>
      <c r="G432" s="255">
        <v>980</v>
      </c>
      <c r="H432" s="161">
        <v>19600</v>
      </c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1"/>
      <c r="W432" s="1"/>
      <c r="X432" s="1"/>
      <c r="Y432" s="236"/>
      <c r="Z432" s="1"/>
      <c r="AA432" s="1"/>
      <c r="AB432" s="1"/>
    </row>
    <row r="433" spans="1:28" ht="29.25" customHeight="1">
      <c r="A433" s="25">
        <v>514</v>
      </c>
      <c r="B433" s="26" t="s">
        <v>315</v>
      </c>
      <c r="C433" s="253" t="s">
        <v>344</v>
      </c>
      <c r="D433" s="26"/>
      <c r="E433" s="254">
        <v>20</v>
      </c>
      <c r="F433" s="26" t="s">
        <v>62</v>
      </c>
      <c r="G433" s="255">
        <v>490</v>
      </c>
      <c r="H433" s="161">
        <v>9800</v>
      </c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1"/>
      <c r="W433" s="1"/>
      <c r="X433" s="1"/>
      <c r="Y433" s="236"/>
      <c r="Z433" s="1"/>
      <c r="AA433" s="1"/>
      <c r="AB433" s="1"/>
    </row>
    <row r="434" spans="1:28" ht="29.25" customHeight="1">
      <c r="A434" s="25">
        <v>515</v>
      </c>
      <c r="B434" s="26" t="s">
        <v>315</v>
      </c>
      <c r="C434" s="253" t="s">
        <v>345</v>
      </c>
      <c r="D434" s="26"/>
      <c r="E434" s="254">
        <v>15</v>
      </c>
      <c r="F434" s="26" t="s">
        <v>62</v>
      </c>
      <c r="G434" s="255">
        <v>220</v>
      </c>
      <c r="H434" s="161">
        <v>3300</v>
      </c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1"/>
      <c r="W434" s="1"/>
      <c r="X434" s="1"/>
      <c r="Y434" s="236"/>
      <c r="Z434" s="1"/>
      <c r="AA434" s="1"/>
      <c r="AB434" s="1"/>
    </row>
    <row r="435" spans="1:28" ht="29.25" customHeight="1">
      <c r="A435" s="25">
        <v>516</v>
      </c>
      <c r="B435" s="26" t="s">
        <v>315</v>
      </c>
      <c r="C435" s="253" t="s">
        <v>346</v>
      </c>
      <c r="D435" s="26"/>
      <c r="E435" s="254">
        <v>20</v>
      </c>
      <c r="F435" s="26" t="s">
        <v>62</v>
      </c>
      <c r="G435" s="255">
        <v>720</v>
      </c>
      <c r="H435" s="161">
        <v>14400</v>
      </c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1"/>
      <c r="W435" s="1"/>
      <c r="X435" s="1"/>
      <c r="Y435" s="236"/>
      <c r="Z435" s="1"/>
      <c r="AA435" s="1"/>
      <c r="AB435" s="1"/>
    </row>
    <row r="436" spans="1:28" ht="29.25" customHeight="1">
      <c r="A436" s="25">
        <v>517</v>
      </c>
      <c r="B436" s="26" t="s">
        <v>315</v>
      </c>
      <c r="C436" s="253" t="s">
        <v>347</v>
      </c>
      <c r="D436" s="26"/>
      <c r="E436" s="254">
        <v>20</v>
      </c>
      <c r="F436" s="26" t="s">
        <v>62</v>
      </c>
      <c r="G436" s="255">
        <v>560</v>
      </c>
      <c r="H436" s="161">
        <v>11200</v>
      </c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1"/>
      <c r="W436" s="1"/>
      <c r="X436" s="1"/>
      <c r="Y436" s="236"/>
      <c r="Z436" s="1"/>
      <c r="AA436" s="1"/>
      <c r="AB436" s="1"/>
    </row>
    <row r="437" spans="1:28" ht="15.75" customHeight="1">
      <c r="A437" s="25">
        <v>518</v>
      </c>
      <c r="B437" s="26" t="s">
        <v>315</v>
      </c>
      <c r="C437" s="253" t="s">
        <v>348</v>
      </c>
      <c r="D437" s="26"/>
      <c r="E437" s="254">
        <v>20</v>
      </c>
      <c r="F437" s="26" t="s">
        <v>62</v>
      </c>
      <c r="G437" s="255">
        <v>820</v>
      </c>
      <c r="H437" s="161">
        <v>16400</v>
      </c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1"/>
      <c r="W437" s="1"/>
      <c r="X437" s="1"/>
      <c r="Y437" s="236"/>
      <c r="Z437" s="1"/>
      <c r="AA437" s="1"/>
      <c r="AB437" s="1"/>
    </row>
    <row r="438" spans="1:28" ht="15.75" customHeight="1">
      <c r="A438" s="25">
        <v>519</v>
      </c>
      <c r="B438" s="26" t="s">
        <v>315</v>
      </c>
      <c r="C438" s="253" t="s">
        <v>349</v>
      </c>
      <c r="D438" s="26"/>
      <c r="E438" s="254">
        <v>20</v>
      </c>
      <c r="F438" s="26" t="s">
        <v>62</v>
      </c>
      <c r="G438" s="255">
        <v>220</v>
      </c>
      <c r="H438" s="161">
        <v>4400</v>
      </c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1"/>
      <c r="W438" s="1"/>
      <c r="X438" s="1"/>
      <c r="Y438" s="236"/>
      <c r="Z438" s="1"/>
      <c r="AA438" s="1"/>
      <c r="AB438" s="1"/>
    </row>
    <row r="439" spans="1:28" ht="15.75" customHeight="1">
      <c r="A439" s="25">
        <v>520</v>
      </c>
      <c r="B439" s="26" t="s">
        <v>315</v>
      </c>
      <c r="C439" s="253" t="s">
        <v>350</v>
      </c>
      <c r="D439" s="26"/>
      <c r="E439" s="254">
        <v>10</v>
      </c>
      <c r="F439" s="26" t="s">
        <v>62</v>
      </c>
      <c r="G439" s="255">
        <v>620</v>
      </c>
      <c r="H439" s="161">
        <v>6200</v>
      </c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1"/>
      <c r="W439" s="1"/>
      <c r="X439" s="1"/>
      <c r="Y439" s="236"/>
      <c r="Z439" s="1"/>
      <c r="AA439" s="1"/>
      <c r="AB439" s="1"/>
    </row>
    <row r="440" spans="1:28" ht="15.75" customHeight="1">
      <c r="A440" s="25">
        <v>521</v>
      </c>
      <c r="B440" s="26" t="s">
        <v>315</v>
      </c>
      <c r="C440" s="253" t="s">
        <v>351</v>
      </c>
      <c r="D440" s="26"/>
      <c r="E440" s="254">
        <v>10</v>
      </c>
      <c r="F440" s="26" t="s">
        <v>62</v>
      </c>
      <c r="G440" s="255">
        <v>670</v>
      </c>
      <c r="H440" s="161">
        <v>6700</v>
      </c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1"/>
      <c r="W440" s="1"/>
      <c r="X440" s="1"/>
      <c r="Y440" s="236"/>
      <c r="Z440" s="1"/>
      <c r="AA440" s="1"/>
      <c r="AB440" s="1"/>
    </row>
    <row r="441" spans="1:28" ht="28.5" customHeight="1">
      <c r="A441" s="25">
        <v>522</v>
      </c>
      <c r="B441" s="26" t="s">
        <v>315</v>
      </c>
      <c r="C441" s="253" t="s">
        <v>352</v>
      </c>
      <c r="D441" s="26"/>
      <c r="E441" s="254">
        <v>20</v>
      </c>
      <c r="F441" s="26" t="s">
        <v>62</v>
      </c>
      <c r="G441" s="255">
        <v>900</v>
      </c>
      <c r="H441" s="161">
        <v>18000</v>
      </c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1"/>
      <c r="W441" s="1"/>
      <c r="X441" s="1"/>
      <c r="Y441" s="236"/>
      <c r="Z441" s="1"/>
      <c r="AA441" s="1"/>
      <c r="AB441" s="1"/>
    </row>
    <row r="442" spans="1:28" ht="28.5" customHeight="1">
      <c r="A442" s="25">
        <v>523</v>
      </c>
      <c r="B442" s="26" t="s">
        <v>315</v>
      </c>
      <c r="C442" s="253" t="s">
        <v>352</v>
      </c>
      <c r="D442" s="26"/>
      <c r="E442" s="254">
        <v>20</v>
      </c>
      <c r="F442" s="26" t="s">
        <v>62</v>
      </c>
      <c r="G442" s="255">
        <v>900</v>
      </c>
      <c r="H442" s="161">
        <v>18000</v>
      </c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1"/>
      <c r="W442" s="1"/>
      <c r="X442" s="1"/>
      <c r="Y442" s="236"/>
      <c r="Z442" s="1"/>
      <c r="AA442" s="1"/>
      <c r="AB442" s="1"/>
    </row>
    <row r="443" spans="1:28" ht="28.5" customHeight="1">
      <c r="A443" s="25">
        <v>524</v>
      </c>
      <c r="B443" s="26" t="s">
        <v>315</v>
      </c>
      <c r="C443" s="253" t="s">
        <v>352</v>
      </c>
      <c r="D443" s="26"/>
      <c r="E443" s="254">
        <v>20</v>
      </c>
      <c r="F443" s="26" t="s">
        <v>62</v>
      </c>
      <c r="G443" s="255">
        <v>950</v>
      </c>
      <c r="H443" s="161">
        <v>19000</v>
      </c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1"/>
      <c r="W443" s="1"/>
      <c r="X443" s="1"/>
      <c r="Y443" s="236"/>
      <c r="Z443" s="1"/>
      <c r="AA443" s="1"/>
      <c r="AB443" s="1"/>
    </row>
    <row r="444" spans="1:28" ht="28.5" customHeight="1">
      <c r="A444" s="25">
        <v>525</v>
      </c>
      <c r="B444" s="26" t="s">
        <v>315</v>
      </c>
      <c r="C444" s="253" t="s">
        <v>352</v>
      </c>
      <c r="D444" s="26"/>
      <c r="E444" s="254">
        <v>20</v>
      </c>
      <c r="F444" s="26" t="s">
        <v>62</v>
      </c>
      <c r="G444" s="255">
        <v>950</v>
      </c>
      <c r="H444" s="161">
        <v>19000</v>
      </c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1"/>
      <c r="W444" s="1"/>
      <c r="X444" s="1"/>
      <c r="Y444" s="236"/>
      <c r="Z444" s="1"/>
      <c r="AA444" s="1"/>
      <c r="AB444" s="1"/>
    </row>
    <row r="445" spans="1:28" ht="28.5" customHeight="1">
      <c r="A445" s="25">
        <v>526</v>
      </c>
      <c r="B445" s="26" t="s">
        <v>315</v>
      </c>
      <c r="C445" s="253" t="s">
        <v>352</v>
      </c>
      <c r="D445" s="26"/>
      <c r="E445" s="254">
        <v>20</v>
      </c>
      <c r="F445" s="26" t="s">
        <v>62</v>
      </c>
      <c r="G445" s="255">
        <v>980</v>
      </c>
      <c r="H445" s="161">
        <v>19600</v>
      </c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1"/>
      <c r="W445" s="1"/>
      <c r="X445" s="1"/>
      <c r="Y445" s="236"/>
      <c r="Z445" s="1"/>
      <c r="AA445" s="1"/>
      <c r="AB445" s="1"/>
    </row>
    <row r="446" spans="1:28" ht="28.5" customHeight="1">
      <c r="A446" s="25">
        <v>527</v>
      </c>
      <c r="B446" s="26" t="s">
        <v>315</v>
      </c>
      <c r="C446" s="253" t="s">
        <v>353</v>
      </c>
      <c r="D446" s="26"/>
      <c r="E446" s="254">
        <v>20</v>
      </c>
      <c r="F446" s="26" t="s">
        <v>341</v>
      </c>
      <c r="G446" s="255">
        <v>350</v>
      </c>
      <c r="H446" s="161">
        <v>7000</v>
      </c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1"/>
      <c r="W446" s="1"/>
      <c r="X446" s="1"/>
      <c r="Y446" s="236"/>
      <c r="Z446" s="1"/>
      <c r="AA446" s="1"/>
      <c r="AB446" s="1"/>
    </row>
    <row r="447" spans="1:28" ht="28.5" customHeight="1">
      <c r="A447" s="25">
        <v>528</v>
      </c>
      <c r="B447" s="26" t="s">
        <v>315</v>
      </c>
      <c r="C447" s="253" t="s">
        <v>352</v>
      </c>
      <c r="D447" s="26"/>
      <c r="E447" s="254">
        <v>20</v>
      </c>
      <c r="F447" s="26" t="s">
        <v>62</v>
      </c>
      <c r="G447" s="255">
        <v>900</v>
      </c>
      <c r="H447" s="161">
        <v>18000</v>
      </c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1"/>
      <c r="W447" s="1"/>
      <c r="X447" s="1"/>
      <c r="Y447" s="236"/>
      <c r="Z447" s="1"/>
      <c r="AA447" s="1"/>
      <c r="AB447" s="1"/>
    </row>
    <row r="448" spans="1:28" ht="28.5" customHeight="1">
      <c r="A448" s="25">
        <v>529</v>
      </c>
      <c r="B448" s="26" t="s">
        <v>315</v>
      </c>
      <c r="C448" s="253" t="s">
        <v>352</v>
      </c>
      <c r="D448" s="26"/>
      <c r="E448" s="254">
        <v>20</v>
      </c>
      <c r="F448" s="26" t="s">
        <v>62</v>
      </c>
      <c r="G448" s="255">
        <v>900</v>
      </c>
      <c r="H448" s="161">
        <v>18000</v>
      </c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1"/>
      <c r="W448" s="1"/>
      <c r="X448" s="1"/>
      <c r="Y448" s="236"/>
      <c r="Z448" s="1"/>
      <c r="AA448" s="1"/>
      <c r="AB448" s="1"/>
    </row>
    <row r="449" spans="1:28" ht="15.75" customHeight="1">
      <c r="A449" s="25">
        <v>530</v>
      </c>
      <c r="B449" s="26"/>
      <c r="C449" s="253"/>
      <c r="D449" s="26"/>
      <c r="E449" s="254"/>
      <c r="F449" s="26"/>
      <c r="G449" s="255"/>
      <c r="H449" s="215">
        <v>411060</v>
      </c>
      <c r="I449" s="256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1"/>
      <c r="W449" s="1"/>
      <c r="X449" s="1"/>
      <c r="Y449" s="236"/>
      <c r="Z449" s="1"/>
      <c r="AA449" s="1"/>
      <c r="AB449" s="1"/>
    </row>
    <row r="450" spans="1:28" ht="15.75" customHeight="1">
      <c r="A450" s="25">
        <v>531</v>
      </c>
      <c r="B450" s="26" t="s">
        <v>315</v>
      </c>
      <c r="C450" s="130" t="s">
        <v>354</v>
      </c>
      <c r="D450" s="26" t="s">
        <v>319</v>
      </c>
      <c r="E450" s="26">
        <v>1</v>
      </c>
      <c r="F450" s="26" t="s">
        <v>44</v>
      </c>
      <c r="G450" s="46">
        <f>H450</f>
        <v>949325</v>
      </c>
      <c r="H450" s="215">
        <v>949325</v>
      </c>
      <c r="I450" s="25" t="s">
        <v>30</v>
      </c>
      <c r="J450" s="25"/>
      <c r="K450" s="25"/>
      <c r="L450" s="25">
        <v>1</v>
      </c>
      <c r="M450" s="25"/>
      <c r="N450" s="25"/>
      <c r="O450" s="25"/>
      <c r="P450" s="25"/>
      <c r="Q450" s="25"/>
      <c r="R450" s="25"/>
      <c r="S450" s="25"/>
      <c r="T450" s="25"/>
      <c r="U450" s="25"/>
      <c r="V450" s="1" t="s">
        <v>828</v>
      </c>
      <c r="W450" s="1"/>
      <c r="X450" s="1"/>
      <c r="Y450" s="236"/>
      <c r="Z450" s="1"/>
      <c r="AA450" s="1"/>
      <c r="AB450" s="1"/>
    </row>
    <row r="451" spans="1:28" ht="15.75" customHeight="1">
      <c r="A451" s="25">
        <v>532</v>
      </c>
      <c r="B451" s="26" t="s">
        <v>315</v>
      </c>
      <c r="C451" s="253" t="s">
        <v>355</v>
      </c>
      <c r="D451" s="245"/>
      <c r="E451" s="254">
        <v>410</v>
      </c>
      <c r="F451" s="245" t="s">
        <v>252</v>
      </c>
      <c r="G451" s="257">
        <v>620</v>
      </c>
      <c r="H451" s="258">
        <v>254200</v>
      </c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1"/>
      <c r="W451" s="1"/>
      <c r="X451" s="1"/>
      <c r="Y451" s="236"/>
      <c r="Z451" s="1"/>
      <c r="AA451" s="1"/>
      <c r="AB451" s="1"/>
    </row>
    <row r="452" spans="1:28" ht="33" customHeight="1">
      <c r="A452" s="25">
        <v>533</v>
      </c>
      <c r="B452" s="26" t="s">
        <v>315</v>
      </c>
      <c r="C452" s="253" t="s">
        <v>356</v>
      </c>
      <c r="D452" s="245"/>
      <c r="E452" s="254">
        <v>30</v>
      </c>
      <c r="F452" s="245" t="s">
        <v>252</v>
      </c>
      <c r="G452" s="257">
        <v>640</v>
      </c>
      <c r="H452" s="258">
        <v>19200</v>
      </c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1"/>
      <c r="W452" s="1"/>
      <c r="X452" s="1"/>
      <c r="Y452" s="236"/>
      <c r="Z452" s="1"/>
      <c r="AA452" s="1"/>
      <c r="AB452" s="1"/>
    </row>
    <row r="453" spans="1:28" ht="33" customHeight="1">
      <c r="A453" s="25">
        <v>534</v>
      </c>
      <c r="B453" s="26" t="s">
        <v>315</v>
      </c>
      <c r="C453" s="253" t="s">
        <v>356</v>
      </c>
      <c r="D453" s="245"/>
      <c r="E453" s="254">
        <v>30</v>
      </c>
      <c r="F453" s="245" t="s">
        <v>252</v>
      </c>
      <c r="G453" s="257">
        <v>640</v>
      </c>
      <c r="H453" s="258">
        <v>19200</v>
      </c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1"/>
      <c r="W453" s="1"/>
      <c r="X453" s="1"/>
      <c r="Y453" s="236"/>
      <c r="Z453" s="1"/>
      <c r="AA453" s="1"/>
      <c r="AB453" s="1"/>
    </row>
    <row r="454" spans="1:28" ht="33" customHeight="1">
      <c r="A454" s="25">
        <v>535</v>
      </c>
      <c r="B454" s="26" t="s">
        <v>315</v>
      </c>
      <c r="C454" s="253" t="s">
        <v>356</v>
      </c>
      <c r="D454" s="245"/>
      <c r="E454" s="254">
        <v>30</v>
      </c>
      <c r="F454" s="245" t="s">
        <v>252</v>
      </c>
      <c r="G454" s="257">
        <v>690</v>
      </c>
      <c r="H454" s="258">
        <v>20700</v>
      </c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1"/>
      <c r="W454" s="1"/>
      <c r="X454" s="1"/>
      <c r="Y454" s="236"/>
      <c r="Z454" s="1"/>
      <c r="AA454" s="1"/>
      <c r="AB454" s="1"/>
    </row>
    <row r="455" spans="1:28" ht="15.75" customHeight="1">
      <c r="A455" s="25">
        <v>536</v>
      </c>
      <c r="B455" s="26" t="s">
        <v>315</v>
      </c>
      <c r="C455" s="253" t="s">
        <v>357</v>
      </c>
      <c r="D455" s="245"/>
      <c r="E455" s="254">
        <v>20</v>
      </c>
      <c r="F455" s="245" t="s">
        <v>252</v>
      </c>
      <c r="G455" s="257">
        <v>220</v>
      </c>
      <c r="H455" s="258">
        <v>4400</v>
      </c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1"/>
      <c r="W455" s="1"/>
      <c r="X455" s="1"/>
      <c r="Y455" s="236"/>
      <c r="Z455" s="1"/>
      <c r="AA455" s="1"/>
      <c r="AB455" s="1"/>
    </row>
    <row r="456" spans="1:28" ht="28.5" customHeight="1">
      <c r="A456" s="25">
        <v>537</v>
      </c>
      <c r="B456" s="26" t="s">
        <v>315</v>
      </c>
      <c r="C456" s="253" t="s">
        <v>358</v>
      </c>
      <c r="D456" s="245"/>
      <c r="E456" s="254">
        <v>20</v>
      </c>
      <c r="F456" s="245" t="s">
        <v>252</v>
      </c>
      <c r="G456" s="257">
        <v>1300</v>
      </c>
      <c r="H456" s="258">
        <v>26000</v>
      </c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1"/>
      <c r="W456" s="1"/>
      <c r="X456" s="1"/>
      <c r="Y456" s="236"/>
      <c r="Z456" s="1"/>
      <c r="AA456" s="1"/>
      <c r="AB456" s="1"/>
    </row>
    <row r="457" spans="1:28" ht="28.5" customHeight="1">
      <c r="A457" s="13">
        <v>538</v>
      </c>
      <c r="B457" s="14" t="s">
        <v>315</v>
      </c>
      <c r="C457" s="64" t="s">
        <v>358</v>
      </c>
      <c r="D457" s="99"/>
      <c r="E457" s="67">
        <v>80</v>
      </c>
      <c r="F457" s="99" t="s">
        <v>252</v>
      </c>
      <c r="G457" s="87">
        <v>1300</v>
      </c>
      <c r="H457" s="92">
        <v>104000</v>
      </c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41"/>
      <c r="W457" s="41"/>
      <c r="X457" s="41"/>
      <c r="Y457" s="166"/>
      <c r="Z457" s="41"/>
      <c r="AA457" s="41"/>
      <c r="AB457" s="41"/>
    </row>
    <row r="458" spans="1:28" ht="28.5" customHeight="1">
      <c r="A458" s="13">
        <v>539</v>
      </c>
      <c r="B458" s="14" t="s">
        <v>315</v>
      </c>
      <c r="C458" s="64" t="s">
        <v>358</v>
      </c>
      <c r="D458" s="99"/>
      <c r="E458" s="67">
        <v>80</v>
      </c>
      <c r="F458" s="99" t="s">
        <v>252</v>
      </c>
      <c r="G458" s="87">
        <v>1300</v>
      </c>
      <c r="H458" s="92">
        <v>104000</v>
      </c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41"/>
      <c r="W458" s="41"/>
      <c r="X458" s="41"/>
      <c r="Y458" s="166"/>
      <c r="Z458" s="41"/>
      <c r="AA458" s="41"/>
      <c r="AB458" s="41"/>
    </row>
    <row r="459" spans="1:28" ht="28.5" customHeight="1">
      <c r="A459" s="13">
        <v>540</v>
      </c>
      <c r="B459" s="14" t="s">
        <v>315</v>
      </c>
      <c r="C459" s="64" t="s">
        <v>358</v>
      </c>
      <c r="D459" s="99"/>
      <c r="E459" s="67">
        <v>80</v>
      </c>
      <c r="F459" s="99" t="s">
        <v>252</v>
      </c>
      <c r="G459" s="87">
        <v>1500</v>
      </c>
      <c r="H459" s="92">
        <v>120000</v>
      </c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41"/>
      <c r="W459" s="41"/>
      <c r="X459" s="41"/>
      <c r="Y459" s="166"/>
      <c r="Z459" s="41"/>
      <c r="AA459" s="41"/>
      <c r="AB459" s="41"/>
    </row>
    <row r="460" spans="1:28" ht="28.5" customHeight="1">
      <c r="A460" s="13">
        <v>541</v>
      </c>
      <c r="B460" s="14" t="s">
        <v>315</v>
      </c>
      <c r="C460" s="64" t="s">
        <v>358</v>
      </c>
      <c r="D460" s="99"/>
      <c r="E460" s="67">
        <v>20</v>
      </c>
      <c r="F460" s="99" t="s">
        <v>252</v>
      </c>
      <c r="G460" s="87">
        <v>1500</v>
      </c>
      <c r="H460" s="92">
        <v>30000</v>
      </c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41"/>
      <c r="W460" s="41"/>
      <c r="X460" s="41"/>
      <c r="Y460" s="166"/>
      <c r="Z460" s="41"/>
      <c r="AA460" s="41"/>
      <c r="AB460" s="41"/>
    </row>
    <row r="461" spans="1:28" ht="15.75" customHeight="1">
      <c r="A461" s="13">
        <v>542</v>
      </c>
      <c r="B461" s="14" t="s">
        <v>315</v>
      </c>
      <c r="C461" s="64" t="s">
        <v>359</v>
      </c>
      <c r="D461" s="99"/>
      <c r="E461" s="67">
        <v>20</v>
      </c>
      <c r="F461" s="99" t="s">
        <v>252</v>
      </c>
      <c r="G461" s="87">
        <v>220</v>
      </c>
      <c r="H461" s="92">
        <v>4400</v>
      </c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41"/>
      <c r="W461" s="41"/>
      <c r="X461" s="41"/>
      <c r="Y461" s="166"/>
      <c r="Z461" s="41"/>
      <c r="AA461" s="41"/>
      <c r="AB461" s="41"/>
    </row>
    <row r="462" spans="1:28" ht="15.75" customHeight="1">
      <c r="A462" s="13">
        <v>543</v>
      </c>
      <c r="B462" s="14" t="s">
        <v>315</v>
      </c>
      <c r="C462" s="64" t="s">
        <v>359</v>
      </c>
      <c r="D462" s="99"/>
      <c r="E462" s="67">
        <v>40</v>
      </c>
      <c r="F462" s="99" t="s">
        <v>252</v>
      </c>
      <c r="G462" s="87">
        <v>220</v>
      </c>
      <c r="H462" s="92">
        <v>8800</v>
      </c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41"/>
      <c r="W462" s="41"/>
      <c r="X462" s="41"/>
      <c r="Y462" s="166"/>
      <c r="Z462" s="41"/>
      <c r="AA462" s="41"/>
      <c r="AB462" s="41"/>
    </row>
    <row r="463" spans="1:28" ht="15.75" customHeight="1">
      <c r="A463" s="13">
        <v>544</v>
      </c>
      <c r="B463" s="14" t="s">
        <v>315</v>
      </c>
      <c r="C463" s="64" t="s">
        <v>359</v>
      </c>
      <c r="D463" s="99"/>
      <c r="E463" s="67">
        <v>30</v>
      </c>
      <c r="F463" s="99" t="s">
        <v>252</v>
      </c>
      <c r="G463" s="87">
        <v>220</v>
      </c>
      <c r="H463" s="92">
        <v>6600</v>
      </c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41"/>
      <c r="W463" s="41"/>
      <c r="X463" s="41"/>
      <c r="Y463" s="166"/>
      <c r="Z463" s="41"/>
      <c r="AA463" s="41"/>
      <c r="AB463" s="41"/>
    </row>
    <row r="464" spans="1:28" ht="15.75" customHeight="1">
      <c r="A464" s="13">
        <v>545</v>
      </c>
      <c r="B464" s="14" t="s">
        <v>315</v>
      </c>
      <c r="C464" s="64" t="s">
        <v>360</v>
      </c>
      <c r="D464" s="99"/>
      <c r="E464" s="67">
        <v>220</v>
      </c>
      <c r="F464" s="99" t="s">
        <v>252</v>
      </c>
      <c r="G464" s="87">
        <v>280</v>
      </c>
      <c r="H464" s="92">
        <v>61600</v>
      </c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41"/>
      <c r="W464" s="41"/>
      <c r="X464" s="41"/>
      <c r="Y464" s="166"/>
      <c r="Z464" s="41"/>
      <c r="AA464" s="41"/>
      <c r="AB464" s="41"/>
    </row>
    <row r="465" spans="1:28" ht="29.25" customHeight="1">
      <c r="A465" s="13">
        <v>546</v>
      </c>
      <c r="B465" s="14" t="s">
        <v>315</v>
      </c>
      <c r="C465" s="64" t="s">
        <v>361</v>
      </c>
      <c r="D465" s="99"/>
      <c r="E465" s="67">
        <v>40</v>
      </c>
      <c r="F465" s="99" t="s">
        <v>252</v>
      </c>
      <c r="G465" s="87">
        <v>640</v>
      </c>
      <c r="H465" s="92">
        <v>25600</v>
      </c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41"/>
      <c r="W465" s="41"/>
      <c r="X465" s="41"/>
      <c r="Y465" s="166"/>
      <c r="Z465" s="41"/>
      <c r="AA465" s="41"/>
      <c r="AB465" s="41"/>
    </row>
    <row r="466" spans="1:28" ht="29.25" customHeight="1">
      <c r="A466" s="13">
        <v>547</v>
      </c>
      <c r="B466" s="14" t="s">
        <v>315</v>
      </c>
      <c r="C466" s="64" t="s">
        <v>361</v>
      </c>
      <c r="D466" s="99"/>
      <c r="E466" s="67">
        <v>40</v>
      </c>
      <c r="F466" s="99" t="s">
        <v>252</v>
      </c>
      <c r="G466" s="87">
        <v>610</v>
      </c>
      <c r="H466" s="92">
        <v>24400</v>
      </c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41"/>
      <c r="W466" s="41"/>
      <c r="X466" s="41"/>
      <c r="Y466" s="166"/>
      <c r="Z466" s="41"/>
      <c r="AA466" s="41"/>
      <c r="AB466" s="41"/>
    </row>
    <row r="467" spans="1:28" ht="29.25" customHeight="1">
      <c r="A467" s="13">
        <v>548</v>
      </c>
      <c r="B467" s="14" t="s">
        <v>315</v>
      </c>
      <c r="C467" s="64" t="s">
        <v>361</v>
      </c>
      <c r="D467" s="99"/>
      <c r="E467" s="67">
        <v>45</v>
      </c>
      <c r="F467" s="99" t="s">
        <v>252</v>
      </c>
      <c r="G467" s="87">
        <v>560</v>
      </c>
      <c r="H467" s="92">
        <v>25200</v>
      </c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41"/>
      <c r="W467" s="41"/>
      <c r="X467" s="41"/>
      <c r="Y467" s="166"/>
      <c r="Z467" s="41"/>
      <c r="AA467" s="41"/>
      <c r="AB467" s="41"/>
    </row>
    <row r="468" spans="1:28" ht="15.75" customHeight="1">
      <c r="A468" s="13">
        <v>549</v>
      </c>
      <c r="B468" s="14" t="s">
        <v>315</v>
      </c>
      <c r="C468" s="64" t="s">
        <v>362</v>
      </c>
      <c r="D468" s="99"/>
      <c r="E468" s="67">
        <v>38</v>
      </c>
      <c r="F468" s="99" t="s">
        <v>252</v>
      </c>
      <c r="G468" s="87">
        <v>450</v>
      </c>
      <c r="H468" s="92">
        <v>17100</v>
      </c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41"/>
      <c r="W468" s="41"/>
      <c r="X468" s="41"/>
      <c r="Y468" s="166"/>
      <c r="Z468" s="41"/>
      <c r="AA468" s="41"/>
      <c r="AB468" s="41"/>
    </row>
    <row r="469" spans="1:28" ht="15.75" customHeight="1">
      <c r="A469" s="13">
        <v>550</v>
      </c>
      <c r="B469" s="14" t="s">
        <v>315</v>
      </c>
      <c r="C469" s="64" t="s">
        <v>363</v>
      </c>
      <c r="D469" s="99"/>
      <c r="E469" s="67">
        <v>39</v>
      </c>
      <c r="F469" s="99" t="s">
        <v>252</v>
      </c>
      <c r="G469" s="87">
        <v>450</v>
      </c>
      <c r="H469" s="92">
        <v>17550</v>
      </c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41"/>
      <c r="W469" s="41"/>
      <c r="X469" s="41"/>
      <c r="Y469" s="166"/>
      <c r="Z469" s="41"/>
      <c r="AA469" s="41"/>
      <c r="AB469" s="41"/>
    </row>
    <row r="470" spans="1:28" ht="15.75" customHeight="1">
      <c r="A470" s="13">
        <v>551</v>
      </c>
      <c r="B470" s="14" t="s">
        <v>315</v>
      </c>
      <c r="C470" s="64" t="s">
        <v>364</v>
      </c>
      <c r="D470" s="99"/>
      <c r="E470" s="67">
        <v>80</v>
      </c>
      <c r="F470" s="99" t="s">
        <v>252</v>
      </c>
      <c r="G470" s="87">
        <v>230</v>
      </c>
      <c r="H470" s="92">
        <v>18400</v>
      </c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41"/>
      <c r="W470" s="41"/>
      <c r="X470" s="41"/>
      <c r="Y470" s="166"/>
      <c r="Z470" s="41"/>
      <c r="AA470" s="41"/>
      <c r="AB470" s="41"/>
    </row>
    <row r="471" spans="1:28" ht="15.75" customHeight="1">
      <c r="A471" s="13">
        <v>552</v>
      </c>
      <c r="B471" s="14" t="s">
        <v>315</v>
      </c>
      <c r="C471" s="64" t="s">
        <v>365</v>
      </c>
      <c r="D471" s="99"/>
      <c r="E471" s="67">
        <v>40</v>
      </c>
      <c r="F471" s="99" t="s">
        <v>252</v>
      </c>
      <c r="G471" s="87">
        <v>260</v>
      </c>
      <c r="H471" s="92">
        <v>10400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41"/>
      <c r="W471" s="41"/>
      <c r="X471" s="41"/>
      <c r="Y471" s="166"/>
      <c r="Z471" s="41"/>
      <c r="AA471" s="41"/>
      <c r="AB471" s="41"/>
    </row>
    <row r="472" spans="1:28" ht="15.75" customHeight="1">
      <c r="A472" s="13">
        <v>553</v>
      </c>
      <c r="B472" s="14" t="s">
        <v>315</v>
      </c>
      <c r="C472" s="64" t="s">
        <v>366</v>
      </c>
      <c r="D472" s="99"/>
      <c r="E472" s="67">
        <v>50</v>
      </c>
      <c r="F472" s="99" t="s">
        <v>252</v>
      </c>
      <c r="G472" s="87">
        <v>289.5</v>
      </c>
      <c r="H472" s="92">
        <v>14475</v>
      </c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41"/>
      <c r="W472" s="41"/>
      <c r="X472" s="41"/>
      <c r="Y472" s="166"/>
      <c r="Z472" s="41"/>
      <c r="AA472" s="41"/>
      <c r="AB472" s="41"/>
    </row>
    <row r="473" spans="1:28" ht="15.75" customHeight="1">
      <c r="A473" s="13">
        <v>554</v>
      </c>
      <c r="B473" s="14" t="s">
        <v>315</v>
      </c>
      <c r="C473" s="64" t="s">
        <v>367</v>
      </c>
      <c r="D473" s="99"/>
      <c r="E473" s="67">
        <v>50</v>
      </c>
      <c r="F473" s="99" t="s">
        <v>252</v>
      </c>
      <c r="G473" s="87">
        <v>150</v>
      </c>
      <c r="H473" s="92">
        <v>7500</v>
      </c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41"/>
      <c r="W473" s="41"/>
      <c r="X473" s="41"/>
      <c r="Y473" s="166"/>
      <c r="Z473" s="41"/>
      <c r="AA473" s="41"/>
      <c r="AB473" s="41"/>
    </row>
    <row r="474" spans="1:28" ht="15.75" customHeight="1">
      <c r="A474" s="13">
        <v>555</v>
      </c>
      <c r="B474" s="14" t="s">
        <v>315</v>
      </c>
      <c r="C474" s="64" t="s">
        <v>368</v>
      </c>
      <c r="D474" s="99"/>
      <c r="E474" s="67">
        <v>40</v>
      </c>
      <c r="F474" s="99" t="s">
        <v>252</v>
      </c>
      <c r="G474" s="87">
        <v>140</v>
      </c>
      <c r="H474" s="92">
        <v>5600</v>
      </c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41"/>
      <c r="W474" s="41"/>
      <c r="X474" s="41"/>
      <c r="Y474" s="166"/>
      <c r="Z474" s="41"/>
      <c r="AA474" s="41"/>
      <c r="AB474" s="41"/>
    </row>
    <row r="475" spans="1:28" ht="15.75" customHeight="1">
      <c r="A475" s="13">
        <v>556</v>
      </c>
      <c r="B475" s="14"/>
      <c r="C475" s="64"/>
      <c r="D475" s="99"/>
      <c r="E475" s="67"/>
      <c r="F475" s="99"/>
      <c r="G475" s="87"/>
      <c r="H475" s="93">
        <v>949325</v>
      </c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41"/>
      <c r="W475" s="41"/>
      <c r="X475" s="41"/>
      <c r="Y475" s="166"/>
      <c r="Z475" s="41"/>
      <c r="AA475" s="41"/>
      <c r="AB475" s="41"/>
    </row>
    <row r="476" spans="1:28" ht="15.75" customHeight="1">
      <c r="A476" s="13">
        <v>557</v>
      </c>
      <c r="B476" s="14" t="s">
        <v>315</v>
      </c>
      <c r="C476" s="94" t="s">
        <v>369</v>
      </c>
      <c r="D476" s="14" t="s">
        <v>319</v>
      </c>
      <c r="E476" s="67">
        <v>1</v>
      </c>
      <c r="F476" s="14" t="s">
        <v>44</v>
      </c>
      <c r="G476" s="89">
        <f>H476</f>
        <v>900000</v>
      </c>
      <c r="H476" s="74">
        <v>900000</v>
      </c>
      <c r="I476" s="13" t="s">
        <v>30</v>
      </c>
      <c r="J476" s="13"/>
      <c r="K476" s="13"/>
      <c r="L476" s="13">
        <v>1</v>
      </c>
      <c r="M476" s="13"/>
      <c r="N476" s="13"/>
      <c r="O476" s="13"/>
      <c r="P476" s="13"/>
      <c r="Q476" s="13"/>
      <c r="R476" s="13"/>
      <c r="S476" s="13"/>
      <c r="T476" s="13"/>
      <c r="U476" s="13"/>
      <c r="V476" s="41" t="s">
        <v>828</v>
      </c>
      <c r="W476" s="41"/>
      <c r="X476" s="41"/>
      <c r="Y476" s="166"/>
      <c r="Z476" s="41"/>
      <c r="AA476" s="41"/>
      <c r="AB476" s="41"/>
    </row>
    <row r="477" spans="1:28" ht="28.5" customHeight="1">
      <c r="A477" s="13">
        <v>558</v>
      </c>
      <c r="B477" s="14" t="s">
        <v>315</v>
      </c>
      <c r="C477" s="64" t="s">
        <v>328</v>
      </c>
      <c r="D477" s="14"/>
      <c r="E477" s="67">
        <v>30</v>
      </c>
      <c r="F477" s="14" t="s">
        <v>252</v>
      </c>
      <c r="G477" s="18">
        <v>980</v>
      </c>
      <c r="H477" s="95">
        <v>29400</v>
      </c>
      <c r="I477" s="62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41"/>
      <c r="W477" s="41"/>
      <c r="X477" s="41"/>
      <c r="Y477" s="166"/>
      <c r="Z477" s="41"/>
      <c r="AA477" s="41"/>
      <c r="AB477" s="41"/>
    </row>
    <row r="478" spans="1:28" ht="28.5" customHeight="1">
      <c r="A478" s="13">
        <v>559</v>
      </c>
      <c r="B478" s="14" t="s">
        <v>315</v>
      </c>
      <c r="C478" s="64" t="s">
        <v>329</v>
      </c>
      <c r="D478" s="14"/>
      <c r="E478" s="67">
        <v>26</v>
      </c>
      <c r="F478" s="14" t="s">
        <v>252</v>
      </c>
      <c r="G478" s="18">
        <v>980</v>
      </c>
      <c r="H478" s="95">
        <v>25480</v>
      </c>
      <c r="I478" s="62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41"/>
      <c r="W478" s="41"/>
      <c r="X478" s="41"/>
      <c r="Y478" s="166"/>
      <c r="Z478" s="41"/>
      <c r="AA478" s="41"/>
      <c r="AB478" s="41"/>
    </row>
    <row r="479" spans="1:28" ht="28.5" customHeight="1">
      <c r="A479" s="13">
        <v>560</v>
      </c>
      <c r="B479" s="14" t="s">
        <v>315</v>
      </c>
      <c r="C479" s="64" t="s">
        <v>330</v>
      </c>
      <c r="D479" s="14"/>
      <c r="E479" s="67">
        <v>20</v>
      </c>
      <c r="F479" s="14" t="s">
        <v>252</v>
      </c>
      <c r="G479" s="18">
        <v>350</v>
      </c>
      <c r="H479" s="95">
        <v>7000</v>
      </c>
      <c r="I479" s="62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41"/>
      <c r="W479" s="41"/>
      <c r="X479" s="41"/>
      <c r="Y479" s="166"/>
      <c r="Z479" s="41"/>
      <c r="AA479" s="41"/>
      <c r="AB479" s="41"/>
    </row>
    <row r="480" spans="1:28" ht="28.5" customHeight="1">
      <c r="A480" s="13">
        <v>561</v>
      </c>
      <c r="B480" s="14" t="s">
        <v>315</v>
      </c>
      <c r="C480" s="64" t="s">
        <v>331</v>
      </c>
      <c r="D480" s="14"/>
      <c r="E480" s="67">
        <v>20</v>
      </c>
      <c r="F480" s="14" t="s">
        <v>252</v>
      </c>
      <c r="G480" s="18">
        <v>726</v>
      </c>
      <c r="H480" s="95">
        <v>14520</v>
      </c>
      <c r="I480" s="62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41"/>
      <c r="W480" s="41"/>
      <c r="X480" s="41"/>
      <c r="Y480" s="166"/>
      <c r="Z480" s="41"/>
      <c r="AA480" s="41"/>
      <c r="AB480" s="41"/>
    </row>
    <row r="481" spans="1:28" ht="28.5" customHeight="1">
      <c r="A481" s="13">
        <v>562</v>
      </c>
      <c r="B481" s="14" t="s">
        <v>315</v>
      </c>
      <c r="C481" s="64" t="s">
        <v>332</v>
      </c>
      <c r="D481" s="14"/>
      <c r="E481" s="67">
        <v>40</v>
      </c>
      <c r="F481" s="14" t="s">
        <v>252</v>
      </c>
      <c r="G481" s="18">
        <v>620</v>
      </c>
      <c r="H481" s="95">
        <v>24800</v>
      </c>
      <c r="I481" s="62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41"/>
      <c r="W481" s="41"/>
      <c r="X481" s="41"/>
      <c r="Y481" s="166"/>
      <c r="Z481" s="41"/>
      <c r="AA481" s="41"/>
      <c r="AB481" s="41"/>
    </row>
    <row r="482" spans="1:28" ht="28.5" customHeight="1">
      <c r="A482" s="13">
        <v>563</v>
      </c>
      <c r="B482" s="14" t="s">
        <v>315</v>
      </c>
      <c r="C482" s="64" t="s">
        <v>333</v>
      </c>
      <c r="D482" s="14"/>
      <c r="E482" s="67">
        <v>40</v>
      </c>
      <c r="F482" s="14" t="s">
        <v>252</v>
      </c>
      <c r="G482" s="18">
        <v>620</v>
      </c>
      <c r="H482" s="95">
        <v>24800</v>
      </c>
      <c r="I482" s="62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41"/>
      <c r="W482" s="41"/>
      <c r="X482" s="41"/>
      <c r="Y482" s="166"/>
      <c r="Z482" s="41"/>
      <c r="AA482" s="41"/>
      <c r="AB482" s="41"/>
    </row>
    <row r="483" spans="1:28" ht="28.5" customHeight="1">
      <c r="A483" s="13">
        <v>564</v>
      </c>
      <c r="B483" s="14" t="s">
        <v>315</v>
      </c>
      <c r="C483" s="64" t="s">
        <v>334</v>
      </c>
      <c r="D483" s="14"/>
      <c r="E483" s="67">
        <v>40</v>
      </c>
      <c r="F483" s="14" t="s">
        <v>252</v>
      </c>
      <c r="G483" s="18">
        <v>320</v>
      </c>
      <c r="H483" s="95">
        <v>12800</v>
      </c>
      <c r="I483" s="62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41"/>
      <c r="W483" s="41"/>
      <c r="X483" s="41"/>
      <c r="Y483" s="166"/>
      <c r="Z483" s="41"/>
      <c r="AA483" s="41"/>
      <c r="AB483" s="41"/>
    </row>
    <row r="484" spans="1:28" ht="28.5" customHeight="1">
      <c r="A484" s="13">
        <v>565</v>
      </c>
      <c r="B484" s="14" t="s">
        <v>315</v>
      </c>
      <c r="C484" s="64" t="s">
        <v>335</v>
      </c>
      <c r="D484" s="14"/>
      <c r="E484" s="67">
        <v>100</v>
      </c>
      <c r="F484" s="14" t="s">
        <v>252</v>
      </c>
      <c r="G484" s="18">
        <v>640</v>
      </c>
      <c r="H484" s="95">
        <v>64000</v>
      </c>
      <c r="I484" s="62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41"/>
      <c r="W484" s="41"/>
      <c r="X484" s="41"/>
      <c r="Y484" s="166"/>
      <c r="Z484" s="41"/>
      <c r="AA484" s="41"/>
      <c r="AB484" s="41"/>
    </row>
    <row r="485" spans="1:28" ht="28.5" customHeight="1">
      <c r="A485" s="13">
        <v>566</v>
      </c>
      <c r="B485" s="14" t="s">
        <v>315</v>
      </c>
      <c r="C485" s="64" t="s">
        <v>336</v>
      </c>
      <c r="D485" s="14"/>
      <c r="E485" s="67">
        <v>100</v>
      </c>
      <c r="F485" s="14" t="s">
        <v>252</v>
      </c>
      <c r="G485" s="18">
        <v>640</v>
      </c>
      <c r="H485" s="95">
        <v>64000</v>
      </c>
      <c r="I485" s="62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41"/>
      <c r="W485" s="41"/>
      <c r="X485" s="41"/>
      <c r="Y485" s="166"/>
      <c r="Z485" s="41"/>
      <c r="AA485" s="41"/>
      <c r="AB485" s="41"/>
    </row>
    <row r="486" spans="1:28" ht="28.5" customHeight="1">
      <c r="A486" s="13">
        <v>567</v>
      </c>
      <c r="B486" s="14" t="s">
        <v>315</v>
      </c>
      <c r="C486" s="64" t="s">
        <v>337</v>
      </c>
      <c r="D486" s="14"/>
      <c r="E486" s="67">
        <v>30</v>
      </c>
      <c r="F486" s="14" t="s">
        <v>252</v>
      </c>
      <c r="G486" s="18">
        <v>360</v>
      </c>
      <c r="H486" s="95">
        <v>10800</v>
      </c>
      <c r="I486" s="62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41"/>
      <c r="W486" s="41"/>
      <c r="X486" s="41"/>
      <c r="Y486" s="166"/>
      <c r="Z486" s="41"/>
      <c r="AA486" s="41"/>
      <c r="AB486" s="41"/>
    </row>
    <row r="487" spans="1:28" ht="28.5" customHeight="1">
      <c r="A487" s="13">
        <v>568</v>
      </c>
      <c r="B487" s="14" t="s">
        <v>315</v>
      </c>
      <c r="C487" s="64" t="s">
        <v>338</v>
      </c>
      <c r="D487" s="14"/>
      <c r="E487" s="67">
        <v>40</v>
      </c>
      <c r="F487" s="14" t="s">
        <v>252</v>
      </c>
      <c r="G487" s="18">
        <v>640</v>
      </c>
      <c r="H487" s="95">
        <v>25600</v>
      </c>
      <c r="I487" s="62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41"/>
      <c r="W487" s="41"/>
      <c r="X487" s="41"/>
      <c r="Y487" s="166"/>
      <c r="Z487" s="41"/>
      <c r="AA487" s="41"/>
      <c r="AB487" s="41"/>
    </row>
    <row r="488" spans="1:28" ht="28.5" customHeight="1">
      <c r="A488" s="13">
        <v>569</v>
      </c>
      <c r="B488" s="14" t="s">
        <v>315</v>
      </c>
      <c r="C488" s="64" t="s">
        <v>339</v>
      </c>
      <c r="D488" s="14"/>
      <c r="E488" s="67">
        <v>40</v>
      </c>
      <c r="F488" s="14" t="s">
        <v>252</v>
      </c>
      <c r="G488" s="18">
        <v>690</v>
      </c>
      <c r="H488" s="95">
        <v>27600</v>
      </c>
      <c r="I488" s="62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41"/>
      <c r="W488" s="41"/>
      <c r="X488" s="41"/>
      <c r="Y488" s="166"/>
      <c r="Z488" s="41"/>
      <c r="AA488" s="41"/>
      <c r="AB488" s="41"/>
    </row>
    <row r="489" spans="1:28" ht="28.5" customHeight="1">
      <c r="A489" s="13">
        <v>570</v>
      </c>
      <c r="B489" s="14" t="s">
        <v>315</v>
      </c>
      <c r="C489" s="64" t="s">
        <v>340</v>
      </c>
      <c r="D489" s="14"/>
      <c r="E489" s="67">
        <v>40</v>
      </c>
      <c r="F489" s="14" t="s">
        <v>252</v>
      </c>
      <c r="G489" s="18">
        <v>640</v>
      </c>
      <c r="H489" s="95">
        <v>25600</v>
      </c>
      <c r="I489" s="62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41"/>
      <c r="W489" s="41"/>
      <c r="X489" s="41"/>
      <c r="Y489" s="166"/>
      <c r="Z489" s="41"/>
      <c r="AA489" s="41"/>
      <c r="AB489" s="41"/>
    </row>
    <row r="490" spans="1:28" ht="28.5" customHeight="1">
      <c r="A490" s="13">
        <v>571</v>
      </c>
      <c r="B490" s="14" t="s">
        <v>315</v>
      </c>
      <c r="C490" s="64" t="s">
        <v>340</v>
      </c>
      <c r="D490" s="14"/>
      <c r="E490" s="67">
        <v>40</v>
      </c>
      <c r="F490" s="14" t="s">
        <v>252</v>
      </c>
      <c r="G490" s="18">
        <v>610</v>
      </c>
      <c r="H490" s="95">
        <v>24400</v>
      </c>
      <c r="I490" s="62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41"/>
      <c r="W490" s="41"/>
      <c r="X490" s="41"/>
      <c r="Y490" s="166"/>
      <c r="Z490" s="41"/>
      <c r="AA490" s="41"/>
      <c r="AB490" s="41"/>
    </row>
    <row r="491" spans="1:28" ht="28.5" customHeight="1">
      <c r="A491" s="13">
        <v>572</v>
      </c>
      <c r="B491" s="14" t="s">
        <v>315</v>
      </c>
      <c r="C491" s="64" t="s">
        <v>340</v>
      </c>
      <c r="D491" s="14"/>
      <c r="E491" s="67">
        <v>40</v>
      </c>
      <c r="F491" s="14" t="s">
        <v>252</v>
      </c>
      <c r="G491" s="18">
        <v>560</v>
      </c>
      <c r="H491" s="95">
        <v>22400</v>
      </c>
      <c r="I491" s="62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41"/>
      <c r="W491" s="41"/>
      <c r="X491" s="41"/>
      <c r="Y491" s="166"/>
      <c r="Z491" s="41"/>
      <c r="AA491" s="41"/>
      <c r="AB491" s="41"/>
    </row>
    <row r="492" spans="1:28" ht="28.5" customHeight="1">
      <c r="A492" s="13">
        <v>573</v>
      </c>
      <c r="B492" s="14" t="s">
        <v>315</v>
      </c>
      <c r="C492" s="64" t="s">
        <v>342</v>
      </c>
      <c r="D492" s="14"/>
      <c r="E492" s="67">
        <v>40</v>
      </c>
      <c r="F492" s="14" t="s">
        <v>252</v>
      </c>
      <c r="G492" s="18">
        <v>530</v>
      </c>
      <c r="H492" s="95">
        <v>21200</v>
      </c>
      <c r="I492" s="62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41"/>
      <c r="W492" s="41"/>
      <c r="X492" s="41"/>
      <c r="Y492" s="166"/>
      <c r="Z492" s="41"/>
      <c r="AA492" s="41"/>
      <c r="AB492" s="41"/>
    </row>
    <row r="493" spans="1:28" ht="28.5" customHeight="1">
      <c r="A493" s="13">
        <v>574</v>
      </c>
      <c r="B493" s="14" t="s">
        <v>315</v>
      </c>
      <c r="C493" s="64" t="s">
        <v>343</v>
      </c>
      <c r="D493" s="14"/>
      <c r="E493" s="67">
        <v>40</v>
      </c>
      <c r="F493" s="14" t="s">
        <v>252</v>
      </c>
      <c r="G493" s="18">
        <v>980</v>
      </c>
      <c r="H493" s="95">
        <v>39200</v>
      </c>
      <c r="I493" s="62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41"/>
      <c r="W493" s="41"/>
      <c r="X493" s="41"/>
      <c r="Y493" s="166"/>
      <c r="Z493" s="41"/>
      <c r="AA493" s="41"/>
      <c r="AB493" s="41"/>
    </row>
    <row r="494" spans="1:28" ht="28.5" customHeight="1">
      <c r="A494" s="13">
        <v>575</v>
      </c>
      <c r="B494" s="14" t="s">
        <v>315</v>
      </c>
      <c r="C494" s="64" t="s">
        <v>344</v>
      </c>
      <c r="D494" s="14"/>
      <c r="E494" s="67">
        <v>40</v>
      </c>
      <c r="F494" s="14" t="s">
        <v>252</v>
      </c>
      <c r="G494" s="18">
        <v>490</v>
      </c>
      <c r="H494" s="95">
        <v>19600</v>
      </c>
      <c r="I494" s="62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41"/>
      <c r="W494" s="41"/>
      <c r="X494" s="41"/>
      <c r="Y494" s="166"/>
      <c r="Z494" s="41"/>
      <c r="AA494" s="41"/>
      <c r="AB494" s="41"/>
    </row>
    <row r="495" spans="1:28" ht="28.5" customHeight="1">
      <c r="A495" s="13">
        <v>576</v>
      </c>
      <c r="B495" s="14" t="s">
        <v>315</v>
      </c>
      <c r="C495" s="64" t="s">
        <v>345</v>
      </c>
      <c r="D495" s="14"/>
      <c r="E495" s="67">
        <v>30</v>
      </c>
      <c r="F495" s="14" t="s">
        <v>252</v>
      </c>
      <c r="G495" s="18">
        <v>220</v>
      </c>
      <c r="H495" s="95">
        <v>6600</v>
      </c>
      <c r="I495" s="62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41"/>
      <c r="W495" s="41"/>
      <c r="X495" s="41"/>
      <c r="Y495" s="166"/>
      <c r="Z495" s="41"/>
      <c r="AA495" s="41"/>
      <c r="AB495" s="41"/>
    </row>
    <row r="496" spans="1:28" ht="28.5" customHeight="1">
      <c r="A496" s="13">
        <v>577</v>
      </c>
      <c r="B496" s="14" t="s">
        <v>315</v>
      </c>
      <c r="C496" s="64" t="s">
        <v>346</v>
      </c>
      <c r="D496" s="14"/>
      <c r="E496" s="67">
        <v>50</v>
      </c>
      <c r="F496" s="14" t="s">
        <v>252</v>
      </c>
      <c r="G496" s="18">
        <v>720</v>
      </c>
      <c r="H496" s="95">
        <v>36000</v>
      </c>
      <c r="I496" s="62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41"/>
      <c r="W496" s="41"/>
      <c r="X496" s="41"/>
      <c r="Y496" s="166"/>
      <c r="Z496" s="41"/>
      <c r="AA496" s="41"/>
      <c r="AB496" s="41"/>
    </row>
    <row r="497" spans="1:28" ht="28.5" customHeight="1">
      <c r="A497" s="13">
        <v>578</v>
      </c>
      <c r="B497" s="14" t="s">
        <v>315</v>
      </c>
      <c r="C497" s="64" t="s">
        <v>347</v>
      </c>
      <c r="D497" s="14"/>
      <c r="E497" s="67">
        <v>60</v>
      </c>
      <c r="F497" s="14" t="s">
        <v>252</v>
      </c>
      <c r="G497" s="18">
        <v>560</v>
      </c>
      <c r="H497" s="95">
        <v>33600</v>
      </c>
      <c r="I497" s="62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41"/>
      <c r="W497" s="41"/>
      <c r="X497" s="41"/>
      <c r="Y497" s="166"/>
      <c r="Z497" s="41"/>
      <c r="AA497" s="41"/>
      <c r="AB497" s="41"/>
    </row>
    <row r="498" spans="1:28" ht="15.75" customHeight="1">
      <c r="A498" s="13">
        <v>579</v>
      </c>
      <c r="B498" s="14" t="s">
        <v>315</v>
      </c>
      <c r="C498" s="64" t="s">
        <v>348</v>
      </c>
      <c r="D498" s="14"/>
      <c r="E498" s="67">
        <v>40</v>
      </c>
      <c r="F498" s="14" t="s">
        <v>252</v>
      </c>
      <c r="G498" s="18">
        <v>820</v>
      </c>
      <c r="H498" s="95">
        <v>32800</v>
      </c>
      <c r="I498" s="62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41"/>
      <c r="W498" s="41"/>
      <c r="X498" s="41"/>
      <c r="Y498" s="166"/>
      <c r="Z498" s="41"/>
      <c r="AA498" s="41"/>
      <c r="AB498" s="41"/>
    </row>
    <row r="499" spans="1:28" ht="15.75" customHeight="1">
      <c r="A499" s="13">
        <v>580</v>
      </c>
      <c r="B499" s="14" t="s">
        <v>315</v>
      </c>
      <c r="C499" s="64" t="s">
        <v>349</v>
      </c>
      <c r="D499" s="14"/>
      <c r="E499" s="67">
        <v>40</v>
      </c>
      <c r="F499" s="14" t="s">
        <v>252</v>
      </c>
      <c r="G499" s="18">
        <v>220</v>
      </c>
      <c r="H499" s="95">
        <v>8800</v>
      </c>
      <c r="I499" s="62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41"/>
      <c r="W499" s="41"/>
      <c r="X499" s="41"/>
      <c r="Y499" s="166"/>
      <c r="Z499" s="41"/>
      <c r="AA499" s="41"/>
      <c r="AB499" s="41"/>
    </row>
    <row r="500" spans="1:28" ht="15.75" customHeight="1">
      <c r="A500" s="13">
        <v>581</v>
      </c>
      <c r="B500" s="14" t="s">
        <v>315</v>
      </c>
      <c r="C500" s="64" t="s">
        <v>350</v>
      </c>
      <c r="D500" s="14"/>
      <c r="E500" s="67">
        <v>20</v>
      </c>
      <c r="F500" s="14" t="s">
        <v>252</v>
      </c>
      <c r="G500" s="18">
        <v>620</v>
      </c>
      <c r="H500" s="95">
        <v>12400</v>
      </c>
      <c r="I500" s="62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41"/>
      <c r="W500" s="41"/>
      <c r="X500" s="41"/>
      <c r="Y500" s="166"/>
      <c r="Z500" s="41"/>
      <c r="AA500" s="41"/>
      <c r="AB500" s="41"/>
    </row>
    <row r="501" spans="1:28" ht="15.75" customHeight="1">
      <c r="A501" s="13">
        <v>582</v>
      </c>
      <c r="B501" s="14" t="s">
        <v>315</v>
      </c>
      <c r="C501" s="64" t="s">
        <v>351</v>
      </c>
      <c r="D501" s="14"/>
      <c r="E501" s="67">
        <v>20</v>
      </c>
      <c r="F501" s="14" t="s">
        <v>252</v>
      </c>
      <c r="G501" s="18">
        <v>670</v>
      </c>
      <c r="H501" s="95">
        <v>13400</v>
      </c>
      <c r="I501" s="62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41"/>
      <c r="W501" s="41"/>
      <c r="X501" s="41"/>
      <c r="Y501" s="166"/>
      <c r="Z501" s="41"/>
      <c r="AA501" s="41"/>
      <c r="AB501" s="41"/>
    </row>
    <row r="502" spans="1:28" ht="27.75" customHeight="1">
      <c r="A502" s="13">
        <v>583</v>
      </c>
      <c r="B502" s="14" t="s">
        <v>315</v>
      </c>
      <c r="C502" s="64" t="s">
        <v>352</v>
      </c>
      <c r="D502" s="14"/>
      <c r="E502" s="67">
        <v>40</v>
      </c>
      <c r="F502" s="14" t="s">
        <v>252</v>
      </c>
      <c r="G502" s="18">
        <v>900</v>
      </c>
      <c r="H502" s="95">
        <v>36000</v>
      </c>
      <c r="I502" s="62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41"/>
      <c r="W502" s="41"/>
      <c r="X502" s="41"/>
      <c r="Y502" s="166"/>
      <c r="Z502" s="41"/>
      <c r="AA502" s="41"/>
      <c r="AB502" s="41"/>
    </row>
    <row r="503" spans="1:28" ht="27.75" customHeight="1">
      <c r="A503" s="13">
        <v>584</v>
      </c>
      <c r="B503" s="14" t="s">
        <v>315</v>
      </c>
      <c r="C503" s="64" t="s">
        <v>352</v>
      </c>
      <c r="D503" s="14"/>
      <c r="E503" s="67">
        <v>40</v>
      </c>
      <c r="F503" s="14" t="s">
        <v>252</v>
      </c>
      <c r="G503" s="18">
        <v>900</v>
      </c>
      <c r="H503" s="95">
        <v>36000</v>
      </c>
      <c r="I503" s="62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41"/>
      <c r="W503" s="41"/>
      <c r="X503" s="41"/>
      <c r="Y503" s="166"/>
      <c r="Z503" s="41"/>
      <c r="AA503" s="41"/>
      <c r="AB503" s="41"/>
    </row>
    <row r="504" spans="1:28" ht="27.75" customHeight="1">
      <c r="A504" s="13">
        <v>585</v>
      </c>
      <c r="B504" s="14" t="s">
        <v>315</v>
      </c>
      <c r="C504" s="64" t="s">
        <v>352</v>
      </c>
      <c r="D504" s="14"/>
      <c r="E504" s="67">
        <v>40</v>
      </c>
      <c r="F504" s="14" t="s">
        <v>252</v>
      </c>
      <c r="G504" s="18">
        <v>950</v>
      </c>
      <c r="H504" s="95">
        <v>38000</v>
      </c>
      <c r="I504" s="62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41"/>
      <c r="W504" s="41"/>
      <c r="X504" s="41"/>
      <c r="Y504" s="166"/>
      <c r="Z504" s="41"/>
      <c r="AA504" s="41"/>
      <c r="AB504" s="41"/>
    </row>
    <row r="505" spans="1:28" ht="27.75" customHeight="1">
      <c r="A505" s="13">
        <v>586</v>
      </c>
      <c r="B505" s="14" t="s">
        <v>315</v>
      </c>
      <c r="C505" s="64" t="s">
        <v>352</v>
      </c>
      <c r="D505" s="14"/>
      <c r="E505" s="67">
        <v>40</v>
      </c>
      <c r="F505" s="14" t="s">
        <v>252</v>
      </c>
      <c r="G505" s="18">
        <v>950</v>
      </c>
      <c r="H505" s="95">
        <v>38000</v>
      </c>
      <c r="I505" s="62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41"/>
      <c r="W505" s="41"/>
      <c r="X505" s="41"/>
      <c r="Y505" s="166"/>
      <c r="Z505" s="41"/>
      <c r="AA505" s="41"/>
      <c r="AB505" s="41"/>
    </row>
    <row r="506" spans="1:28" ht="27.75" customHeight="1">
      <c r="A506" s="13">
        <v>587</v>
      </c>
      <c r="B506" s="14" t="s">
        <v>315</v>
      </c>
      <c r="C506" s="64" t="s">
        <v>352</v>
      </c>
      <c r="D506" s="14"/>
      <c r="E506" s="67">
        <v>40</v>
      </c>
      <c r="F506" s="14" t="s">
        <v>252</v>
      </c>
      <c r="G506" s="18">
        <v>980</v>
      </c>
      <c r="H506" s="95">
        <v>39200</v>
      </c>
      <c r="I506" s="62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41"/>
      <c r="W506" s="41"/>
      <c r="X506" s="41"/>
      <c r="Y506" s="166"/>
      <c r="Z506" s="41"/>
      <c r="AA506" s="41"/>
      <c r="AB506" s="41"/>
    </row>
    <row r="507" spans="1:28" ht="27.75" customHeight="1">
      <c r="A507" s="13">
        <v>588</v>
      </c>
      <c r="B507" s="14" t="s">
        <v>315</v>
      </c>
      <c r="C507" s="64" t="s">
        <v>353</v>
      </c>
      <c r="D507" s="14"/>
      <c r="E507" s="67">
        <v>40</v>
      </c>
      <c r="F507" s="14" t="s">
        <v>252</v>
      </c>
      <c r="G507" s="18">
        <v>350</v>
      </c>
      <c r="H507" s="95">
        <v>14000</v>
      </c>
      <c r="I507" s="62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41"/>
      <c r="W507" s="41"/>
      <c r="X507" s="41"/>
      <c r="Y507" s="166"/>
      <c r="Z507" s="41"/>
      <c r="AA507" s="41"/>
      <c r="AB507" s="41"/>
    </row>
    <row r="508" spans="1:28" ht="27.75" customHeight="1">
      <c r="A508" s="13">
        <v>589</v>
      </c>
      <c r="B508" s="14" t="s">
        <v>315</v>
      </c>
      <c r="C508" s="64" t="s">
        <v>352</v>
      </c>
      <c r="D508" s="14"/>
      <c r="E508" s="67">
        <v>40</v>
      </c>
      <c r="F508" s="14" t="s">
        <v>252</v>
      </c>
      <c r="G508" s="18">
        <v>900</v>
      </c>
      <c r="H508" s="95">
        <v>36000</v>
      </c>
      <c r="I508" s="62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41"/>
      <c r="W508" s="41"/>
      <c r="X508" s="41"/>
      <c r="Y508" s="166"/>
      <c r="Z508" s="41"/>
      <c r="AA508" s="41"/>
      <c r="AB508" s="41"/>
    </row>
    <row r="509" spans="1:28" ht="27.75" customHeight="1">
      <c r="A509" s="13">
        <v>590</v>
      </c>
      <c r="B509" s="14" t="s">
        <v>315</v>
      </c>
      <c r="C509" s="64" t="s">
        <v>352</v>
      </c>
      <c r="D509" s="14"/>
      <c r="E509" s="67">
        <v>40</v>
      </c>
      <c r="F509" s="14" t="s">
        <v>252</v>
      </c>
      <c r="G509" s="18">
        <v>900</v>
      </c>
      <c r="H509" s="95">
        <v>36000</v>
      </c>
      <c r="I509" s="62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41"/>
      <c r="W509" s="41"/>
      <c r="X509" s="41"/>
      <c r="Y509" s="166"/>
      <c r="Z509" s="41"/>
      <c r="AA509" s="41"/>
      <c r="AB509" s="41"/>
    </row>
    <row r="510" spans="1:28" ht="15.75" customHeight="1">
      <c r="A510" s="13">
        <v>591</v>
      </c>
      <c r="B510" s="14"/>
      <c r="C510" s="96" t="s">
        <v>200</v>
      </c>
      <c r="D510" s="9"/>
      <c r="E510" s="97"/>
      <c r="F510" s="9"/>
      <c r="G510" s="98"/>
      <c r="H510" s="74">
        <v>900000</v>
      </c>
      <c r="I510" s="62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41"/>
      <c r="W510" s="41"/>
      <c r="X510" s="41"/>
      <c r="Y510" s="166"/>
      <c r="Z510" s="41"/>
      <c r="AA510" s="41"/>
      <c r="AB510" s="41"/>
    </row>
    <row r="511" spans="1:28" ht="15.75" customHeight="1">
      <c r="A511" s="13">
        <v>592</v>
      </c>
      <c r="B511" s="14"/>
      <c r="C511" s="96"/>
      <c r="D511" s="9"/>
      <c r="E511" s="97"/>
      <c r="F511" s="9"/>
      <c r="G511" s="98"/>
      <c r="H511" s="74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41"/>
      <c r="W511" s="41"/>
      <c r="X511" s="41"/>
      <c r="Y511" s="166"/>
      <c r="Z511" s="41"/>
      <c r="AA511" s="41"/>
      <c r="AB511" s="41"/>
    </row>
    <row r="512" spans="1:28" ht="15.75" customHeight="1">
      <c r="A512" s="13">
        <v>593</v>
      </c>
      <c r="B512" s="14" t="s">
        <v>315</v>
      </c>
      <c r="C512" s="24" t="s">
        <v>316</v>
      </c>
      <c r="D512" s="9"/>
      <c r="E512" s="97"/>
      <c r="F512" s="9"/>
      <c r="G512" s="98"/>
      <c r="H512" s="7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41"/>
      <c r="W512" s="41"/>
      <c r="X512" s="41"/>
      <c r="Y512" s="166"/>
      <c r="Z512" s="41"/>
      <c r="AA512" s="41"/>
      <c r="AB512" s="41"/>
    </row>
    <row r="513" spans="1:28" ht="15.75" customHeight="1">
      <c r="A513" s="13">
        <v>594</v>
      </c>
      <c r="B513" s="14" t="s">
        <v>315</v>
      </c>
      <c r="C513" s="85" t="s">
        <v>370</v>
      </c>
      <c r="D513" s="14"/>
      <c r="E513" s="14"/>
      <c r="F513" s="14"/>
      <c r="G513" s="14" t="s">
        <v>371</v>
      </c>
      <c r="H513" s="163">
        <f>H514</f>
        <v>850000</v>
      </c>
      <c r="I513" s="14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41" t="s">
        <v>828</v>
      </c>
      <c r="W513" s="41"/>
      <c r="X513" s="41"/>
      <c r="Y513" s="166"/>
      <c r="Z513" s="41"/>
      <c r="AA513" s="41"/>
      <c r="AB513" s="41"/>
    </row>
    <row r="514" spans="1:28" ht="15.75" customHeight="1">
      <c r="A514" s="13">
        <v>595</v>
      </c>
      <c r="B514" s="14" t="s">
        <v>315</v>
      </c>
      <c r="C514" s="82" t="s">
        <v>372</v>
      </c>
      <c r="D514" s="14" t="s">
        <v>319</v>
      </c>
      <c r="E514" s="14">
        <v>1</v>
      </c>
      <c r="F514" s="14" t="s">
        <v>44</v>
      </c>
      <c r="G514" s="73">
        <v>850000</v>
      </c>
      <c r="H514" s="73">
        <v>850000</v>
      </c>
      <c r="I514" s="14" t="s">
        <v>30</v>
      </c>
      <c r="J514" s="13"/>
      <c r="K514" s="13">
        <v>1</v>
      </c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41"/>
      <c r="W514" s="41"/>
      <c r="X514" s="41"/>
      <c r="Y514" s="166"/>
      <c r="Z514" s="41"/>
      <c r="AA514" s="41"/>
      <c r="AB514" s="41"/>
    </row>
    <row r="515" spans="1:28" ht="15.75" customHeight="1">
      <c r="A515" s="13">
        <v>596</v>
      </c>
      <c r="B515" s="14"/>
      <c r="C515" s="62"/>
      <c r="D515" s="14"/>
      <c r="E515" s="14"/>
      <c r="F515" s="14"/>
      <c r="G515" s="71"/>
      <c r="H515" s="71"/>
      <c r="I515" s="71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41"/>
      <c r="W515" s="41"/>
      <c r="X515" s="41"/>
      <c r="Y515" s="166"/>
      <c r="Z515" s="41"/>
      <c r="AA515" s="41"/>
      <c r="AB515" s="41"/>
    </row>
    <row r="516" spans="1:28" ht="15.75" customHeight="1">
      <c r="A516" s="13">
        <v>597</v>
      </c>
      <c r="B516" s="14" t="s">
        <v>452</v>
      </c>
      <c r="C516" s="24" t="s">
        <v>782</v>
      </c>
      <c r="D516" s="14"/>
      <c r="E516" s="18"/>
      <c r="F516" s="9"/>
      <c r="G516" s="11"/>
      <c r="H516" s="164">
        <f>H517</f>
        <v>40850000</v>
      </c>
      <c r="I516" s="15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41" t="s">
        <v>915</v>
      </c>
      <c r="W516" s="41"/>
      <c r="X516" s="41"/>
      <c r="Y516" s="166"/>
      <c r="Z516" s="41"/>
      <c r="AA516" s="41"/>
      <c r="AB516" s="41"/>
    </row>
    <row r="517" spans="1:28" ht="15.75" customHeight="1">
      <c r="A517" s="13">
        <v>598</v>
      </c>
      <c r="B517" s="14" t="s">
        <v>452</v>
      </c>
      <c r="C517" s="24" t="s">
        <v>447</v>
      </c>
      <c r="D517" s="14" t="s">
        <v>37</v>
      </c>
      <c r="E517" s="18">
        <v>43</v>
      </c>
      <c r="F517" s="14" t="s">
        <v>28</v>
      </c>
      <c r="G517" s="20">
        <v>950000</v>
      </c>
      <c r="H517" s="20">
        <v>40850000</v>
      </c>
      <c r="I517" s="15" t="s">
        <v>30</v>
      </c>
      <c r="J517" s="14"/>
      <c r="K517" s="14">
        <v>22</v>
      </c>
      <c r="L517" s="14"/>
      <c r="M517" s="14"/>
      <c r="N517" s="14">
        <v>21</v>
      </c>
      <c r="O517" s="14"/>
      <c r="P517" s="14"/>
      <c r="Q517" s="14"/>
      <c r="R517" s="14"/>
      <c r="S517" s="14"/>
      <c r="T517" s="14"/>
      <c r="U517" s="14"/>
      <c r="V517" s="41"/>
      <c r="W517" s="41"/>
      <c r="X517" s="41"/>
      <c r="Y517" s="166"/>
      <c r="Z517" s="41"/>
      <c r="AA517" s="41"/>
      <c r="AB517" s="41"/>
    </row>
    <row r="518" spans="1:28" ht="15.75" customHeight="1">
      <c r="A518" s="13">
        <v>599</v>
      </c>
      <c r="B518" s="14"/>
      <c r="C518" s="17"/>
      <c r="D518" s="14"/>
      <c r="E518" s="18"/>
      <c r="F518" s="14"/>
      <c r="G518" s="11"/>
      <c r="H518" s="21"/>
      <c r="I518" s="15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41"/>
      <c r="W518" s="41"/>
      <c r="X518" s="41"/>
      <c r="Y518" s="166"/>
      <c r="Z518" s="41"/>
      <c r="AA518" s="41"/>
      <c r="AB518" s="41"/>
    </row>
    <row r="519" spans="1:28" ht="15.75" customHeight="1">
      <c r="A519" s="13">
        <v>600</v>
      </c>
      <c r="B519" s="14" t="s">
        <v>449</v>
      </c>
      <c r="C519" s="24" t="s">
        <v>941</v>
      </c>
      <c r="D519" s="14"/>
      <c r="E519" s="14"/>
      <c r="F519" s="9"/>
      <c r="G519" s="11"/>
      <c r="H519" s="164">
        <f>SUM(H520)</f>
        <v>141000000</v>
      </c>
      <c r="I519" s="15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41" t="s">
        <v>915</v>
      </c>
      <c r="W519" s="41"/>
      <c r="X519" s="41"/>
      <c r="Y519" s="166"/>
      <c r="Z519" s="41"/>
      <c r="AA519" s="41"/>
      <c r="AB519" s="41"/>
    </row>
    <row r="520" spans="1:28" ht="15.75" customHeight="1">
      <c r="A520" s="13">
        <v>601</v>
      </c>
      <c r="B520" s="14" t="s">
        <v>449</v>
      </c>
      <c r="C520" s="17" t="s">
        <v>450</v>
      </c>
      <c r="D520" s="14" t="s">
        <v>37</v>
      </c>
      <c r="E520" s="14">
        <v>190</v>
      </c>
      <c r="F520" s="14" t="s">
        <v>28</v>
      </c>
      <c r="G520" s="11"/>
      <c r="H520" s="20">
        <v>141000000</v>
      </c>
      <c r="I520" s="15" t="s">
        <v>30</v>
      </c>
      <c r="J520" s="14"/>
      <c r="K520" s="14"/>
      <c r="L520" s="14">
        <v>50</v>
      </c>
      <c r="M520" s="14"/>
      <c r="N520" s="14">
        <v>50</v>
      </c>
      <c r="O520" s="14"/>
      <c r="P520" s="14">
        <v>50</v>
      </c>
      <c r="Q520" s="14"/>
      <c r="R520" s="14">
        <v>40</v>
      </c>
      <c r="S520" s="14"/>
      <c r="T520" s="14"/>
      <c r="U520" s="14"/>
      <c r="V520" s="41"/>
      <c r="W520" s="41"/>
      <c r="X520" s="41"/>
      <c r="Y520" s="166"/>
      <c r="Z520" s="41"/>
      <c r="AA520" s="41"/>
      <c r="AB520" s="41"/>
    </row>
    <row r="521" spans="1:28" ht="15.75" customHeight="1">
      <c r="A521" s="13">
        <v>603</v>
      </c>
      <c r="B521" s="110"/>
      <c r="C521" s="115"/>
      <c r="D521" s="110"/>
      <c r="E521" s="110"/>
      <c r="F521" s="101"/>
      <c r="G521" s="111"/>
      <c r="H521" s="111"/>
      <c r="I521" s="112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41"/>
      <c r="W521" s="41"/>
      <c r="X521" s="41"/>
      <c r="Y521" s="166"/>
      <c r="Z521" s="41"/>
      <c r="AA521" s="41"/>
      <c r="AB521" s="41"/>
    </row>
    <row r="522" spans="1:28" ht="15.75" customHeight="1">
      <c r="A522" s="13">
        <v>604</v>
      </c>
      <c r="B522" s="14"/>
      <c r="C522" s="24" t="s">
        <v>942</v>
      </c>
      <c r="D522" s="14"/>
      <c r="E522" s="14"/>
      <c r="F522" s="9"/>
      <c r="G522" s="11"/>
      <c r="H522" s="164">
        <f>H523+H524+H525+H526+H527</f>
        <v>61500000</v>
      </c>
      <c r="I522" s="15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41" t="s">
        <v>915</v>
      </c>
      <c r="W522" s="41"/>
      <c r="X522" s="41"/>
      <c r="Y522" s="166"/>
      <c r="Z522" s="41"/>
      <c r="AA522" s="41"/>
      <c r="AB522" s="41"/>
    </row>
    <row r="523" spans="1:28" ht="33" customHeight="1">
      <c r="A523" s="13">
        <v>605</v>
      </c>
      <c r="B523" s="14" t="s">
        <v>449</v>
      </c>
      <c r="C523" s="17" t="s">
        <v>943</v>
      </c>
      <c r="D523" s="14" t="s">
        <v>37</v>
      </c>
      <c r="E523" s="14">
        <v>30</v>
      </c>
      <c r="F523" s="14" t="s">
        <v>28</v>
      </c>
      <c r="G523" s="11"/>
      <c r="H523" s="20">
        <v>23300000</v>
      </c>
      <c r="I523" s="15" t="s">
        <v>30</v>
      </c>
      <c r="J523" s="14"/>
      <c r="K523" s="14"/>
      <c r="L523" s="14">
        <v>5</v>
      </c>
      <c r="M523" s="14"/>
      <c r="N523" s="14">
        <v>10</v>
      </c>
      <c r="O523" s="14"/>
      <c r="P523" s="14">
        <v>10</v>
      </c>
      <c r="Q523" s="14"/>
      <c r="R523" s="14">
        <v>5</v>
      </c>
      <c r="S523" s="14"/>
      <c r="T523" s="14"/>
      <c r="U523" s="14"/>
      <c r="V523" s="41"/>
      <c r="W523" s="41"/>
      <c r="X523" s="41"/>
      <c r="Y523" s="166"/>
      <c r="Z523" s="41"/>
      <c r="AA523" s="41"/>
      <c r="AB523" s="41"/>
    </row>
    <row r="524" spans="1:28" ht="33" customHeight="1">
      <c r="A524" s="13">
        <v>606</v>
      </c>
      <c r="B524" s="14" t="s">
        <v>446</v>
      </c>
      <c r="C524" s="17" t="s">
        <v>451</v>
      </c>
      <c r="D524" s="14" t="s">
        <v>37</v>
      </c>
      <c r="E524" s="14">
        <v>34</v>
      </c>
      <c r="F524" s="14" t="s">
        <v>28</v>
      </c>
      <c r="G524" s="11"/>
      <c r="H524" s="20">
        <v>17500000</v>
      </c>
      <c r="I524" s="15" t="s">
        <v>30</v>
      </c>
      <c r="J524" s="14"/>
      <c r="K524" s="14"/>
      <c r="L524" s="14">
        <v>7</v>
      </c>
      <c r="M524" s="14"/>
      <c r="N524" s="14">
        <v>10</v>
      </c>
      <c r="O524" s="14"/>
      <c r="P524" s="14">
        <v>10</v>
      </c>
      <c r="Q524" s="14"/>
      <c r="R524" s="14">
        <v>7</v>
      </c>
      <c r="S524" s="14"/>
      <c r="T524" s="14"/>
      <c r="U524" s="14"/>
      <c r="V524" s="41"/>
      <c r="W524" s="41"/>
      <c r="X524" s="41"/>
      <c r="Y524" s="166"/>
      <c r="Z524" s="41"/>
      <c r="AA524" s="41"/>
      <c r="AB524" s="41"/>
    </row>
    <row r="525" spans="1:28" ht="33" customHeight="1">
      <c r="A525" s="13">
        <v>607</v>
      </c>
      <c r="B525" s="14" t="s">
        <v>452</v>
      </c>
      <c r="C525" s="17" t="s">
        <v>453</v>
      </c>
      <c r="D525" s="14" t="s">
        <v>37</v>
      </c>
      <c r="E525" s="14">
        <v>8</v>
      </c>
      <c r="F525" s="14" t="s">
        <v>28</v>
      </c>
      <c r="G525" s="11"/>
      <c r="H525" s="20">
        <v>5200000</v>
      </c>
      <c r="I525" s="15" t="s">
        <v>30</v>
      </c>
      <c r="J525" s="14"/>
      <c r="K525" s="14"/>
      <c r="L525" s="14">
        <v>3</v>
      </c>
      <c r="M525" s="14"/>
      <c r="N525" s="14">
        <v>3</v>
      </c>
      <c r="O525" s="14"/>
      <c r="P525" s="14">
        <v>2</v>
      </c>
      <c r="Q525" s="14"/>
      <c r="R525" s="14"/>
      <c r="S525" s="14"/>
      <c r="T525" s="14"/>
      <c r="U525" s="14"/>
      <c r="V525" s="41"/>
      <c r="W525" s="41"/>
      <c r="X525" s="41"/>
      <c r="Y525" s="166"/>
      <c r="Z525" s="41"/>
      <c r="AA525" s="41"/>
      <c r="AB525" s="41"/>
    </row>
    <row r="526" spans="1:28" ht="33" customHeight="1">
      <c r="A526" s="13">
        <v>608</v>
      </c>
      <c r="B526" s="14" t="s">
        <v>454</v>
      </c>
      <c r="C526" s="17" t="s">
        <v>455</v>
      </c>
      <c r="D526" s="14" t="s">
        <v>37</v>
      </c>
      <c r="E526" s="14">
        <v>22</v>
      </c>
      <c r="F526" s="14" t="s">
        <v>28</v>
      </c>
      <c r="G526" s="11"/>
      <c r="H526" s="20">
        <v>5800000</v>
      </c>
      <c r="I526" s="15" t="s">
        <v>30</v>
      </c>
      <c r="J526" s="14"/>
      <c r="K526" s="14"/>
      <c r="L526" s="14">
        <v>4</v>
      </c>
      <c r="M526" s="14"/>
      <c r="N526" s="14">
        <v>7</v>
      </c>
      <c r="O526" s="14"/>
      <c r="P526" s="14">
        <v>7</v>
      </c>
      <c r="Q526" s="14"/>
      <c r="R526" s="14">
        <v>4</v>
      </c>
      <c r="S526" s="14"/>
      <c r="T526" s="14"/>
      <c r="U526" s="14"/>
      <c r="V526" s="41"/>
      <c r="W526" s="41"/>
      <c r="X526" s="41"/>
      <c r="Y526" s="166"/>
      <c r="Z526" s="41"/>
      <c r="AA526" s="41"/>
      <c r="AB526" s="41"/>
    </row>
    <row r="527" spans="1:28" ht="33" customHeight="1">
      <c r="A527" s="13">
        <v>609</v>
      </c>
      <c r="B527" s="14" t="s">
        <v>456</v>
      </c>
      <c r="C527" s="17" t="s">
        <v>457</v>
      </c>
      <c r="D527" s="14" t="s">
        <v>37</v>
      </c>
      <c r="E527" s="14">
        <v>29</v>
      </c>
      <c r="F527" s="14" t="s">
        <v>28</v>
      </c>
      <c r="G527" s="11"/>
      <c r="H527" s="20">
        <v>9700000</v>
      </c>
      <c r="I527" s="15" t="s">
        <v>30</v>
      </c>
      <c r="J527" s="14"/>
      <c r="K527" s="14"/>
      <c r="L527" s="14">
        <v>5</v>
      </c>
      <c r="M527" s="14"/>
      <c r="N527" s="14">
        <v>10</v>
      </c>
      <c r="O527" s="14"/>
      <c r="P527" s="14">
        <v>9</v>
      </c>
      <c r="Q527" s="14"/>
      <c r="R527" s="14">
        <v>5</v>
      </c>
      <c r="S527" s="14"/>
      <c r="T527" s="14"/>
      <c r="U527" s="14"/>
      <c r="V527" s="41"/>
      <c r="W527" s="41"/>
      <c r="X527" s="41"/>
      <c r="Y527" s="166"/>
      <c r="Z527" s="41"/>
      <c r="AA527" s="41"/>
      <c r="AB527" s="41"/>
    </row>
    <row r="528" spans="1:28" ht="15.75" customHeight="1">
      <c r="A528" s="13">
        <v>610</v>
      </c>
      <c r="B528" s="110"/>
      <c r="C528" s="113"/>
      <c r="D528" s="110"/>
      <c r="E528" s="110"/>
      <c r="F528" s="110"/>
      <c r="G528" s="111"/>
      <c r="H528" s="114"/>
      <c r="I528" s="112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41"/>
      <c r="W528" s="41"/>
      <c r="X528" s="41"/>
      <c r="Y528" s="166"/>
      <c r="Z528" s="41"/>
      <c r="AA528" s="41"/>
      <c r="AB528" s="41"/>
    </row>
    <row r="529" spans="1:28" ht="15.75" customHeight="1">
      <c r="A529" s="13">
        <v>611</v>
      </c>
      <c r="B529" s="14" t="s">
        <v>449</v>
      </c>
      <c r="C529" s="24" t="s">
        <v>458</v>
      </c>
      <c r="D529" s="14"/>
      <c r="E529" s="12"/>
      <c r="F529" s="9"/>
      <c r="G529" s="11"/>
      <c r="H529" s="164">
        <f>H530</f>
        <v>40000000</v>
      </c>
      <c r="I529" s="15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41" t="s">
        <v>915</v>
      </c>
      <c r="W529" s="41"/>
      <c r="X529" s="41"/>
      <c r="Y529" s="166"/>
      <c r="Z529" s="41"/>
      <c r="AA529" s="41"/>
      <c r="AB529" s="41"/>
    </row>
    <row r="530" spans="1:28" ht="15.75" customHeight="1">
      <c r="A530" s="13">
        <v>612</v>
      </c>
      <c r="B530" s="14" t="s">
        <v>449</v>
      </c>
      <c r="C530" s="24" t="s">
        <v>459</v>
      </c>
      <c r="D530" s="14" t="s">
        <v>37</v>
      </c>
      <c r="E530" s="18">
        <v>45</v>
      </c>
      <c r="F530" s="14" t="s">
        <v>28</v>
      </c>
      <c r="G530" s="11"/>
      <c r="H530" s="11">
        <v>40000000</v>
      </c>
      <c r="I530" s="15" t="s">
        <v>30</v>
      </c>
      <c r="J530" s="14"/>
      <c r="K530" s="14"/>
      <c r="L530" s="14">
        <v>15</v>
      </c>
      <c r="M530" s="14"/>
      <c r="N530" s="14">
        <v>15</v>
      </c>
      <c r="O530" s="14"/>
      <c r="P530" s="14">
        <v>15</v>
      </c>
      <c r="Q530" s="14"/>
      <c r="R530" s="14"/>
      <c r="S530" s="14"/>
      <c r="T530" s="14"/>
      <c r="U530" s="14"/>
      <c r="V530" s="41" t="s">
        <v>915</v>
      </c>
      <c r="W530" s="41"/>
      <c r="X530" s="41"/>
      <c r="Y530" s="166"/>
      <c r="Z530" s="41"/>
      <c r="AA530" s="41"/>
      <c r="AB530" s="41"/>
    </row>
    <row r="531" spans="1:28" ht="15.75" customHeight="1">
      <c r="A531" s="13">
        <v>613</v>
      </c>
      <c r="B531" s="14"/>
      <c r="C531" s="17"/>
      <c r="D531" s="14"/>
      <c r="E531" s="18"/>
      <c r="F531" s="14"/>
      <c r="G531" s="11"/>
      <c r="H531" s="11"/>
      <c r="I531" s="15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41"/>
      <c r="W531" s="41"/>
      <c r="X531" s="41"/>
      <c r="Y531" s="166"/>
      <c r="Z531" s="41"/>
      <c r="AA531" s="41"/>
      <c r="AB531" s="41"/>
    </row>
    <row r="532" spans="1:28" ht="15.75" customHeight="1">
      <c r="A532" s="13">
        <v>614</v>
      </c>
      <c r="B532" s="18" t="s">
        <v>786</v>
      </c>
      <c r="C532" s="24" t="s">
        <v>787</v>
      </c>
      <c r="D532" s="9"/>
      <c r="E532" s="18"/>
      <c r="F532" s="9"/>
      <c r="G532" s="11"/>
      <c r="H532" s="11">
        <f>SUM(H533,H534)</f>
        <v>3837719</v>
      </c>
      <c r="I532" s="341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41"/>
      <c r="W532" s="41"/>
      <c r="X532" s="41"/>
      <c r="Y532" s="166"/>
      <c r="Z532" s="41"/>
      <c r="AA532" s="41"/>
      <c r="AB532" s="41"/>
    </row>
    <row r="533" spans="1:28" ht="15.75" customHeight="1">
      <c r="A533" s="13">
        <v>615</v>
      </c>
      <c r="B533" s="18" t="s">
        <v>786</v>
      </c>
      <c r="C533" s="80" t="s">
        <v>309</v>
      </c>
      <c r="D533" s="14" t="s">
        <v>37</v>
      </c>
      <c r="E533" s="13">
        <v>125</v>
      </c>
      <c r="F533" s="13" t="s">
        <v>252</v>
      </c>
      <c r="G533" s="102">
        <v>15140.4</v>
      </c>
      <c r="H533" s="330">
        <v>1892550</v>
      </c>
      <c r="I533" s="339" t="s">
        <v>30</v>
      </c>
      <c r="J533" s="338"/>
      <c r="K533" s="14"/>
      <c r="L533" s="14">
        <v>1</v>
      </c>
      <c r="M533" s="14">
        <v>1</v>
      </c>
      <c r="N533" s="14"/>
      <c r="O533" s="14"/>
      <c r="P533" s="14">
        <v>1</v>
      </c>
      <c r="Q533" s="14"/>
      <c r="R533" s="14"/>
      <c r="S533" s="14"/>
      <c r="T533" s="14"/>
      <c r="U533" s="14"/>
      <c r="V533" s="41" t="s">
        <v>828</v>
      </c>
      <c r="W533" s="41"/>
      <c r="X533" s="41"/>
      <c r="Y533" s="166"/>
      <c r="Z533" s="41"/>
      <c r="AA533" s="41"/>
      <c r="AB533" s="41"/>
    </row>
    <row r="534" spans="1:28" ht="15.75" customHeight="1">
      <c r="A534" s="13">
        <v>629</v>
      </c>
      <c r="B534" s="301" t="s">
        <v>786</v>
      </c>
      <c r="C534" s="85" t="s">
        <v>313</v>
      </c>
      <c r="D534" s="14" t="s">
        <v>37</v>
      </c>
      <c r="E534" s="14">
        <v>140</v>
      </c>
      <c r="F534" s="14" t="s">
        <v>252</v>
      </c>
      <c r="G534" s="20">
        <v>13894.06</v>
      </c>
      <c r="H534" s="330">
        <v>1945169</v>
      </c>
      <c r="I534" s="339" t="s">
        <v>30</v>
      </c>
      <c r="J534" s="338"/>
      <c r="K534" s="14"/>
      <c r="L534" s="14">
        <v>1</v>
      </c>
      <c r="M534" s="14">
        <v>1</v>
      </c>
      <c r="N534" s="14"/>
      <c r="O534" s="14"/>
      <c r="P534" s="14">
        <v>1</v>
      </c>
      <c r="Q534" s="14"/>
      <c r="R534" s="14"/>
      <c r="S534" s="14"/>
      <c r="T534" s="14"/>
      <c r="U534" s="14"/>
      <c r="V534" s="41" t="s">
        <v>828</v>
      </c>
      <c r="W534" s="41"/>
      <c r="X534" s="41"/>
      <c r="Y534" s="166"/>
      <c r="Z534" s="41"/>
      <c r="AA534" s="41"/>
      <c r="AB534" s="41"/>
    </row>
    <row r="535" spans="1:28" ht="15.75" customHeight="1">
      <c r="A535" s="13">
        <v>640</v>
      </c>
      <c r="B535" s="14"/>
      <c r="C535" s="82"/>
      <c r="D535" s="13"/>
      <c r="E535" s="14"/>
      <c r="F535" s="14"/>
      <c r="G535" s="20"/>
      <c r="H535" s="19"/>
      <c r="I535" s="261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41"/>
      <c r="W535" s="41"/>
      <c r="X535" s="41"/>
      <c r="Y535" s="166"/>
      <c r="Z535" s="41"/>
      <c r="AA535" s="41"/>
      <c r="AB535" s="41"/>
    </row>
    <row r="536" spans="1:28" ht="15.75" customHeight="1">
      <c r="A536" s="13">
        <v>641</v>
      </c>
      <c r="B536" s="25"/>
      <c r="C536" s="143" t="s">
        <v>676</v>
      </c>
      <c r="D536" s="137"/>
      <c r="E536" s="137"/>
      <c r="F536" s="137"/>
      <c r="G536" s="126"/>
      <c r="H536" s="126"/>
      <c r="I536" s="222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41"/>
      <c r="W536" s="41"/>
      <c r="X536" s="41"/>
      <c r="Y536" s="166"/>
      <c r="Z536" s="41"/>
      <c r="AA536" s="41"/>
      <c r="AB536" s="41"/>
    </row>
    <row r="537" spans="1:28" ht="15.75" customHeight="1">
      <c r="A537" s="13">
        <v>642</v>
      </c>
      <c r="B537" s="25" t="s">
        <v>678</v>
      </c>
      <c r="C537" s="16" t="s">
        <v>677</v>
      </c>
      <c r="D537" s="137"/>
      <c r="E537" s="137"/>
      <c r="F537" s="137"/>
      <c r="G537" s="126"/>
      <c r="H537" s="156">
        <f>H538</f>
        <v>67500</v>
      </c>
      <c r="I537" s="222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41" t="s">
        <v>829</v>
      </c>
      <c r="W537" s="41"/>
      <c r="X537" s="41"/>
      <c r="Y537" s="166"/>
      <c r="Z537" s="41"/>
      <c r="AA537" s="41"/>
      <c r="AB537" s="41"/>
    </row>
    <row r="538" spans="1:28" ht="27" customHeight="1">
      <c r="A538" s="13">
        <v>643</v>
      </c>
      <c r="B538" s="25" t="s">
        <v>678</v>
      </c>
      <c r="C538" s="62" t="s">
        <v>679</v>
      </c>
      <c r="D538" s="21" t="s">
        <v>500</v>
      </c>
      <c r="E538" s="14">
        <v>15</v>
      </c>
      <c r="F538" s="14" t="s">
        <v>252</v>
      </c>
      <c r="G538" s="47">
        <v>4500</v>
      </c>
      <c r="H538" s="122">
        <f>E538*G538</f>
        <v>67500</v>
      </c>
      <c r="I538" s="133" t="s">
        <v>30</v>
      </c>
      <c r="J538" s="117">
        <v>1</v>
      </c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41"/>
      <c r="W538" s="41"/>
      <c r="X538" s="41"/>
      <c r="Y538" s="166"/>
      <c r="Z538" s="41"/>
      <c r="AA538" s="41"/>
      <c r="AB538" s="41"/>
    </row>
    <row r="539" spans="1:28" ht="15.75" customHeight="1">
      <c r="A539" s="13">
        <v>644</v>
      </c>
      <c r="B539" s="25"/>
      <c r="C539" s="62"/>
      <c r="D539" s="132"/>
      <c r="E539" s="14"/>
      <c r="F539" s="14"/>
      <c r="G539" s="47"/>
      <c r="H539" s="122"/>
      <c r="I539" s="133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41"/>
      <c r="W539" s="41"/>
      <c r="X539" s="41"/>
      <c r="Y539" s="166"/>
      <c r="Z539" s="41"/>
      <c r="AA539" s="41"/>
      <c r="AB539" s="41"/>
    </row>
    <row r="540" spans="1:28" ht="15.75" customHeight="1">
      <c r="A540" s="13">
        <v>645</v>
      </c>
      <c r="B540" s="14" t="s">
        <v>239</v>
      </c>
      <c r="C540" s="24" t="s">
        <v>240</v>
      </c>
      <c r="D540" s="14" t="s">
        <v>37</v>
      </c>
      <c r="E540" s="18"/>
      <c r="F540" s="9"/>
      <c r="G540" s="11"/>
      <c r="H540" s="164">
        <f>H541</f>
        <v>13190702.34</v>
      </c>
      <c r="I540" s="133" t="s">
        <v>30</v>
      </c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41"/>
      <c r="W540" s="41"/>
      <c r="X540" s="41"/>
      <c r="Y540" s="166"/>
      <c r="Z540" s="41"/>
      <c r="AA540" s="41"/>
      <c r="AB540" s="41"/>
    </row>
    <row r="541" spans="1:28" ht="15.75" customHeight="1">
      <c r="A541" s="13">
        <v>646</v>
      </c>
      <c r="B541" s="14" t="s">
        <v>239</v>
      </c>
      <c r="C541" s="24" t="s">
        <v>944</v>
      </c>
      <c r="D541" s="9"/>
      <c r="E541" s="18"/>
      <c r="F541" s="9"/>
      <c r="G541" s="11"/>
      <c r="H541" s="11">
        <f>SUM(H542:H550)</f>
        <v>13190702.34</v>
      </c>
      <c r="I541" s="133" t="s">
        <v>30</v>
      </c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41" t="s">
        <v>915</v>
      </c>
      <c r="W541" s="41"/>
      <c r="X541" s="41"/>
      <c r="Y541" s="166"/>
      <c r="Z541" s="41"/>
      <c r="AA541" s="41"/>
      <c r="AB541" s="41"/>
    </row>
    <row r="542" spans="1:28" ht="15.75" customHeight="1">
      <c r="A542" s="13">
        <v>647</v>
      </c>
      <c r="B542" s="14" t="s">
        <v>239</v>
      </c>
      <c r="C542" s="57" t="s">
        <v>241</v>
      </c>
      <c r="D542" s="9"/>
      <c r="E542" s="26">
        <v>8</v>
      </c>
      <c r="F542" s="14" t="s">
        <v>252</v>
      </c>
      <c r="G542" s="42">
        <v>425688.125</v>
      </c>
      <c r="H542" s="42">
        <v>3405505</v>
      </c>
      <c r="I542" s="133" t="s">
        <v>30</v>
      </c>
      <c r="J542" s="14"/>
      <c r="K542" s="14">
        <v>1</v>
      </c>
      <c r="L542" s="14"/>
      <c r="M542" s="14"/>
      <c r="N542" s="14">
        <v>1</v>
      </c>
      <c r="O542" s="14"/>
      <c r="P542" s="14"/>
      <c r="Q542" s="14">
        <v>1</v>
      </c>
      <c r="R542" s="14"/>
      <c r="S542" s="14"/>
      <c r="T542" s="14">
        <v>1</v>
      </c>
      <c r="U542" s="14"/>
      <c r="V542" s="41"/>
      <c r="W542" s="41"/>
      <c r="X542" s="41"/>
      <c r="Y542" s="166"/>
      <c r="Z542" s="41"/>
      <c r="AA542" s="41"/>
      <c r="AB542" s="41"/>
    </row>
    <row r="543" spans="1:28" ht="15.75" customHeight="1">
      <c r="A543" s="13">
        <v>648</v>
      </c>
      <c r="B543" s="14" t="s">
        <v>239</v>
      </c>
      <c r="C543" s="57" t="s">
        <v>242</v>
      </c>
      <c r="D543" s="9"/>
      <c r="E543" s="26">
        <v>4</v>
      </c>
      <c r="F543" s="14" t="s">
        <v>252</v>
      </c>
      <c r="G543" s="42">
        <v>487763</v>
      </c>
      <c r="H543" s="42">
        <v>1951052</v>
      </c>
      <c r="I543" s="133" t="s">
        <v>30</v>
      </c>
      <c r="J543" s="14"/>
      <c r="K543" s="14"/>
      <c r="L543" s="14"/>
      <c r="M543" s="14"/>
      <c r="N543" s="14">
        <v>1</v>
      </c>
      <c r="O543" s="14"/>
      <c r="P543" s="14"/>
      <c r="Q543" s="14">
        <v>1</v>
      </c>
      <c r="R543" s="14"/>
      <c r="S543" s="14"/>
      <c r="T543" s="14">
        <v>1</v>
      </c>
      <c r="U543" s="14"/>
      <c r="V543" s="41"/>
      <c r="W543" s="41"/>
      <c r="X543" s="41"/>
      <c r="Y543" s="166"/>
      <c r="Z543" s="41"/>
      <c r="AA543" s="41"/>
      <c r="AB543" s="41"/>
    </row>
    <row r="544" spans="1:28" ht="15.75" customHeight="1">
      <c r="A544" s="13">
        <v>649</v>
      </c>
      <c r="B544" s="14" t="s">
        <v>239</v>
      </c>
      <c r="C544" s="57" t="s">
        <v>243</v>
      </c>
      <c r="D544" s="9"/>
      <c r="E544" s="26">
        <v>1</v>
      </c>
      <c r="F544" s="14" t="s">
        <v>252</v>
      </c>
      <c r="G544" s="42">
        <v>300000</v>
      </c>
      <c r="H544" s="42">
        <v>300000</v>
      </c>
      <c r="I544" s="133" t="s">
        <v>30</v>
      </c>
      <c r="J544" s="14"/>
      <c r="K544" s="14"/>
      <c r="L544" s="14"/>
      <c r="M544" s="14"/>
      <c r="N544" s="14">
        <v>1</v>
      </c>
      <c r="O544" s="14"/>
      <c r="P544" s="14"/>
      <c r="Q544" s="14">
        <v>1</v>
      </c>
      <c r="R544" s="14"/>
      <c r="S544" s="14"/>
      <c r="T544" s="14">
        <v>1</v>
      </c>
      <c r="U544" s="14"/>
      <c r="V544" s="41"/>
      <c r="W544" s="41"/>
      <c r="X544" s="41"/>
      <c r="Y544" s="166"/>
      <c r="Z544" s="41"/>
      <c r="AA544" s="41"/>
      <c r="AB544" s="41"/>
    </row>
    <row r="545" spans="1:28" ht="15.75" customHeight="1">
      <c r="A545" s="13">
        <v>650</v>
      </c>
      <c r="B545" s="14" t="s">
        <v>239</v>
      </c>
      <c r="C545" s="57" t="s">
        <v>244</v>
      </c>
      <c r="D545" s="9"/>
      <c r="E545" s="26">
        <v>4</v>
      </c>
      <c r="F545" s="14" t="s">
        <v>252</v>
      </c>
      <c r="G545" s="42">
        <v>649140</v>
      </c>
      <c r="H545" s="42">
        <v>2596560</v>
      </c>
      <c r="I545" s="133" t="s">
        <v>30</v>
      </c>
      <c r="J545" s="14"/>
      <c r="K545" s="14"/>
      <c r="L545" s="14"/>
      <c r="M545" s="14"/>
      <c r="N545" s="14">
        <v>1</v>
      </c>
      <c r="O545" s="14"/>
      <c r="P545" s="14"/>
      <c r="Q545" s="14">
        <v>1</v>
      </c>
      <c r="R545" s="14"/>
      <c r="S545" s="14"/>
      <c r="T545" s="14">
        <v>1</v>
      </c>
      <c r="U545" s="14"/>
      <c r="V545" s="41"/>
      <c r="W545" s="41"/>
      <c r="X545" s="41"/>
      <c r="Y545" s="166"/>
      <c r="Z545" s="41"/>
      <c r="AA545" s="41"/>
      <c r="AB545" s="41"/>
    </row>
    <row r="546" spans="1:28" ht="15.75" customHeight="1">
      <c r="A546" s="13">
        <v>651</v>
      </c>
      <c r="B546" s="14" t="s">
        <v>239</v>
      </c>
      <c r="C546" s="57" t="s">
        <v>245</v>
      </c>
      <c r="D546" s="9"/>
      <c r="E546" s="26">
        <v>1</v>
      </c>
      <c r="F546" s="14" t="s">
        <v>252</v>
      </c>
      <c r="G546" s="42">
        <v>500320</v>
      </c>
      <c r="H546" s="42">
        <v>500320</v>
      </c>
      <c r="I546" s="133" t="s">
        <v>30</v>
      </c>
      <c r="J546" s="14"/>
      <c r="K546" s="14"/>
      <c r="L546" s="14"/>
      <c r="M546" s="14"/>
      <c r="N546" s="14">
        <v>1</v>
      </c>
      <c r="O546" s="14"/>
      <c r="P546" s="14"/>
      <c r="Q546" s="14">
        <v>1</v>
      </c>
      <c r="R546" s="14"/>
      <c r="S546" s="14"/>
      <c r="T546" s="14">
        <v>1</v>
      </c>
      <c r="U546" s="14"/>
      <c r="V546" s="41"/>
      <c r="W546" s="41"/>
      <c r="X546" s="41"/>
      <c r="Y546" s="166"/>
      <c r="Z546" s="41"/>
      <c r="AA546" s="41"/>
      <c r="AB546" s="41"/>
    </row>
    <row r="547" spans="1:28" ht="15.75" customHeight="1">
      <c r="A547" s="13">
        <v>652</v>
      </c>
      <c r="B547" s="14" t="s">
        <v>239</v>
      </c>
      <c r="C547" s="58" t="s">
        <v>246</v>
      </c>
      <c r="D547" s="9"/>
      <c r="E547" s="26">
        <v>4</v>
      </c>
      <c r="F547" s="14" t="s">
        <v>252</v>
      </c>
      <c r="G547" s="42">
        <v>339282.33500000002</v>
      </c>
      <c r="H547" s="42">
        <v>1357129.34</v>
      </c>
      <c r="I547" s="133" t="s">
        <v>30</v>
      </c>
      <c r="J547" s="14"/>
      <c r="K547" s="14"/>
      <c r="L547" s="14"/>
      <c r="M547" s="14"/>
      <c r="N547" s="14">
        <v>1</v>
      </c>
      <c r="O547" s="14"/>
      <c r="P547" s="14"/>
      <c r="Q547" s="14">
        <v>1</v>
      </c>
      <c r="R547" s="14"/>
      <c r="S547" s="14"/>
      <c r="T547" s="14">
        <v>1</v>
      </c>
      <c r="U547" s="14"/>
      <c r="V547" s="41"/>
      <c r="W547" s="41"/>
      <c r="X547" s="41"/>
      <c r="Y547" s="166"/>
      <c r="Z547" s="41"/>
      <c r="AA547" s="41"/>
      <c r="AB547" s="41"/>
    </row>
    <row r="548" spans="1:28" ht="15.75" customHeight="1">
      <c r="A548" s="13">
        <v>653</v>
      </c>
      <c r="B548" s="14" t="s">
        <v>239</v>
      </c>
      <c r="C548" s="58" t="s">
        <v>247</v>
      </c>
      <c r="D548" s="9"/>
      <c r="E548" s="26">
        <v>2</v>
      </c>
      <c r="F548" s="14" t="s">
        <v>252</v>
      </c>
      <c r="G548" s="42">
        <v>700435.5</v>
      </c>
      <c r="H548" s="42">
        <v>1400871</v>
      </c>
      <c r="I548" s="133" t="s">
        <v>30</v>
      </c>
      <c r="J548" s="14"/>
      <c r="K548" s="14"/>
      <c r="L548" s="14"/>
      <c r="M548" s="14"/>
      <c r="N548" s="14">
        <v>1</v>
      </c>
      <c r="O548" s="14"/>
      <c r="P548" s="14"/>
      <c r="Q548" s="14">
        <v>1</v>
      </c>
      <c r="R548" s="14"/>
      <c r="S548" s="14"/>
      <c r="T548" s="14">
        <v>1</v>
      </c>
      <c r="U548" s="14"/>
      <c r="V548" s="41"/>
      <c r="W548" s="41"/>
      <c r="X548" s="41"/>
      <c r="Y548" s="166"/>
      <c r="Z548" s="41"/>
      <c r="AA548" s="41"/>
      <c r="AB548" s="41"/>
    </row>
    <row r="549" spans="1:28" ht="15.75" customHeight="1">
      <c r="A549" s="13">
        <v>654</v>
      </c>
      <c r="B549" s="14" t="s">
        <v>239</v>
      </c>
      <c r="C549" s="57" t="s">
        <v>248</v>
      </c>
      <c r="D549" s="9"/>
      <c r="E549" s="26">
        <v>4</v>
      </c>
      <c r="F549" s="14" t="s">
        <v>252</v>
      </c>
      <c r="G549" s="42">
        <v>138587.5</v>
      </c>
      <c r="H549" s="42">
        <v>554350</v>
      </c>
      <c r="I549" s="133" t="s">
        <v>30</v>
      </c>
      <c r="J549" s="14"/>
      <c r="K549" s="14"/>
      <c r="L549" s="14"/>
      <c r="M549" s="14"/>
      <c r="N549" s="14">
        <v>1</v>
      </c>
      <c r="O549" s="14"/>
      <c r="P549" s="14"/>
      <c r="Q549" s="14">
        <v>1</v>
      </c>
      <c r="R549" s="14"/>
      <c r="S549" s="14"/>
      <c r="T549" s="14">
        <v>1</v>
      </c>
      <c r="U549" s="14"/>
      <c r="V549" s="41"/>
      <c r="W549" s="41"/>
      <c r="X549" s="41"/>
      <c r="Y549" s="166"/>
      <c r="Z549" s="41"/>
      <c r="AA549" s="41"/>
      <c r="AB549" s="41"/>
    </row>
    <row r="550" spans="1:28" ht="15.75" customHeight="1">
      <c r="A550" s="13">
        <v>655</v>
      </c>
      <c r="B550" s="14" t="s">
        <v>239</v>
      </c>
      <c r="C550" s="57" t="s">
        <v>249</v>
      </c>
      <c r="D550" s="9"/>
      <c r="E550" s="26">
        <v>3</v>
      </c>
      <c r="F550" s="14" t="s">
        <v>252</v>
      </c>
      <c r="G550" s="42">
        <v>374971.66666666669</v>
      </c>
      <c r="H550" s="42">
        <v>1124915</v>
      </c>
      <c r="I550" s="133" t="s">
        <v>30</v>
      </c>
      <c r="J550" s="14"/>
      <c r="K550" s="14"/>
      <c r="L550" s="14"/>
      <c r="M550" s="14"/>
      <c r="N550" s="14">
        <v>1</v>
      </c>
      <c r="O550" s="14"/>
      <c r="P550" s="14"/>
      <c r="Q550" s="14">
        <v>1</v>
      </c>
      <c r="R550" s="14"/>
      <c r="S550" s="14"/>
      <c r="T550" s="14">
        <v>1</v>
      </c>
      <c r="U550" s="14"/>
      <c r="V550" s="41"/>
      <c r="W550" s="41"/>
      <c r="X550" s="41"/>
      <c r="Y550" s="166"/>
      <c r="Z550" s="41"/>
      <c r="AA550" s="41"/>
      <c r="AB550" s="41"/>
    </row>
    <row r="551" spans="1:28" ht="15.75" customHeight="1">
      <c r="A551" s="13">
        <v>656</v>
      </c>
      <c r="B551" s="25"/>
      <c r="C551" s="62"/>
      <c r="D551" s="132"/>
      <c r="E551" s="14"/>
      <c r="F551" s="14"/>
      <c r="G551" s="47"/>
      <c r="H551" s="122"/>
      <c r="I551" s="133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41"/>
      <c r="W551" s="41"/>
      <c r="X551" s="41"/>
      <c r="Y551" s="166"/>
      <c r="Z551" s="41"/>
      <c r="AA551" s="41"/>
      <c r="AB551" s="41"/>
    </row>
    <row r="552" spans="1:28" ht="15.75" customHeight="1">
      <c r="A552" s="13">
        <v>657</v>
      </c>
      <c r="B552" s="25" t="s">
        <v>51</v>
      </c>
      <c r="C552" s="24" t="s">
        <v>945</v>
      </c>
      <c r="D552" s="13"/>
      <c r="E552" s="13"/>
      <c r="F552" s="13"/>
      <c r="G552" s="62"/>
      <c r="H552" s="62"/>
      <c r="I552" s="25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41"/>
      <c r="W552" s="41"/>
      <c r="X552" s="41"/>
      <c r="Y552" s="166"/>
      <c r="Z552" s="41"/>
      <c r="AA552" s="41"/>
      <c r="AB552" s="41"/>
    </row>
    <row r="553" spans="1:28" ht="15.75" customHeight="1">
      <c r="A553" s="13">
        <v>658</v>
      </c>
      <c r="B553" s="25" t="s">
        <v>51</v>
      </c>
      <c r="C553" s="24" t="s">
        <v>520</v>
      </c>
      <c r="D553" s="13"/>
      <c r="E553" s="13"/>
      <c r="F553" s="13"/>
      <c r="G553" s="62"/>
      <c r="H553" s="226">
        <f>SUM(H554:H556)</f>
        <v>106338669</v>
      </c>
      <c r="I553" s="25" t="s">
        <v>522</v>
      </c>
      <c r="J553" s="117">
        <v>1</v>
      </c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41" t="s">
        <v>829</v>
      </c>
      <c r="W553" s="41"/>
      <c r="X553" s="41"/>
      <c r="Y553" s="166"/>
      <c r="Z553" s="41"/>
      <c r="AA553" s="41"/>
      <c r="AB553" s="41"/>
    </row>
    <row r="554" spans="1:28" ht="28.5" customHeight="1">
      <c r="A554" s="13">
        <v>659</v>
      </c>
      <c r="B554" s="25" t="s">
        <v>51</v>
      </c>
      <c r="C554" s="62" t="s">
        <v>521</v>
      </c>
      <c r="D554" s="14" t="s">
        <v>37</v>
      </c>
      <c r="E554" s="120">
        <v>3385</v>
      </c>
      <c r="F554" s="13" t="s">
        <v>57</v>
      </c>
      <c r="G554" s="122">
        <v>22550</v>
      </c>
      <c r="H554" s="122">
        <f t="shared" ref="H554:H556" si="11">E554*G554</f>
        <v>76331750</v>
      </c>
      <c r="I554" s="220" t="s">
        <v>522</v>
      </c>
      <c r="J554" s="206">
        <v>1</v>
      </c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41"/>
      <c r="W554" s="41"/>
      <c r="X554" s="41"/>
      <c r="Y554" s="166"/>
      <c r="Z554" s="41"/>
      <c r="AA554" s="41"/>
      <c r="AB554" s="41"/>
    </row>
    <row r="555" spans="1:28" ht="15.75" customHeight="1">
      <c r="A555" s="13">
        <v>660</v>
      </c>
      <c r="B555" s="25" t="s">
        <v>51</v>
      </c>
      <c r="C555" s="62" t="s">
        <v>523</v>
      </c>
      <c r="D555" s="14" t="s">
        <v>37</v>
      </c>
      <c r="E555" s="120">
        <v>3385</v>
      </c>
      <c r="F555" s="13" t="s">
        <v>252</v>
      </c>
      <c r="G555" s="122">
        <v>5500</v>
      </c>
      <c r="H555" s="122">
        <f t="shared" si="11"/>
        <v>18617500</v>
      </c>
      <c r="I555" s="220" t="s">
        <v>522</v>
      </c>
      <c r="J555" s="206">
        <v>1</v>
      </c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41"/>
      <c r="W555" s="41"/>
      <c r="X555" s="41"/>
      <c r="Y555" s="166"/>
      <c r="Z555" s="41"/>
      <c r="AA555" s="41"/>
      <c r="AB555" s="41"/>
    </row>
    <row r="556" spans="1:28" ht="117" customHeight="1">
      <c r="A556" s="13">
        <v>661</v>
      </c>
      <c r="B556" s="25" t="s">
        <v>51</v>
      </c>
      <c r="C556" s="62" t="s">
        <v>524</v>
      </c>
      <c r="D556" s="14" t="s">
        <v>37</v>
      </c>
      <c r="E556" s="120">
        <v>2169</v>
      </c>
      <c r="F556" s="13" t="s">
        <v>57</v>
      </c>
      <c r="G556" s="103">
        <v>5251</v>
      </c>
      <c r="H556" s="122">
        <f t="shared" si="11"/>
        <v>11389419</v>
      </c>
      <c r="I556" s="220" t="s">
        <v>522</v>
      </c>
      <c r="J556" s="206">
        <v>1</v>
      </c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41"/>
      <c r="W556" s="41"/>
      <c r="X556" s="41"/>
      <c r="Y556" s="166"/>
      <c r="Z556" s="41"/>
      <c r="AA556" s="41"/>
      <c r="AB556" s="41"/>
    </row>
    <row r="557" spans="1:28" ht="15.75" customHeight="1">
      <c r="A557" s="13">
        <v>662</v>
      </c>
      <c r="B557" s="25"/>
      <c r="C557" s="39"/>
      <c r="D557" s="13"/>
      <c r="E557" s="13"/>
      <c r="F557" s="13"/>
      <c r="G557" s="123"/>
      <c r="H557" s="123"/>
      <c r="I557" s="25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41"/>
      <c r="W557" s="41"/>
      <c r="X557" s="41"/>
      <c r="Y557" s="166"/>
      <c r="Z557" s="41"/>
      <c r="AA557" s="41"/>
      <c r="AB557" s="41"/>
    </row>
    <row r="558" spans="1:28" ht="15.75" customHeight="1">
      <c r="A558" s="13">
        <v>663</v>
      </c>
      <c r="B558" s="25" t="s">
        <v>51</v>
      </c>
      <c r="C558" s="24" t="s">
        <v>525</v>
      </c>
      <c r="D558" s="14" t="s">
        <v>37</v>
      </c>
      <c r="E558" s="13">
        <v>1</v>
      </c>
      <c r="F558" s="13" t="s">
        <v>44</v>
      </c>
      <c r="G558" s="103">
        <f>H558</f>
        <v>54846300</v>
      </c>
      <c r="H558" s="226">
        <f>SUM(H559:H590)</f>
        <v>54846300</v>
      </c>
      <c r="I558" s="25" t="s">
        <v>522</v>
      </c>
      <c r="J558" s="117">
        <v>1</v>
      </c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41" t="s">
        <v>829</v>
      </c>
      <c r="W558" s="41"/>
      <c r="X558" s="41"/>
      <c r="Y558" s="166"/>
      <c r="Z558" s="41"/>
      <c r="AA558" s="41"/>
      <c r="AB558" s="41"/>
    </row>
    <row r="559" spans="1:28" ht="15.75" customHeight="1">
      <c r="A559" s="13">
        <v>664</v>
      </c>
      <c r="B559" s="25" t="s">
        <v>51</v>
      </c>
      <c r="C559" s="124" t="s">
        <v>526</v>
      </c>
      <c r="D559" s="20"/>
      <c r="E559" s="125">
        <v>100</v>
      </c>
      <c r="F559" s="99" t="s">
        <v>252</v>
      </c>
      <c r="G559" s="21">
        <v>30628</v>
      </c>
      <c r="H559" s="122">
        <f t="shared" ref="H559:H590" si="12">E559*G559</f>
        <v>3062800</v>
      </c>
      <c r="I559" s="220" t="s">
        <v>522</v>
      </c>
      <c r="J559" s="206">
        <v>1</v>
      </c>
      <c r="K559" s="206"/>
      <c r="L559" s="206"/>
      <c r="M559" s="206"/>
      <c r="N559" s="206"/>
      <c r="O559" s="206"/>
      <c r="P559" s="206"/>
      <c r="Q559" s="206"/>
      <c r="R559" s="117"/>
      <c r="S559" s="117"/>
      <c r="T559" s="117"/>
      <c r="U559" s="117"/>
      <c r="V559" s="41"/>
      <c r="W559" s="41"/>
      <c r="X559" s="41"/>
      <c r="Y559" s="166"/>
      <c r="Z559" s="41"/>
      <c r="AA559" s="41"/>
      <c r="AB559" s="41"/>
    </row>
    <row r="560" spans="1:28" ht="15.75" customHeight="1">
      <c r="A560" s="13">
        <v>665</v>
      </c>
      <c r="B560" s="25" t="s">
        <v>51</v>
      </c>
      <c r="C560" s="124" t="s">
        <v>527</v>
      </c>
      <c r="D560" s="20"/>
      <c r="E560" s="125">
        <v>100</v>
      </c>
      <c r="F560" s="99" t="s">
        <v>252</v>
      </c>
      <c r="G560" s="21">
        <v>353</v>
      </c>
      <c r="H560" s="122">
        <f t="shared" si="12"/>
        <v>35300</v>
      </c>
      <c r="I560" s="220" t="s">
        <v>522</v>
      </c>
      <c r="J560" s="206">
        <v>1</v>
      </c>
      <c r="K560" s="206"/>
      <c r="L560" s="206"/>
      <c r="M560" s="206"/>
      <c r="N560" s="206"/>
      <c r="O560" s="206"/>
      <c r="P560" s="206"/>
      <c r="Q560" s="206"/>
      <c r="R560" s="117"/>
      <c r="S560" s="117"/>
      <c r="T560" s="117"/>
      <c r="U560" s="117"/>
      <c r="V560" s="41"/>
      <c r="W560" s="41"/>
      <c r="X560" s="41"/>
      <c r="Y560" s="166"/>
      <c r="Z560" s="41"/>
      <c r="AA560" s="41"/>
      <c r="AB560" s="41"/>
    </row>
    <row r="561" spans="1:28" ht="15.75" customHeight="1">
      <c r="A561" s="13">
        <v>666</v>
      </c>
      <c r="B561" s="25" t="s">
        <v>51</v>
      </c>
      <c r="C561" s="124" t="s">
        <v>528</v>
      </c>
      <c r="D561" s="20"/>
      <c r="E561" s="125">
        <v>100</v>
      </c>
      <c r="F561" s="99" t="s">
        <v>252</v>
      </c>
      <c r="G561" s="21">
        <v>17004</v>
      </c>
      <c r="H561" s="122">
        <f t="shared" si="12"/>
        <v>1700400</v>
      </c>
      <c r="I561" s="220" t="s">
        <v>522</v>
      </c>
      <c r="J561" s="206">
        <v>1</v>
      </c>
      <c r="K561" s="206"/>
      <c r="L561" s="206"/>
      <c r="M561" s="206"/>
      <c r="N561" s="206"/>
      <c r="O561" s="206"/>
      <c r="P561" s="206"/>
      <c r="Q561" s="206"/>
      <c r="R561" s="117"/>
      <c r="S561" s="117"/>
      <c r="T561" s="117"/>
      <c r="U561" s="117"/>
      <c r="V561" s="41"/>
      <c r="W561" s="41"/>
      <c r="X561" s="41"/>
      <c r="Y561" s="166"/>
      <c r="Z561" s="41"/>
      <c r="AA561" s="41"/>
      <c r="AB561" s="41"/>
    </row>
    <row r="562" spans="1:28" ht="15.75" customHeight="1">
      <c r="A562" s="13">
        <v>667</v>
      </c>
      <c r="B562" s="25" t="s">
        <v>51</v>
      </c>
      <c r="C562" s="124" t="s">
        <v>529</v>
      </c>
      <c r="D562" s="20"/>
      <c r="E562" s="125">
        <v>100</v>
      </c>
      <c r="F562" s="99" t="s">
        <v>252</v>
      </c>
      <c r="G562" s="21">
        <v>1924</v>
      </c>
      <c r="H562" s="122">
        <f t="shared" si="12"/>
        <v>192400</v>
      </c>
      <c r="I562" s="220" t="s">
        <v>522</v>
      </c>
      <c r="J562" s="206">
        <v>1</v>
      </c>
      <c r="K562" s="206"/>
      <c r="L562" s="206"/>
      <c r="M562" s="206"/>
      <c r="N562" s="206"/>
      <c r="O562" s="206"/>
      <c r="P562" s="206"/>
      <c r="Q562" s="206"/>
      <c r="R562" s="117"/>
      <c r="S562" s="117"/>
      <c r="T562" s="117"/>
      <c r="U562" s="117"/>
      <c r="V562" s="41"/>
      <c r="W562" s="41"/>
      <c r="X562" s="41"/>
      <c r="Y562" s="166"/>
      <c r="Z562" s="41"/>
      <c r="AA562" s="41"/>
      <c r="AB562" s="41"/>
    </row>
    <row r="563" spans="1:28" ht="15.75" customHeight="1">
      <c r="A563" s="13">
        <v>668</v>
      </c>
      <c r="B563" s="25" t="s">
        <v>51</v>
      </c>
      <c r="C563" s="124" t="s">
        <v>530</v>
      </c>
      <c r="D563" s="20"/>
      <c r="E563" s="125">
        <v>400</v>
      </c>
      <c r="F563" s="99" t="s">
        <v>252</v>
      </c>
      <c r="G563" s="21">
        <v>129</v>
      </c>
      <c r="H563" s="122">
        <f t="shared" si="12"/>
        <v>51600</v>
      </c>
      <c r="I563" s="220" t="s">
        <v>522</v>
      </c>
      <c r="J563" s="206">
        <v>1</v>
      </c>
      <c r="K563" s="206"/>
      <c r="L563" s="206"/>
      <c r="M563" s="206"/>
      <c r="N563" s="206"/>
      <c r="O563" s="206"/>
      <c r="P563" s="206"/>
      <c r="Q563" s="206"/>
      <c r="R563" s="117"/>
      <c r="S563" s="117"/>
      <c r="T563" s="117"/>
      <c r="U563" s="117"/>
      <c r="V563" s="41"/>
      <c r="W563" s="41"/>
      <c r="X563" s="41"/>
      <c r="Y563" s="166"/>
      <c r="Z563" s="41"/>
      <c r="AA563" s="41"/>
      <c r="AB563" s="41"/>
    </row>
    <row r="564" spans="1:28" ht="15.75" customHeight="1">
      <c r="A564" s="13">
        <v>669</v>
      </c>
      <c r="B564" s="25" t="s">
        <v>51</v>
      </c>
      <c r="C564" s="124" t="s">
        <v>531</v>
      </c>
      <c r="D564" s="20"/>
      <c r="E564" s="125">
        <v>400</v>
      </c>
      <c r="F564" s="99" t="s">
        <v>252</v>
      </c>
      <c r="G564" s="21">
        <v>156</v>
      </c>
      <c r="H564" s="122">
        <f t="shared" si="12"/>
        <v>62400</v>
      </c>
      <c r="I564" s="220" t="s">
        <v>522</v>
      </c>
      <c r="J564" s="206">
        <v>1</v>
      </c>
      <c r="K564" s="206"/>
      <c r="L564" s="206"/>
      <c r="M564" s="206"/>
      <c r="N564" s="206"/>
      <c r="O564" s="206"/>
      <c r="P564" s="206"/>
      <c r="Q564" s="206"/>
      <c r="R564" s="117"/>
      <c r="S564" s="117"/>
      <c r="T564" s="117"/>
      <c r="U564" s="117"/>
      <c r="V564" s="41"/>
      <c r="W564" s="41"/>
      <c r="X564" s="41"/>
      <c r="Y564" s="166"/>
      <c r="Z564" s="41"/>
      <c r="AA564" s="41"/>
      <c r="AB564" s="41"/>
    </row>
    <row r="565" spans="1:28" ht="15.75" customHeight="1">
      <c r="A565" s="13">
        <v>670</v>
      </c>
      <c r="B565" s="25" t="s">
        <v>51</v>
      </c>
      <c r="C565" s="124" t="s">
        <v>532</v>
      </c>
      <c r="D565" s="20"/>
      <c r="E565" s="125">
        <v>100</v>
      </c>
      <c r="F565" s="99" t="s">
        <v>252</v>
      </c>
      <c r="G565" s="21">
        <v>936</v>
      </c>
      <c r="H565" s="122">
        <f t="shared" si="12"/>
        <v>93600</v>
      </c>
      <c r="I565" s="220" t="s">
        <v>522</v>
      </c>
      <c r="J565" s="206">
        <v>1</v>
      </c>
      <c r="K565" s="206"/>
      <c r="L565" s="206"/>
      <c r="M565" s="206"/>
      <c r="N565" s="206"/>
      <c r="O565" s="206"/>
      <c r="P565" s="206"/>
      <c r="Q565" s="206"/>
      <c r="R565" s="117"/>
      <c r="S565" s="117"/>
      <c r="T565" s="117"/>
      <c r="U565" s="117"/>
      <c r="V565" s="41"/>
      <c r="W565" s="41"/>
      <c r="X565" s="41"/>
      <c r="Y565" s="166"/>
      <c r="Z565" s="41"/>
      <c r="AA565" s="41"/>
      <c r="AB565" s="41"/>
    </row>
    <row r="566" spans="1:28" ht="15.75" customHeight="1">
      <c r="A566" s="13">
        <v>671</v>
      </c>
      <c r="B566" s="25" t="s">
        <v>51</v>
      </c>
      <c r="C566" s="124" t="s">
        <v>533</v>
      </c>
      <c r="D566" s="20"/>
      <c r="E566" s="125">
        <v>100</v>
      </c>
      <c r="F566" s="99" t="s">
        <v>252</v>
      </c>
      <c r="G566" s="21">
        <v>41444</v>
      </c>
      <c r="H566" s="122">
        <f t="shared" si="12"/>
        <v>4144400</v>
      </c>
      <c r="I566" s="220" t="s">
        <v>522</v>
      </c>
      <c r="J566" s="206">
        <v>1</v>
      </c>
      <c r="K566" s="206"/>
      <c r="L566" s="206"/>
      <c r="M566" s="206"/>
      <c r="N566" s="206"/>
      <c r="O566" s="206"/>
      <c r="P566" s="206"/>
      <c r="Q566" s="206"/>
      <c r="R566" s="117"/>
      <c r="S566" s="117"/>
      <c r="T566" s="117"/>
      <c r="U566" s="117"/>
      <c r="V566" s="41"/>
      <c r="W566" s="41"/>
      <c r="X566" s="41"/>
      <c r="Y566" s="166"/>
      <c r="Z566" s="41"/>
      <c r="AA566" s="41"/>
      <c r="AB566" s="41"/>
    </row>
    <row r="567" spans="1:28" ht="15.75" customHeight="1">
      <c r="A567" s="13">
        <v>672</v>
      </c>
      <c r="B567" s="25" t="s">
        <v>51</v>
      </c>
      <c r="C567" s="124" t="s">
        <v>534</v>
      </c>
      <c r="D567" s="20"/>
      <c r="E567" s="125">
        <v>100</v>
      </c>
      <c r="F567" s="99" t="s">
        <v>252</v>
      </c>
      <c r="G567" s="21">
        <v>4524</v>
      </c>
      <c r="H567" s="122">
        <f t="shared" si="12"/>
        <v>452400</v>
      </c>
      <c r="I567" s="220" t="s">
        <v>522</v>
      </c>
      <c r="J567" s="206">
        <v>1</v>
      </c>
      <c r="K567" s="206"/>
      <c r="L567" s="206"/>
      <c r="M567" s="206"/>
      <c r="N567" s="206"/>
      <c r="O567" s="206"/>
      <c r="P567" s="206"/>
      <c r="Q567" s="206"/>
      <c r="R567" s="117"/>
      <c r="S567" s="117"/>
      <c r="T567" s="117"/>
      <c r="U567" s="117"/>
      <c r="V567" s="41"/>
      <c r="W567" s="41"/>
      <c r="X567" s="41"/>
      <c r="Y567" s="166"/>
      <c r="Z567" s="41"/>
      <c r="AA567" s="41"/>
      <c r="AB567" s="41"/>
    </row>
    <row r="568" spans="1:28" ht="15.75" customHeight="1">
      <c r="A568" s="13">
        <v>673</v>
      </c>
      <c r="B568" s="25" t="s">
        <v>51</v>
      </c>
      <c r="C568" s="124" t="s">
        <v>535</v>
      </c>
      <c r="D568" s="20"/>
      <c r="E568" s="125">
        <v>100</v>
      </c>
      <c r="F568" s="99" t="s">
        <v>252</v>
      </c>
      <c r="G568" s="21">
        <v>30992</v>
      </c>
      <c r="H568" s="122">
        <f t="shared" si="12"/>
        <v>3099200</v>
      </c>
      <c r="I568" s="220" t="s">
        <v>522</v>
      </c>
      <c r="J568" s="206">
        <v>1</v>
      </c>
      <c r="K568" s="206"/>
      <c r="L568" s="206"/>
      <c r="M568" s="206"/>
      <c r="N568" s="206"/>
      <c r="O568" s="206"/>
      <c r="P568" s="206"/>
      <c r="Q568" s="206"/>
      <c r="R568" s="117"/>
      <c r="S568" s="117"/>
      <c r="T568" s="117"/>
      <c r="U568" s="117"/>
      <c r="V568" s="41"/>
      <c r="W568" s="41"/>
      <c r="X568" s="41"/>
      <c r="Y568" s="166"/>
      <c r="Z568" s="41"/>
      <c r="AA568" s="41"/>
      <c r="AB568" s="41"/>
    </row>
    <row r="569" spans="1:28" ht="15.75" customHeight="1">
      <c r="A569" s="13">
        <v>674</v>
      </c>
      <c r="B569" s="25" t="s">
        <v>51</v>
      </c>
      <c r="C569" s="124" t="s">
        <v>536</v>
      </c>
      <c r="D569" s="20"/>
      <c r="E569" s="125">
        <v>100</v>
      </c>
      <c r="F569" s="99" t="s">
        <v>252</v>
      </c>
      <c r="G569" s="21">
        <v>1039</v>
      </c>
      <c r="H569" s="122">
        <f t="shared" si="12"/>
        <v>103900</v>
      </c>
      <c r="I569" s="220" t="s">
        <v>522</v>
      </c>
      <c r="J569" s="206">
        <v>1</v>
      </c>
      <c r="K569" s="206"/>
      <c r="L569" s="206"/>
      <c r="M569" s="206"/>
      <c r="N569" s="206"/>
      <c r="O569" s="206"/>
      <c r="P569" s="206"/>
      <c r="Q569" s="206"/>
      <c r="R569" s="117"/>
      <c r="S569" s="117"/>
      <c r="T569" s="117"/>
      <c r="U569" s="117"/>
      <c r="V569" s="41"/>
      <c r="W569" s="41"/>
      <c r="X569" s="41"/>
      <c r="Y569" s="166"/>
      <c r="Z569" s="41"/>
      <c r="AA569" s="41"/>
      <c r="AB569" s="41"/>
    </row>
    <row r="570" spans="1:28" ht="15.75" customHeight="1">
      <c r="A570" s="13">
        <v>675</v>
      </c>
      <c r="B570" s="25" t="s">
        <v>51</v>
      </c>
      <c r="C570" s="124" t="s">
        <v>537</v>
      </c>
      <c r="D570" s="20"/>
      <c r="E570" s="125">
        <v>100</v>
      </c>
      <c r="F570" s="99" t="s">
        <v>252</v>
      </c>
      <c r="G570" s="21">
        <v>90636</v>
      </c>
      <c r="H570" s="122">
        <f t="shared" si="12"/>
        <v>9063600</v>
      </c>
      <c r="I570" s="220" t="s">
        <v>522</v>
      </c>
      <c r="J570" s="206">
        <v>1</v>
      </c>
      <c r="K570" s="206"/>
      <c r="L570" s="206"/>
      <c r="M570" s="206"/>
      <c r="N570" s="206"/>
      <c r="O570" s="206"/>
      <c r="P570" s="206"/>
      <c r="Q570" s="206"/>
      <c r="R570" s="117"/>
      <c r="S570" s="117"/>
      <c r="T570" s="117"/>
      <c r="U570" s="117"/>
      <c r="V570" s="41"/>
      <c r="W570" s="41"/>
      <c r="X570" s="41"/>
      <c r="Y570" s="166"/>
      <c r="Z570" s="41"/>
      <c r="AA570" s="41"/>
      <c r="AB570" s="41"/>
    </row>
    <row r="571" spans="1:28" ht="15.75" customHeight="1">
      <c r="A571" s="13">
        <v>676</v>
      </c>
      <c r="B571" s="25" t="s">
        <v>51</v>
      </c>
      <c r="C571" s="124" t="s">
        <v>538</v>
      </c>
      <c r="D571" s="20"/>
      <c r="E571" s="125">
        <v>100</v>
      </c>
      <c r="F571" s="99" t="s">
        <v>252</v>
      </c>
      <c r="G571" s="21">
        <v>32271</v>
      </c>
      <c r="H571" s="122">
        <f t="shared" si="12"/>
        <v>3227100</v>
      </c>
      <c r="I571" s="220" t="s">
        <v>522</v>
      </c>
      <c r="J571" s="206">
        <v>1</v>
      </c>
      <c r="K571" s="206"/>
      <c r="L571" s="206"/>
      <c r="M571" s="206"/>
      <c r="N571" s="206"/>
      <c r="O571" s="206"/>
      <c r="P571" s="206"/>
      <c r="Q571" s="206"/>
      <c r="R571" s="117"/>
      <c r="S571" s="117"/>
      <c r="T571" s="117"/>
      <c r="U571" s="117"/>
      <c r="V571" s="41"/>
      <c r="W571" s="41"/>
      <c r="X571" s="41"/>
      <c r="Y571" s="166"/>
      <c r="Z571" s="41"/>
      <c r="AA571" s="41"/>
      <c r="AB571" s="41"/>
    </row>
    <row r="572" spans="1:28" ht="15.75" customHeight="1">
      <c r="A572" s="13">
        <v>677</v>
      </c>
      <c r="B572" s="25" t="s">
        <v>51</v>
      </c>
      <c r="C572" s="124" t="s">
        <v>539</v>
      </c>
      <c r="D572" s="20"/>
      <c r="E572" s="125">
        <v>200</v>
      </c>
      <c r="F572" s="99" t="s">
        <v>252</v>
      </c>
      <c r="G572" s="21">
        <v>97760</v>
      </c>
      <c r="H572" s="122">
        <f t="shared" si="12"/>
        <v>19552000</v>
      </c>
      <c r="I572" s="220" t="s">
        <v>522</v>
      </c>
      <c r="J572" s="206">
        <v>1</v>
      </c>
      <c r="K572" s="206"/>
      <c r="L572" s="206"/>
      <c r="M572" s="206"/>
      <c r="N572" s="206"/>
      <c r="O572" s="206"/>
      <c r="P572" s="206"/>
      <c r="Q572" s="206"/>
      <c r="R572" s="117"/>
      <c r="S572" s="117"/>
      <c r="T572" s="117"/>
      <c r="U572" s="117"/>
      <c r="V572" s="41"/>
      <c r="W572" s="41"/>
      <c r="X572" s="41"/>
      <c r="Y572" s="166"/>
      <c r="Z572" s="41"/>
      <c r="AA572" s="41"/>
      <c r="AB572" s="41"/>
    </row>
    <row r="573" spans="1:28" ht="15.75" customHeight="1">
      <c r="A573" s="13">
        <v>678</v>
      </c>
      <c r="B573" s="25" t="s">
        <v>51</v>
      </c>
      <c r="C573" s="124" t="s">
        <v>540</v>
      </c>
      <c r="D573" s="20"/>
      <c r="E573" s="125">
        <v>100</v>
      </c>
      <c r="F573" s="99" t="s">
        <v>252</v>
      </c>
      <c r="G573" s="21">
        <v>3172</v>
      </c>
      <c r="H573" s="122">
        <f t="shared" si="12"/>
        <v>317200</v>
      </c>
      <c r="I573" s="220" t="s">
        <v>522</v>
      </c>
      <c r="J573" s="206">
        <v>1</v>
      </c>
      <c r="K573" s="206"/>
      <c r="L573" s="206"/>
      <c r="M573" s="206"/>
      <c r="N573" s="206"/>
      <c r="O573" s="206"/>
      <c r="P573" s="206"/>
      <c r="Q573" s="206"/>
      <c r="R573" s="117"/>
      <c r="S573" s="117"/>
      <c r="T573" s="117"/>
      <c r="U573" s="117"/>
      <c r="V573" s="41"/>
      <c r="W573" s="41"/>
      <c r="X573" s="41"/>
      <c r="Y573" s="166"/>
      <c r="Z573" s="41"/>
      <c r="AA573" s="41"/>
      <c r="AB573" s="41"/>
    </row>
    <row r="574" spans="1:28" ht="15.75" customHeight="1">
      <c r="A574" s="13">
        <v>679</v>
      </c>
      <c r="B574" s="25" t="s">
        <v>51</v>
      </c>
      <c r="C574" s="124" t="s">
        <v>541</v>
      </c>
      <c r="D574" s="20"/>
      <c r="E574" s="125">
        <v>100</v>
      </c>
      <c r="F574" s="99" t="s">
        <v>252</v>
      </c>
      <c r="G574" s="21">
        <v>18162</v>
      </c>
      <c r="H574" s="122">
        <f t="shared" si="12"/>
        <v>1816200</v>
      </c>
      <c r="I574" s="220" t="s">
        <v>522</v>
      </c>
      <c r="J574" s="206">
        <v>1</v>
      </c>
      <c r="K574" s="206"/>
      <c r="L574" s="206"/>
      <c r="M574" s="206"/>
      <c r="N574" s="206"/>
      <c r="O574" s="206"/>
      <c r="P574" s="206"/>
      <c r="Q574" s="206"/>
      <c r="R574" s="117"/>
      <c r="S574" s="117"/>
      <c r="T574" s="117"/>
      <c r="U574" s="117"/>
      <c r="V574" s="41"/>
      <c r="W574" s="41"/>
      <c r="X574" s="41"/>
      <c r="Y574" s="166"/>
      <c r="Z574" s="41"/>
      <c r="AA574" s="41"/>
      <c r="AB574" s="41"/>
    </row>
    <row r="575" spans="1:28" ht="15.75" customHeight="1">
      <c r="A575" s="13">
        <v>680</v>
      </c>
      <c r="B575" s="25" t="s">
        <v>51</v>
      </c>
      <c r="C575" s="124" t="s">
        <v>542</v>
      </c>
      <c r="D575" s="20"/>
      <c r="E575" s="125">
        <v>100</v>
      </c>
      <c r="F575" s="99" t="s">
        <v>252</v>
      </c>
      <c r="G575" s="21">
        <v>40924</v>
      </c>
      <c r="H575" s="122">
        <f t="shared" si="12"/>
        <v>4092400</v>
      </c>
      <c r="I575" s="220" t="s">
        <v>522</v>
      </c>
      <c r="J575" s="206">
        <v>1</v>
      </c>
      <c r="K575" s="206"/>
      <c r="L575" s="206"/>
      <c r="M575" s="206"/>
      <c r="N575" s="206"/>
      <c r="O575" s="206"/>
      <c r="P575" s="206"/>
      <c r="Q575" s="206"/>
      <c r="R575" s="117"/>
      <c r="S575" s="117"/>
      <c r="T575" s="117"/>
      <c r="U575" s="117"/>
      <c r="V575" s="41"/>
      <c r="W575" s="41"/>
      <c r="X575" s="41"/>
      <c r="Y575" s="166"/>
      <c r="Z575" s="41"/>
      <c r="AA575" s="41"/>
      <c r="AB575" s="41"/>
    </row>
    <row r="576" spans="1:28" ht="15.75" customHeight="1">
      <c r="A576" s="13">
        <v>681</v>
      </c>
      <c r="B576" s="25" t="s">
        <v>51</v>
      </c>
      <c r="C576" s="124" t="s">
        <v>543</v>
      </c>
      <c r="D576" s="20"/>
      <c r="E576" s="125">
        <v>100</v>
      </c>
      <c r="F576" s="99" t="s">
        <v>252</v>
      </c>
      <c r="G576" s="21">
        <v>2964</v>
      </c>
      <c r="H576" s="122">
        <f t="shared" si="12"/>
        <v>296400</v>
      </c>
      <c r="I576" s="220" t="s">
        <v>522</v>
      </c>
      <c r="J576" s="206">
        <v>1</v>
      </c>
      <c r="K576" s="206"/>
      <c r="L576" s="206"/>
      <c r="M576" s="206"/>
      <c r="N576" s="206"/>
      <c r="O576" s="206"/>
      <c r="P576" s="206"/>
      <c r="Q576" s="206"/>
      <c r="R576" s="117"/>
      <c r="S576" s="117"/>
      <c r="T576" s="117"/>
      <c r="U576" s="117"/>
      <c r="V576" s="41"/>
      <c r="W576" s="41"/>
      <c r="X576" s="41"/>
      <c r="Y576" s="166"/>
      <c r="Z576" s="41"/>
      <c r="AA576" s="41"/>
      <c r="AB576" s="41"/>
    </row>
    <row r="577" spans="1:28" ht="15.75" customHeight="1">
      <c r="A577" s="13">
        <v>682</v>
      </c>
      <c r="B577" s="25" t="s">
        <v>51</v>
      </c>
      <c r="C577" s="124" t="s">
        <v>544</v>
      </c>
      <c r="D577" s="20"/>
      <c r="E577" s="125">
        <v>100</v>
      </c>
      <c r="F577" s="99" t="s">
        <v>252</v>
      </c>
      <c r="G577" s="21">
        <v>8164</v>
      </c>
      <c r="H577" s="122">
        <f t="shared" si="12"/>
        <v>816400</v>
      </c>
      <c r="I577" s="220" t="s">
        <v>522</v>
      </c>
      <c r="J577" s="206">
        <v>1</v>
      </c>
      <c r="K577" s="206"/>
      <c r="L577" s="206"/>
      <c r="M577" s="206"/>
      <c r="N577" s="206"/>
      <c r="O577" s="206"/>
      <c r="P577" s="206"/>
      <c r="Q577" s="206"/>
      <c r="R577" s="117"/>
      <c r="S577" s="117"/>
      <c r="T577" s="117"/>
      <c r="U577" s="117"/>
      <c r="V577" s="41"/>
      <c r="W577" s="41"/>
      <c r="X577" s="41"/>
      <c r="Y577" s="166"/>
      <c r="Z577" s="41"/>
      <c r="AA577" s="41"/>
      <c r="AB577" s="41"/>
    </row>
    <row r="578" spans="1:28" ht="15.75" customHeight="1">
      <c r="A578" s="13">
        <v>683</v>
      </c>
      <c r="B578" s="25" t="s">
        <v>51</v>
      </c>
      <c r="C578" s="124" t="s">
        <v>545</v>
      </c>
      <c r="D578" s="20"/>
      <c r="E578" s="125">
        <v>100</v>
      </c>
      <c r="F578" s="99" t="s">
        <v>252</v>
      </c>
      <c r="G578" s="21">
        <v>3484</v>
      </c>
      <c r="H578" s="122">
        <f t="shared" si="12"/>
        <v>348400</v>
      </c>
      <c r="I578" s="220" t="s">
        <v>522</v>
      </c>
      <c r="J578" s="206">
        <v>1</v>
      </c>
      <c r="K578" s="206"/>
      <c r="L578" s="206"/>
      <c r="M578" s="206"/>
      <c r="N578" s="206"/>
      <c r="O578" s="206"/>
      <c r="P578" s="206"/>
      <c r="Q578" s="206"/>
      <c r="R578" s="117"/>
      <c r="S578" s="117"/>
      <c r="T578" s="117"/>
      <c r="U578" s="117"/>
      <c r="V578" s="41"/>
      <c r="W578" s="41"/>
      <c r="X578" s="41"/>
      <c r="Y578" s="166"/>
      <c r="Z578" s="41"/>
      <c r="AA578" s="41"/>
      <c r="AB578" s="41"/>
    </row>
    <row r="579" spans="1:28" ht="15.75" customHeight="1">
      <c r="A579" s="13">
        <v>684</v>
      </c>
      <c r="B579" s="25" t="s">
        <v>51</v>
      </c>
      <c r="C579" s="124" t="s">
        <v>546</v>
      </c>
      <c r="D579" s="20"/>
      <c r="E579" s="125">
        <v>100</v>
      </c>
      <c r="F579" s="99" t="s">
        <v>252</v>
      </c>
      <c r="G579" s="21">
        <v>312</v>
      </c>
      <c r="H579" s="122">
        <f t="shared" si="12"/>
        <v>31200</v>
      </c>
      <c r="I579" s="220" t="s">
        <v>522</v>
      </c>
      <c r="J579" s="206">
        <v>1</v>
      </c>
      <c r="K579" s="206"/>
      <c r="L579" s="206"/>
      <c r="M579" s="206"/>
      <c r="N579" s="206"/>
      <c r="O579" s="206"/>
      <c r="P579" s="206"/>
      <c r="Q579" s="206"/>
      <c r="R579" s="117"/>
      <c r="S579" s="117"/>
      <c r="T579" s="117"/>
      <c r="U579" s="117"/>
      <c r="V579" s="41"/>
      <c r="W579" s="41"/>
      <c r="X579" s="41"/>
      <c r="Y579" s="166"/>
      <c r="Z579" s="41"/>
      <c r="AA579" s="41"/>
      <c r="AB579" s="41"/>
    </row>
    <row r="580" spans="1:28" ht="15.75" customHeight="1">
      <c r="A580" s="13">
        <v>685</v>
      </c>
      <c r="B580" s="25" t="s">
        <v>51</v>
      </c>
      <c r="C580" s="124" t="s">
        <v>547</v>
      </c>
      <c r="D580" s="20"/>
      <c r="E580" s="125">
        <v>100</v>
      </c>
      <c r="F580" s="99" t="s">
        <v>252</v>
      </c>
      <c r="G580" s="21">
        <v>208</v>
      </c>
      <c r="H580" s="122">
        <f t="shared" si="12"/>
        <v>20800</v>
      </c>
      <c r="I580" s="220" t="s">
        <v>522</v>
      </c>
      <c r="J580" s="206">
        <v>1</v>
      </c>
      <c r="K580" s="206"/>
      <c r="L580" s="206"/>
      <c r="M580" s="206"/>
      <c r="N580" s="206"/>
      <c r="O580" s="206"/>
      <c r="P580" s="206"/>
      <c r="Q580" s="206"/>
      <c r="R580" s="117"/>
      <c r="S580" s="117"/>
      <c r="T580" s="117"/>
      <c r="U580" s="117"/>
      <c r="V580" s="41"/>
      <c r="W580" s="41"/>
      <c r="X580" s="41"/>
      <c r="Y580" s="166"/>
      <c r="Z580" s="41"/>
      <c r="AA580" s="41"/>
      <c r="AB580" s="41"/>
    </row>
    <row r="581" spans="1:28" ht="15.75" customHeight="1">
      <c r="A581" s="13">
        <v>686</v>
      </c>
      <c r="B581" s="25" t="s">
        <v>51</v>
      </c>
      <c r="C581" s="124" t="s">
        <v>548</v>
      </c>
      <c r="D581" s="20"/>
      <c r="E581" s="125">
        <v>100</v>
      </c>
      <c r="F581" s="99" t="s">
        <v>252</v>
      </c>
      <c r="G581" s="21">
        <v>55</v>
      </c>
      <c r="H581" s="122">
        <f t="shared" si="12"/>
        <v>5500</v>
      </c>
      <c r="I581" s="220" t="s">
        <v>522</v>
      </c>
      <c r="J581" s="206">
        <v>1</v>
      </c>
      <c r="K581" s="206"/>
      <c r="L581" s="206"/>
      <c r="M581" s="206"/>
      <c r="N581" s="206"/>
      <c r="O581" s="206"/>
      <c r="P581" s="206"/>
      <c r="Q581" s="206"/>
      <c r="R581" s="117"/>
      <c r="S581" s="117"/>
      <c r="T581" s="117"/>
      <c r="U581" s="117"/>
      <c r="V581" s="41"/>
      <c r="W581" s="41"/>
      <c r="X581" s="41"/>
      <c r="Y581" s="166"/>
      <c r="Z581" s="41"/>
      <c r="AA581" s="41"/>
      <c r="AB581" s="41"/>
    </row>
    <row r="582" spans="1:28" ht="15.75" customHeight="1">
      <c r="A582" s="13">
        <v>687</v>
      </c>
      <c r="B582" s="25" t="s">
        <v>51</v>
      </c>
      <c r="C582" s="124" t="s">
        <v>549</v>
      </c>
      <c r="D582" s="20"/>
      <c r="E582" s="125">
        <v>100</v>
      </c>
      <c r="F582" s="99" t="s">
        <v>252</v>
      </c>
      <c r="G582" s="21">
        <v>82</v>
      </c>
      <c r="H582" s="122">
        <f t="shared" si="12"/>
        <v>8200</v>
      </c>
      <c r="I582" s="220" t="s">
        <v>522</v>
      </c>
      <c r="J582" s="206">
        <v>1</v>
      </c>
      <c r="K582" s="206"/>
      <c r="L582" s="206"/>
      <c r="M582" s="206"/>
      <c r="N582" s="206"/>
      <c r="O582" s="206"/>
      <c r="P582" s="206"/>
      <c r="Q582" s="206"/>
      <c r="R582" s="117"/>
      <c r="S582" s="117"/>
      <c r="T582" s="117"/>
      <c r="U582" s="117"/>
      <c r="V582" s="41"/>
      <c r="W582" s="41"/>
      <c r="X582" s="41"/>
      <c r="Y582" s="166"/>
      <c r="Z582" s="41"/>
      <c r="AA582" s="41"/>
      <c r="AB582" s="41"/>
    </row>
    <row r="583" spans="1:28" ht="15.75" customHeight="1">
      <c r="A583" s="13">
        <v>688</v>
      </c>
      <c r="B583" s="25" t="s">
        <v>51</v>
      </c>
      <c r="C583" s="124" t="s">
        <v>550</v>
      </c>
      <c r="D583" s="20"/>
      <c r="E583" s="125">
        <v>100</v>
      </c>
      <c r="F583" s="99" t="s">
        <v>252</v>
      </c>
      <c r="G583" s="21">
        <v>1196</v>
      </c>
      <c r="H583" s="122">
        <f t="shared" si="12"/>
        <v>119600</v>
      </c>
      <c r="I583" s="220" t="s">
        <v>522</v>
      </c>
      <c r="J583" s="206">
        <v>1</v>
      </c>
      <c r="K583" s="206"/>
      <c r="L583" s="206"/>
      <c r="M583" s="206"/>
      <c r="N583" s="206"/>
      <c r="O583" s="206"/>
      <c r="P583" s="206"/>
      <c r="Q583" s="206"/>
      <c r="R583" s="117"/>
      <c r="S583" s="117"/>
      <c r="T583" s="117"/>
      <c r="U583" s="117"/>
      <c r="V583" s="41"/>
      <c r="W583" s="41"/>
      <c r="X583" s="41"/>
      <c r="Y583" s="166"/>
      <c r="Z583" s="41"/>
      <c r="AA583" s="41"/>
      <c r="AB583" s="41"/>
    </row>
    <row r="584" spans="1:28" ht="15.75" customHeight="1">
      <c r="A584" s="13">
        <v>689</v>
      </c>
      <c r="B584" s="25" t="s">
        <v>51</v>
      </c>
      <c r="C584" s="124" t="s">
        <v>551</v>
      </c>
      <c r="D584" s="20"/>
      <c r="E584" s="125">
        <v>100</v>
      </c>
      <c r="F584" s="99" t="s">
        <v>252</v>
      </c>
      <c r="G584" s="21">
        <v>988</v>
      </c>
      <c r="H584" s="122">
        <f t="shared" si="12"/>
        <v>98800</v>
      </c>
      <c r="I584" s="220" t="s">
        <v>522</v>
      </c>
      <c r="J584" s="206">
        <v>1</v>
      </c>
      <c r="K584" s="206"/>
      <c r="L584" s="206"/>
      <c r="M584" s="206"/>
      <c r="N584" s="206"/>
      <c r="O584" s="206"/>
      <c r="P584" s="206"/>
      <c r="Q584" s="206"/>
      <c r="R584" s="117"/>
      <c r="S584" s="117"/>
      <c r="T584" s="117"/>
      <c r="U584" s="117"/>
      <c r="V584" s="41"/>
      <c r="W584" s="41"/>
      <c r="X584" s="41"/>
      <c r="Y584" s="166"/>
      <c r="Z584" s="41"/>
      <c r="AA584" s="41"/>
      <c r="AB584" s="41"/>
    </row>
    <row r="585" spans="1:28" ht="15.75" customHeight="1">
      <c r="A585" s="13">
        <v>690</v>
      </c>
      <c r="B585" s="25" t="s">
        <v>51</v>
      </c>
      <c r="C585" s="124" t="s">
        <v>552</v>
      </c>
      <c r="D585" s="20"/>
      <c r="E585" s="125">
        <v>100</v>
      </c>
      <c r="F585" s="99" t="s">
        <v>252</v>
      </c>
      <c r="G585" s="21">
        <v>468</v>
      </c>
      <c r="H585" s="122">
        <f t="shared" si="12"/>
        <v>46800</v>
      </c>
      <c r="I585" s="220" t="s">
        <v>522</v>
      </c>
      <c r="J585" s="206">
        <v>1</v>
      </c>
      <c r="K585" s="206"/>
      <c r="L585" s="206"/>
      <c r="M585" s="206"/>
      <c r="N585" s="206"/>
      <c r="O585" s="206"/>
      <c r="P585" s="206"/>
      <c r="Q585" s="206"/>
      <c r="R585" s="117"/>
      <c r="S585" s="117"/>
      <c r="T585" s="117"/>
      <c r="U585" s="117"/>
      <c r="V585" s="41"/>
      <c r="W585" s="41"/>
      <c r="X585" s="41"/>
      <c r="Y585" s="166"/>
      <c r="Z585" s="41"/>
      <c r="AA585" s="41"/>
      <c r="AB585" s="41"/>
    </row>
    <row r="586" spans="1:28" ht="15.75" customHeight="1">
      <c r="A586" s="13">
        <v>691</v>
      </c>
      <c r="B586" s="25" t="s">
        <v>51</v>
      </c>
      <c r="C586" s="124" t="s">
        <v>553</v>
      </c>
      <c r="D586" s="20"/>
      <c r="E586" s="125">
        <v>100</v>
      </c>
      <c r="F586" s="99" t="s">
        <v>252</v>
      </c>
      <c r="G586" s="21">
        <v>1741</v>
      </c>
      <c r="H586" s="122">
        <f t="shared" si="12"/>
        <v>174100</v>
      </c>
      <c r="I586" s="220" t="s">
        <v>522</v>
      </c>
      <c r="J586" s="206">
        <v>1</v>
      </c>
      <c r="K586" s="206"/>
      <c r="L586" s="206"/>
      <c r="M586" s="206"/>
      <c r="N586" s="206"/>
      <c r="O586" s="206"/>
      <c r="P586" s="206"/>
      <c r="Q586" s="206"/>
      <c r="R586" s="117"/>
      <c r="S586" s="117"/>
      <c r="T586" s="117"/>
      <c r="U586" s="117"/>
      <c r="V586" s="41"/>
      <c r="W586" s="41"/>
      <c r="X586" s="41"/>
      <c r="Y586" s="166"/>
      <c r="Z586" s="41"/>
      <c r="AA586" s="41"/>
      <c r="AB586" s="41"/>
    </row>
    <row r="587" spans="1:28" ht="15.75" customHeight="1">
      <c r="A587" s="13">
        <v>692</v>
      </c>
      <c r="B587" s="25" t="s">
        <v>51</v>
      </c>
      <c r="C587" s="124" t="s">
        <v>554</v>
      </c>
      <c r="D587" s="20"/>
      <c r="E587" s="125">
        <v>100</v>
      </c>
      <c r="F587" s="99" t="s">
        <v>252</v>
      </c>
      <c r="G587" s="21">
        <v>1872</v>
      </c>
      <c r="H587" s="122">
        <f t="shared" si="12"/>
        <v>187200</v>
      </c>
      <c r="I587" s="220" t="s">
        <v>522</v>
      </c>
      <c r="J587" s="206">
        <v>1</v>
      </c>
      <c r="K587" s="206"/>
      <c r="L587" s="206"/>
      <c r="M587" s="206"/>
      <c r="N587" s="206"/>
      <c r="O587" s="206"/>
      <c r="P587" s="206"/>
      <c r="Q587" s="206"/>
      <c r="R587" s="117"/>
      <c r="S587" s="117"/>
      <c r="T587" s="117"/>
      <c r="U587" s="117"/>
      <c r="V587" s="41"/>
      <c r="W587" s="41"/>
      <c r="X587" s="41"/>
      <c r="Y587" s="166"/>
      <c r="Z587" s="41"/>
      <c r="AA587" s="41"/>
      <c r="AB587" s="41"/>
    </row>
    <row r="588" spans="1:28" ht="15.75" customHeight="1">
      <c r="A588" s="13">
        <v>693</v>
      </c>
      <c r="B588" s="25" t="s">
        <v>51</v>
      </c>
      <c r="C588" s="124" t="s">
        <v>555</v>
      </c>
      <c r="D588" s="20"/>
      <c r="E588" s="125">
        <v>200</v>
      </c>
      <c r="F588" s="99" t="s">
        <v>252</v>
      </c>
      <c r="G588" s="21">
        <v>6727</v>
      </c>
      <c r="H588" s="122">
        <f t="shared" si="12"/>
        <v>1345400</v>
      </c>
      <c r="I588" s="220" t="s">
        <v>522</v>
      </c>
      <c r="J588" s="206">
        <v>1</v>
      </c>
      <c r="K588" s="206"/>
      <c r="L588" s="206"/>
      <c r="M588" s="206"/>
      <c r="N588" s="206"/>
      <c r="O588" s="206"/>
      <c r="P588" s="206"/>
      <c r="Q588" s="206"/>
      <c r="R588" s="117"/>
      <c r="S588" s="117"/>
      <c r="T588" s="117"/>
      <c r="U588" s="117"/>
      <c r="V588" s="41"/>
      <c r="W588" s="41"/>
      <c r="X588" s="41"/>
      <c r="Y588" s="166"/>
      <c r="Z588" s="41"/>
      <c r="AA588" s="41"/>
      <c r="AB588" s="41"/>
    </row>
    <row r="589" spans="1:28" ht="15.75" customHeight="1">
      <c r="A589" s="13">
        <v>694</v>
      </c>
      <c r="B589" s="25" t="s">
        <v>51</v>
      </c>
      <c r="C589" s="124" t="s">
        <v>556</v>
      </c>
      <c r="D589" s="20"/>
      <c r="E589" s="125">
        <v>400</v>
      </c>
      <c r="F589" s="99" t="s">
        <v>252</v>
      </c>
      <c r="G589" s="21">
        <v>256</v>
      </c>
      <c r="H589" s="122">
        <f t="shared" si="12"/>
        <v>102400</v>
      </c>
      <c r="I589" s="220" t="s">
        <v>522</v>
      </c>
      <c r="J589" s="206">
        <v>1</v>
      </c>
      <c r="K589" s="206"/>
      <c r="L589" s="206"/>
      <c r="M589" s="206"/>
      <c r="N589" s="206"/>
      <c r="O589" s="206"/>
      <c r="P589" s="206"/>
      <c r="Q589" s="206"/>
      <c r="R589" s="117"/>
      <c r="S589" s="117"/>
      <c r="T589" s="117"/>
      <c r="U589" s="117"/>
      <c r="V589" s="41"/>
      <c r="W589" s="41"/>
      <c r="X589" s="41"/>
      <c r="Y589" s="166"/>
      <c r="Z589" s="41"/>
      <c r="AA589" s="41"/>
      <c r="AB589" s="41"/>
    </row>
    <row r="590" spans="1:28" ht="15.75" customHeight="1">
      <c r="A590" s="13">
        <v>695</v>
      </c>
      <c r="B590" s="25" t="s">
        <v>51</v>
      </c>
      <c r="C590" s="124" t="s">
        <v>557</v>
      </c>
      <c r="D590" s="99"/>
      <c r="E590" s="125">
        <v>100</v>
      </c>
      <c r="F590" s="99" t="s">
        <v>252</v>
      </c>
      <c r="G590" s="21">
        <v>1782</v>
      </c>
      <c r="H590" s="122">
        <f t="shared" si="12"/>
        <v>178200</v>
      </c>
      <c r="I590" s="220" t="s">
        <v>522</v>
      </c>
      <c r="J590" s="206">
        <v>1</v>
      </c>
      <c r="K590" s="206"/>
      <c r="L590" s="206"/>
      <c r="M590" s="206"/>
      <c r="N590" s="206"/>
      <c r="O590" s="206"/>
      <c r="P590" s="206"/>
      <c r="Q590" s="206"/>
      <c r="R590" s="117"/>
      <c r="S590" s="117"/>
      <c r="T590" s="117"/>
      <c r="U590" s="117"/>
      <c r="V590" s="41"/>
      <c r="W590" s="41"/>
      <c r="X590" s="41"/>
      <c r="Y590" s="166"/>
      <c r="Z590" s="41"/>
      <c r="AA590" s="41"/>
      <c r="AB590" s="41"/>
    </row>
    <row r="591" spans="1:28" ht="15.75" customHeight="1">
      <c r="A591" s="13">
        <v>696</v>
      </c>
      <c r="B591" s="25"/>
      <c r="C591" s="39"/>
      <c r="D591" s="13"/>
      <c r="E591" s="13"/>
      <c r="F591" s="13"/>
      <c r="G591" s="62"/>
      <c r="H591" s="123"/>
      <c r="I591" s="25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41"/>
      <c r="W591" s="41"/>
      <c r="X591" s="41"/>
      <c r="Y591" s="166"/>
      <c r="Z591" s="41"/>
      <c r="AA591" s="41"/>
      <c r="AB591" s="41"/>
    </row>
    <row r="592" spans="1:28" ht="15.75" customHeight="1">
      <c r="A592" s="13">
        <v>697</v>
      </c>
      <c r="B592" s="25" t="s">
        <v>51</v>
      </c>
      <c r="C592" s="126" t="s">
        <v>558</v>
      </c>
      <c r="D592" s="14" t="s">
        <v>37</v>
      </c>
      <c r="E592" s="13"/>
      <c r="F592" s="13"/>
      <c r="G592" s="62"/>
      <c r="H592" s="226">
        <f>SUM(H593:H599)</f>
        <v>83722389</v>
      </c>
      <c r="I592" s="25" t="s">
        <v>428</v>
      </c>
      <c r="J592" s="117">
        <v>1</v>
      </c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41" t="s">
        <v>829</v>
      </c>
      <c r="W592" s="41"/>
      <c r="X592" s="41"/>
      <c r="Y592" s="166"/>
      <c r="Z592" s="41"/>
      <c r="AA592" s="41"/>
      <c r="AB592" s="41"/>
    </row>
    <row r="593" spans="1:28" ht="15.75" customHeight="1">
      <c r="A593" s="13">
        <v>698</v>
      </c>
      <c r="B593" s="25" t="s">
        <v>51</v>
      </c>
      <c r="C593" s="71" t="s">
        <v>559</v>
      </c>
      <c r="D593" s="20"/>
      <c r="E593" s="13">
        <v>313</v>
      </c>
      <c r="F593" s="13" t="s">
        <v>57</v>
      </c>
      <c r="G593" s="122">
        <v>47232</v>
      </c>
      <c r="H593" s="122">
        <f t="shared" ref="H593:H599" si="13">E593*G593</f>
        <v>14783616</v>
      </c>
      <c r="I593" s="220" t="s">
        <v>428</v>
      </c>
      <c r="J593" s="206">
        <v>1</v>
      </c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41"/>
      <c r="W593" s="41"/>
      <c r="X593" s="41"/>
      <c r="Y593" s="166"/>
      <c r="Z593" s="41"/>
      <c r="AA593" s="41"/>
      <c r="AB593" s="41"/>
    </row>
    <row r="594" spans="1:28" ht="15.75" customHeight="1">
      <c r="A594" s="13">
        <v>699</v>
      </c>
      <c r="B594" s="25" t="s">
        <v>51</v>
      </c>
      <c r="C594" s="71" t="s">
        <v>560</v>
      </c>
      <c r="D594" s="20"/>
      <c r="E594" s="13">
        <v>242</v>
      </c>
      <c r="F594" s="13" t="s">
        <v>57</v>
      </c>
      <c r="G594" s="122">
        <v>131705</v>
      </c>
      <c r="H594" s="122">
        <f t="shared" si="13"/>
        <v>31872610</v>
      </c>
      <c r="I594" s="220" t="s">
        <v>428</v>
      </c>
      <c r="J594" s="206">
        <v>1</v>
      </c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41"/>
      <c r="W594" s="41"/>
      <c r="X594" s="41"/>
      <c r="Y594" s="166"/>
      <c r="Z594" s="41"/>
      <c r="AA594" s="41"/>
      <c r="AB594" s="41"/>
    </row>
    <row r="595" spans="1:28" ht="15.75" customHeight="1">
      <c r="A595" s="13">
        <v>700</v>
      </c>
      <c r="B595" s="25" t="s">
        <v>51</v>
      </c>
      <c r="C595" s="71" t="s">
        <v>561</v>
      </c>
      <c r="D595" s="20"/>
      <c r="E595" s="13">
        <v>310</v>
      </c>
      <c r="F595" s="13" t="s">
        <v>57</v>
      </c>
      <c r="G595" s="122">
        <v>84473</v>
      </c>
      <c r="H595" s="122">
        <f t="shared" si="13"/>
        <v>26186630</v>
      </c>
      <c r="I595" s="220" t="s">
        <v>428</v>
      </c>
      <c r="J595" s="206">
        <v>1</v>
      </c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41"/>
      <c r="W595" s="41"/>
      <c r="X595" s="41"/>
      <c r="Y595" s="166"/>
      <c r="Z595" s="41"/>
      <c r="AA595" s="41"/>
      <c r="AB595" s="41"/>
    </row>
    <row r="596" spans="1:28" ht="15.75" customHeight="1">
      <c r="A596" s="13">
        <v>701</v>
      </c>
      <c r="B596" s="25" t="s">
        <v>51</v>
      </c>
      <c r="C596" s="71" t="s">
        <v>562</v>
      </c>
      <c r="D596" s="20"/>
      <c r="E596" s="13">
        <v>31</v>
      </c>
      <c r="F596" s="13" t="s">
        <v>57</v>
      </c>
      <c r="G596" s="122">
        <v>57223</v>
      </c>
      <c r="H596" s="122">
        <f t="shared" si="13"/>
        <v>1773913</v>
      </c>
      <c r="I596" s="220" t="s">
        <v>428</v>
      </c>
      <c r="J596" s="206">
        <v>1</v>
      </c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41"/>
      <c r="W596" s="41"/>
      <c r="X596" s="41"/>
      <c r="Y596" s="166"/>
      <c r="Z596" s="41"/>
      <c r="AA596" s="41"/>
      <c r="AB596" s="41"/>
    </row>
    <row r="597" spans="1:28" ht="15.75" customHeight="1">
      <c r="A597" s="13">
        <v>702</v>
      </c>
      <c r="B597" s="25" t="s">
        <v>51</v>
      </c>
      <c r="C597" s="71" t="s">
        <v>563</v>
      </c>
      <c r="D597" s="20"/>
      <c r="E597" s="13">
        <v>34</v>
      </c>
      <c r="F597" s="13" t="s">
        <v>57</v>
      </c>
      <c r="G597" s="122">
        <v>18666</v>
      </c>
      <c r="H597" s="122">
        <f t="shared" si="13"/>
        <v>634644</v>
      </c>
      <c r="I597" s="220" t="s">
        <v>428</v>
      </c>
      <c r="J597" s="206">
        <v>1</v>
      </c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41"/>
      <c r="W597" s="41"/>
      <c r="X597" s="41"/>
      <c r="Y597" s="166"/>
      <c r="Z597" s="41"/>
      <c r="AA597" s="41"/>
      <c r="AB597" s="41"/>
    </row>
    <row r="598" spans="1:28" ht="15.75" customHeight="1">
      <c r="A598" s="13">
        <v>703</v>
      </c>
      <c r="B598" s="25" t="s">
        <v>51</v>
      </c>
      <c r="C598" s="71" t="s">
        <v>564</v>
      </c>
      <c r="D598" s="20"/>
      <c r="E598" s="13">
        <v>211</v>
      </c>
      <c r="F598" s="13" t="s">
        <v>57</v>
      </c>
      <c r="G598" s="122">
        <v>23616</v>
      </c>
      <c r="H598" s="122">
        <f t="shared" si="13"/>
        <v>4982976</v>
      </c>
      <c r="I598" s="220" t="s">
        <v>428</v>
      </c>
      <c r="J598" s="206">
        <v>1</v>
      </c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41"/>
      <c r="W598" s="41"/>
      <c r="X598" s="41"/>
      <c r="Y598" s="166"/>
      <c r="Z598" s="41"/>
      <c r="AA598" s="41"/>
      <c r="AB598" s="41"/>
    </row>
    <row r="599" spans="1:28" ht="15.75" customHeight="1">
      <c r="A599" s="13">
        <v>704</v>
      </c>
      <c r="B599" s="25" t="s">
        <v>51</v>
      </c>
      <c r="C599" s="71" t="s">
        <v>565</v>
      </c>
      <c r="D599" s="20"/>
      <c r="E599" s="13">
        <v>256</v>
      </c>
      <c r="F599" s="13" t="s">
        <v>57</v>
      </c>
      <c r="G599" s="122">
        <v>13625</v>
      </c>
      <c r="H599" s="122">
        <f t="shared" si="13"/>
        <v>3488000</v>
      </c>
      <c r="I599" s="220" t="s">
        <v>428</v>
      </c>
      <c r="J599" s="206">
        <v>1</v>
      </c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41"/>
      <c r="W599" s="41"/>
      <c r="X599" s="41"/>
      <c r="Y599" s="166"/>
      <c r="Z599" s="41"/>
      <c r="AA599" s="41"/>
      <c r="AB599" s="41"/>
    </row>
    <row r="600" spans="1:28" ht="15.75" customHeight="1">
      <c r="A600" s="13">
        <v>705</v>
      </c>
      <c r="B600" s="25"/>
      <c r="C600" s="8"/>
      <c r="D600" s="13"/>
      <c r="E600" s="13"/>
      <c r="F600" s="13"/>
      <c r="G600" s="62"/>
      <c r="H600" s="62"/>
      <c r="I600" s="25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41"/>
      <c r="W600" s="41"/>
      <c r="X600" s="41"/>
      <c r="Y600" s="166"/>
      <c r="Z600" s="41"/>
      <c r="AA600" s="41"/>
      <c r="AB600" s="41"/>
    </row>
    <row r="601" spans="1:28" ht="15.75" customHeight="1">
      <c r="A601" s="13">
        <v>706</v>
      </c>
      <c r="B601" s="25" t="s">
        <v>51</v>
      </c>
      <c r="C601" s="126" t="s">
        <v>566</v>
      </c>
      <c r="D601" s="14" t="s">
        <v>37</v>
      </c>
      <c r="E601" s="13"/>
      <c r="F601" s="13"/>
      <c r="G601" s="62"/>
      <c r="H601" s="226">
        <f>SUM(H602:H625)</f>
        <v>9726616.0800000001</v>
      </c>
      <c r="I601" s="119" t="s">
        <v>55</v>
      </c>
      <c r="J601" s="117">
        <v>1</v>
      </c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41" t="s">
        <v>829</v>
      </c>
      <c r="W601" s="41"/>
      <c r="X601" s="41"/>
      <c r="Y601" s="166"/>
      <c r="Z601" s="41"/>
      <c r="AA601" s="41"/>
      <c r="AB601" s="41"/>
    </row>
    <row r="602" spans="1:28" ht="15.75" customHeight="1">
      <c r="A602" s="13">
        <v>707</v>
      </c>
      <c r="B602" s="25" t="s">
        <v>51</v>
      </c>
      <c r="C602" s="127" t="s">
        <v>567</v>
      </c>
      <c r="D602" s="67"/>
      <c r="E602" s="67">
        <v>36</v>
      </c>
      <c r="F602" s="99" t="s">
        <v>252</v>
      </c>
      <c r="G602" s="128">
        <v>28622</v>
      </c>
      <c r="H602" s="129">
        <f t="shared" ref="H602:H625" si="14">E602*G602</f>
        <v>1030392</v>
      </c>
      <c r="I602" s="221" t="s">
        <v>55</v>
      </c>
      <c r="J602" s="231">
        <v>1</v>
      </c>
      <c r="K602" s="231"/>
      <c r="L602" s="231"/>
      <c r="M602" s="231"/>
      <c r="N602" s="117"/>
      <c r="O602" s="117"/>
      <c r="P602" s="117"/>
      <c r="Q602" s="117"/>
      <c r="R602" s="117"/>
      <c r="S602" s="117"/>
      <c r="T602" s="117"/>
      <c r="U602" s="117"/>
      <c r="V602" s="41"/>
      <c r="W602" s="41"/>
      <c r="X602" s="41"/>
      <c r="Y602" s="166"/>
      <c r="Z602" s="41"/>
      <c r="AA602" s="41"/>
      <c r="AB602" s="41"/>
    </row>
    <row r="603" spans="1:28" ht="15.75" customHeight="1">
      <c r="A603" s="13">
        <v>708</v>
      </c>
      <c r="B603" s="25" t="s">
        <v>51</v>
      </c>
      <c r="C603" s="127" t="s">
        <v>568</v>
      </c>
      <c r="D603" s="67"/>
      <c r="E603" s="67">
        <v>18</v>
      </c>
      <c r="F603" s="99" t="s">
        <v>252</v>
      </c>
      <c r="G603" s="128">
        <v>29132</v>
      </c>
      <c r="H603" s="129">
        <f t="shared" si="14"/>
        <v>524376</v>
      </c>
      <c r="I603" s="221" t="s">
        <v>55</v>
      </c>
      <c r="J603" s="231">
        <v>1</v>
      </c>
      <c r="K603" s="231"/>
      <c r="L603" s="231"/>
      <c r="M603" s="231"/>
      <c r="N603" s="117"/>
      <c r="O603" s="117"/>
      <c r="P603" s="117"/>
      <c r="Q603" s="117"/>
      <c r="R603" s="117"/>
      <c r="S603" s="117"/>
      <c r="T603" s="117"/>
      <c r="U603" s="117"/>
      <c r="V603" s="41"/>
      <c r="W603" s="41"/>
      <c r="X603" s="41"/>
      <c r="Y603" s="166"/>
      <c r="Z603" s="41"/>
      <c r="AA603" s="41"/>
      <c r="AB603" s="41"/>
    </row>
    <row r="604" spans="1:28" ht="15.75" customHeight="1">
      <c r="A604" s="13">
        <v>709</v>
      </c>
      <c r="B604" s="25" t="s">
        <v>51</v>
      </c>
      <c r="C604" s="127" t="s">
        <v>569</v>
      </c>
      <c r="D604" s="67"/>
      <c r="E604" s="67">
        <v>24</v>
      </c>
      <c r="F604" s="99" t="s">
        <v>252</v>
      </c>
      <c r="G604" s="128">
        <v>21076</v>
      </c>
      <c r="H604" s="129">
        <f t="shared" si="14"/>
        <v>505824</v>
      </c>
      <c r="I604" s="221" t="s">
        <v>55</v>
      </c>
      <c r="J604" s="231">
        <v>1</v>
      </c>
      <c r="K604" s="231"/>
      <c r="L604" s="231"/>
      <c r="M604" s="231"/>
      <c r="N604" s="117"/>
      <c r="O604" s="117"/>
      <c r="P604" s="117"/>
      <c r="Q604" s="117"/>
      <c r="R604" s="117"/>
      <c r="S604" s="117"/>
      <c r="T604" s="117"/>
      <c r="U604" s="117"/>
      <c r="V604" s="41"/>
      <c r="W604" s="41"/>
      <c r="X604" s="41"/>
      <c r="Y604" s="166"/>
      <c r="Z604" s="41"/>
      <c r="AA604" s="41"/>
      <c r="AB604" s="41"/>
    </row>
    <row r="605" spans="1:28" ht="15.75" customHeight="1">
      <c r="A605" s="13">
        <v>710</v>
      </c>
      <c r="B605" s="25" t="s">
        <v>51</v>
      </c>
      <c r="C605" s="127" t="s">
        <v>570</v>
      </c>
      <c r="D605" s="67"/>
      <c r="E605" s="67">
        <v>24</v>
      </c>
      <c r="F605" s="99" t="s">
        <v>252</v>
      </c>
      <c r="G605" s="128">
        <v>21076</v>
      </c>
      <c r="H605" s="129">
        <f t="shared" si="14"/>
        <v>505824</v>
      </c>
      <c r="I605" s="221" t="s">
        <v>55</v>
      </c>
      <c r="J605" s="231">
        <v>1</v>
      </c>
      <c r="K605" s="231"/>
      <c r="L605" s="231"/>
      <c r="M605" s="231"/>
      <c r="N605" s="117"/>
      <c r="O605" s="117"/>
      <c r="P605" s="117"/>
      <c r="Q605" s="117"/>
      <c r="R605" s="117"/>
      <c r="S605" s="117"/>
      <c r="T605" s="117"/>
      <c r="U605" s="117"/>
      <c r="V605" s="41"/>
      <c r="W605" s="41"/>
      <c r="X605" s="41"/>
      <c r="Y605" s="166"/>
      <c r="Z605" s="41"/>
      <c r="AA605" s="41"/>
      <c r="AB605" s="41"/>
    </row>
    <row r="606" spans="1:28" ht="15.75" customHeight="1">
      <c r="A606" s="13">
        <v>711</v>
      </c>
      <c r="B606" s="25" t="s">
        <v>51</v>
      </c>
      <c r="C606" s="127" t="s">
        <v>571</v>
      </c>
      <c r="D606" s="67"/>
      <c r="E606" s="67">
        <v>18</v>
      </c>
      <c r="F606" s="99" t="s">
        <v>252</v>
      </c>
      <c r="G606" s="128">
        <v>18564</v>
      </c>
      <c r="H606" s="129">
        <f t="shared" si="14"/>
        <v>334152</v>
      </c>
      <c r="I606" s="221" t="s">
        <v>55</v>
      </c>
      <c r="J606" s="231">
        <v>1</v>
      </c>
      <c r="K606" s="231"/>
      <c r="L606" s="231"/>
      <c r="M606" s="231"/>
      <c r="N606" s="117"/>
      <c r="O606" s="117"/>
      <c r="P606" s="117"/>
      <c r="Q606" s="117"/>
      <c r="R606" s="117"/>
      <c r="S606" s="117"/>
      <c r="T606" s="117"/>
      <c r="U606" s="117"/>
      <c r="V606" s="41"/>
      <c r="W606" s="41"/>
      <c r="X606" s="41"/>
      <c r="Y606" s="166"/>
      <c r="Z606" s="41"/>
      <c r="AA606" s="41"/>
      <c r="AB606" s="41"/>
    </row>
    <row r="607" spans="1:28" ht="15.75" customHeight="1">
      <c r="A607" s="13">
        <v>712</v>
      </c>
      <c r="B607" s="25" t="s">
        <v>51</v>
      </c>
      <c r="C607" s="127" t="s">
        <v>572</v>
      </c>
      <c r="D607" s="67"/>
      <c r="E607" s="67">
        <v>36</v>
      </c>
      <c r="F607" s="99" t="s">
        <v>252</v>
      </c>
      <c r="G607" s="128">
        <v>20628</v>
      </c>
      <c r="H607" s="129">
        <f t="shared" si="14"/>
        <v>742608</v>
      </c>
      <c r="I607" s="221" t="s">
        <v>55</v>
      </c>
      <c r="J607" s="231">
        <v>1</v>
      </c>
      <c r="K607" s="231"/>
      <c r="L607" s="231"/>
      <c r="M607" s="231"/>
      <c r="N607" s="117"/>
      <c r="O607" s="117"/>
      <c r="P607" s="117"/>
      <c r="Q607" s="117"/>
      <c r="R607" s="117"/>
      <c r="S607" s="117"/>
      <c r="T607" s="117"/>
      <c r="U607" s="117"/>
      <c r="V607" s="41"/>
      <c r="W607" s="41"/>
      <c r="X607" s="41"/>
      <c r="Y607" s="166"/>
      <c r="Z607" s="41"/>
      <c r="AA607" s="41"/>
      <c r="AB607" s="41"/>
    </row>
    <row r="608" spans="1:28" ht="15.75" customHeight="1">
      <c r="A608" s="13">
        <v>713</v>
      </c>
      <c r="B608" s="25" t="s">
        <v>51</v>
      </c>
      <c r="C608" s="127" t="s">
        <v>573</v>
      </c>
      <c r="D608" s="67"/>
      <c r="E608" s="67">
        <v>18</v>
      </c>
      <c r="F608" s="99" t="s">
        <v>252</v>
      </c>
      <c r="G608" s="128">
        <v>22621</v>
      </c>
      <c r="H608" s="129">
        <f t="shared" si="14"/>
        <v>407178</v>
      </c>
      <c r="I608" s="221" t="s">
        <v>55</v>
      </c>
      <c r="J608" s="231">
        <v>1</v>
      </c>
      <c r="K608" s="231"/>
      <c r="L608" s="231"/>
      <c r="M608" s="231"/>
      <c r="N608" s="117"/>
      <c r="O608" s="117"/>
      <c r="P608" s="117"/>
      <c r="Q608" s="117"/>
      <c r="R608" s="117"/>
      <c r="S608" s="117"/>
      <c r="T608" s="117"/>
      <c r="U608" s="117"/>
      <c r="V608" s="41"/>
      <c r="W608" s="41"/>
      <c r="X608" s="41"/>
      <c r="Y608" s="166"/>
      <c r="Z608" s="41"/>
      <c r="AA608" s="41"/>
      <c r="AB608" s="41"/>
    </row>
    <row r="609" spans="1:28" ht="15.75" customHeight="1">
      <c r="A609" s="13">
        <v>714</v>
      </c>
      <c r="B609" s="25" t="s">
        <v>51</v>
      </c>
      <c r="C609" s="127" t="s">
        <v>574</v>
      </c>
      <c r="D609" s="67"/>
      <c r="E609" s="67">
        <v>18</v>
      </c>
      <c r="F609" s="99" t="s">
        <v>252</v>
      </c>
      <c r="G609" s="128">
        <v>17621</v>
      </c>
      <c r="H609" s="129">
        <f t="shared" si="14"/>
        <v>317178</v>
      </c>
      <c r="I609" s="221" t="s">
        <v>55</v>
      </c>
      <c r="J609" s="231">
        <v>1</v>
      </c>
      <c r="K609" s="231"/>
      <c r="L609" s="231"/>
      <c r="M609" s="231"/>
      <c r="N609" s="117"/>
      <c r="O609" s="117"/>
      <c r="P609" s="117"/>
      <c r="Q609" s="117"/>
      <c r="R609" s="117"/>
      <c r="S609" s="117"/>
      <c r="T609" s="117"/>
      <c r="U609" s="117"/>
      <c r="V609" s="41"/>
      <c r="W609" s="41"/>
      <c r="X609" s="41"/>
      <c r="Y609" s="166"/>
      <c r="Z609" s="41"/>
      <c r="AA609" s="41"/>
      <c r="AB609" s="41"/>
    </row>
    <row r="610" spans="1:28" ht="15.75" customHeight="1">
      <c r="A610" s="13">
        <v>715</v>
      </c>
      <c r="B610" s="25" t="s">
        <v>51</v>
      </c>
      <c r="C610" s="127" t="s">
        <v>575</v>
      </c>
      <c r="D610" s="67"/>
      <c r="E610" s="67">
        <v>18</v>
      </c>
      <c r="F610" s="99" t="s">
        <v>252</v>
      </c>
      <c r="G610" s="128">
        <v>10621</v>
      </c>
      <c r="H610" s="129">
        <f t="shared" si="14"/>
        <v>191178</v>
      </c>
      <c r="I610" s="221" t="s">
        <v>55</v>
      </c>
      <c r="J610" s="231">
        <v>1</v>
      </c>
      <c r="K610" s="231"/>
      <c r="L610" s="231"/>
      <c r="M610" s="231"/>
      <c r="N610" s="117"/>
      <c r="O610" s="117"/>
      <c r="P610" s="117"/>
      <c r="Q610" s="117"/>
      <c r="R610" s="117"/>
      <c r="S610" s="117"/>
      <c r="T610" s="117"/>
      <c r="U610" s="117"/>
      <c r="V610" s="41"/>
      <c r="W610" s="41"/>
      <c r="X610" s="41"/>
      <c r="Y610" s="166"/>
      <c r="Z610" s="41"/>
      <c r="AA610" s="41"/>
      <c r="AB610" s="41"/>
    </row>
    <row r="611" spans="1:28" ht="15.75" customHeight="1">
      <c r="A611" s="13">
        <v>716</v>
      </c>
      <c r="B611" s="25" t="s">
        <v>51</v>
      </c>
      <c r="C611" s="127" t="s">
        <v>576</v>
      </c>
      <c r="D611" s="67"/>
      <c r="E611" s="67">
        <v>18</v>
      </c>
      <c r="F611" s="99" t="s">
        <v>252</v>
      </c>
      <c r="G611" s="128">
        <v>10521</v>
      </c>
      <c r="H611" s="129">
        <f t="shared" si="14"/>
        <v>189378</v>
      </c>
      <c r="I611" s="221" t="s">
        <v>55</v>
      </c>
      <c r="J611" s="231">
        <v>1</v>
      </c>
      <c r="K611" s="231"/>
      <c r="L611" s="231"/>
      <c r="M611" s="231"/>
      <c r="N611" s="117"/>
      <c r="O611" s="117"/>
      <c r="P611" s="117"/>
      <c r="Q611" s="117"/>
      <c r="R611" s="117"/>
      <c r="S611" s="117"/>
      <c r="T611" s="117"/>
      <c r="U611" s="117"/>
      <c r="V611" s="41"/>
      <c r="W611" s="41"/>
      <c r="X611" s="41"/>
      <c r="Y611" s="166"/>
      <c r="Z611" s="41"/>
      <c r="AA611" s="41"/>
      <c r="AB611" s="41"/>
    </row>
    <row r="612" spans="1:28" ht="15.75" customHeight="1">
      <c r="A612" s="13">
        <v>717</v>
      </c>
      <c r="B612" s="25" t="s">
        <v>51</v>
      </c>
      <c r="C612" s="127" t="s">
        <v>577</v>
      </c>
      <c r="D612" s="67"/>
      <c r="E612" s="67">
        <v>18</v>
      </c>
      <c r="F612" s="99" t="s">
        <v>252</v>
      </c>
      <c r="G612" s="128">
        <v>15456</v>
      </c>
      <c r="H612" s="129">
        <f t="shared" si="14"/>
        <v>278208</v>
      </c>
      <c r="I612" s="221" t="s">
        <v>55</v>
      </c>
      <c r="J612" s="231">
        <v>1</v>
      </c>
      <c r="K612" s="231"/>
      <c r="L612" s="231"/>
      <c r="M612" s="231"/>
      <c r="N612" s="117"/>
      <c r="O612" s="117"/>
      <c r="P612" s="117"/>
      <c r="Q612" s="117"/>
      <c r="R612" s="117"/>
      <c r="S612" s="117"/>
      <c r="T612" s="117"/>
      <c r="U612" s="117"/>
      <c r="V612" s="41"/>
      <c r="W612" s="41"/>
      <c r="X612" s="41"/>
      <c r="Y612" s="166"/>
      <c r="Z612" s="41"/>
      <c r="AA612" s="41"/>
      <c r="AB612" s="41"/>
    </row>
    <row r="613" spans="1:28" ht="15.75" customHeight="1">
      <c r="A613" s="13">
        <v>718</v>
      </c>
      <c r="B613" s="25" t="s">
        <v>51</v>
      </c>
      <c r="C613" s="127" t="s">
        <v>578</v>
      </c>
      <c r="D613" s="67"/>
      <c r="E613" s="67">
        <v>24</v>
      </c>
      <c r="F613" s="99" t="s">
        <v>252</v>
      </c>
      <c r="G613" s="128">
        <v>18123</v>
      </c>
      <c r="H613" s="129">
        <f t="shared" si="14"/>
        <v>434952</v>
      </c>
      <c r="I613" s="221" t="s">
        <v>55</v>
      </c>
      <c r="J613" s="231">
        <v>1</v>
      </c>
      <c r="K613" s="231"/>
      <c r="L613" s="231"/>
      <c r="M613" s="231"/>
      <c r="N613" s="117"/>
      <c r="O613" s="117"/>
      <c r="P613" s="117"/>
      <c r="Q613" s="117"/>
      <c r="R613" s="117"/>
      <c r="S613" s="117"/>
      <c r="T613" s="117"/>
      <c r="U613" s="117"/>
      <c r="V613" s="41"/>
      <c r="W613" s="41"/>
      <c r="X613" s="41"/>
      <c r="Y613" s="166"/>
      <c r="Z613" s="41"/>
      <c r="AA613" s="41"/>
      <c r="AB613" s="41"/>
    </row>
    <row r="614" spans="1:28" ht="15.75" customHeight="1">
      <c r="A614" s="13">
        <v>719</v>
      </c>
      <c r="B614" s="25" t="s">
        <v>51</v>
      </c>
      <c r="C614" s="127" t="s">
        <v>579</v>
      </c>
      <c r="D614" s="67"/>
      <c r="E614" s="67">
        <v>18</v>
      </c>
      <c r="F614" s="99" t="s">
        <v>252</v>
      </c>
      <c r="G614" s="128">
        <v>17263</v>
      </c>
      <c r="H614" s="129">
        <f t="shared" si="14"/>
        <v>310734</v>
      </c>
      <c r="I614" s="221" t="s">
        <v>55</v>
      </c>
      <c r="J614" s="231">
        <v>1</v>
      </c>
      <c r="K614" s="231"/>
      <c r="L614" s="231"/>
      <c r="M614" s="231"/>
      <c r="N614" s="117"/>
      <c r="O614" s="117"/>
      <c r="P614" s="117"/>
      <c r="Q614" s="117"/>
      <c r="R614" s="117"/>
      <c r="S614" s="117"/>
      <c r="T614" s="117"/>
      <c r="U614" s="117"/>
      <c r="V614" s="41"/>
      <c r="W614" s="41"/>
      <c r="X614" s="41"/>
      <c r="Y614" s="166"/>
      <c r="Z614" s="41"/>
      <c r="AA614" s="41"/>
      <c r="AB614" s="41"/>
    </row>
    <row r="615" spans="1:28" ht="15.75" customHeight="1">
      <c r="A615" s="13">
        <v>720</v>
      </c>
      <c r="B615" s="25" t="s">
        <v>51</v>
      </c>
      <c r="C615" s="127" t="s">
        <v>580</v>
      </c>
      <c r="D615" s="67"/>
      <c r="E615" s="67">
        <v>18</v>
      </c>
      <c r="F615" s="99" t="s">
        <v>252</v>
      </c>
      <c r="G615" s="128">
        <v>18550</v>
      </c>
      <c r="H615" s="129">
        <f t="shared" si="14"/>
        <v>333900</v>
      </c>
      <c r="I615" s="221" t="s">
        <v>55</v>
      </c>
      <c r="J615" s="231">
        <v>1</v>
      </c>
      <c r="K615" s="231"/>
      <c r="L615" s="231"/>
      <c r="M615" s="231"/>
      <c r="N615" s="117"/>
      <c r="O615" s="117"/>
      <c r="P615" s="117"/>
      <c r="Q615" s="117"/>
      <c r="R615" s="117"/>
      <c r="S615" s="117"/>
      <c r="T615" s="117"/>
      <c r="U615" s="117"/>
      <c r="V615" s="41"/>
      <c r="W615" s="41"/>
      <c r="X615" s="41"/>
      <c r="Y615" s="166"/>
      <c r="Z615" s="41"/>
      <c r="AA615" s="41"/>
      <c r="AB615" s="41"/>
    </row>
    <row r="616" spans="1:28" ht="15.75" customHeight="1">
      <c r="A616" s="13">
        <v>721</v>
      </c>
      <c r="B616" s="25" t="s">
        <v>51</v>
      </c>
      <c r="C616" s="127" t="s">
        <v>581</v>
      </c>
      <c r="D616" s="67"/>
      <c r="E616" s="67">
        <v>18</v>
      </c>
      <c r="F616" s="99" t="s">
        <v>252</v>
      </c>
      <c r="G616" s="128">
        <v>14997</v>
      </c>
      <c r="H616" s="129">
        <f t="shared" si="14"/>
        <v>269946</v>
      </c>
      <c r="I616" s="221" t="s">
        <v>55</v>
      </c>
      <c r="J616" s="231">
        <v>1</v>
      </c>
      <c r="K616" s="231"/>
      <c r="L616" s="231"/>
      <c r="M616" s="231"/>
      <c r="N616" s="117"/>
      <c r="O616" s="117"/>
      <c r="P616" s="117"/>
      <c r="Q616" s="117"/>
      <c r="R616" s="117"/>
      <c r="S616" s="117"/>
      <c r="T616" s="117"/>
      <c r="U616" s="117"/>
      <c r="V616" s="41"/>
      <c r="W616" s="41"/>
      <c r="X616" s="41"/>
      <c r="Y616" s="166"/>
      <c r="Z616" s="41"/>
      <c r="AA616" s="41"/>
      <c r="AB616" s="41"/>
    </row>
    <row r="617" spans="1:28" ht="15.75" customHeight="1">
      <c r="A617" s="13">
        <v>722</v>
      </c>
      <c r="B617" s="25" t="s">
        <v>51</v>
      </c>
      <c r="C617" s="127" t="s">
        <v>582</v>
      </c>
      <c r="D617" s="67"/>
      <c r="E617" s="67">
        <v>18</v>
      </c>
      <c r="F617" s="99" t="s">
        <v>252</v>
      </c>
      <c r="G617" s="128">
        <v>19756</v>
      </c>
      <c r="H617" s="129">
        <f t="shared" si="14"/>
        <v>355608</v>
      </c>
      <c r="I617" s="221" t="s">
        <v>55</v>
      </c>
      <c r="J617" s="231">
        <v>1</v>
      </c>
      <c r="K617" s="231"/>
      <c r="L617" s="231"/>
      <c r="M617" s="231"/>
      <c r="N617" s="117"/>
      <c r="O617" s="117"/>
      <c r="P617" s="117"/>
      <c r="Q617" s="117"/>
      <c r="R617" s="117"/>
      <c r="S617" s="117"/>
      <c r="T617" s="117"/>
      <c r="U617" s="117"/>
      <c r="V617" s="41"/>
      <c r="W617" s="41"/>
      <c r="X617" s="41"/>
      <c r="Y617" s="166"/>
      <c r="Z617" s="41"/>
      <c r="AA617" s="41"/>
      <c r="AB617" s="41"/>
    </row>
    <row r="618" spans="1:28" ht="15.75" customHeight="1">
      <c r="A618" s="13">
        <v>723</v>
      </c>
      <c r="B618" s="25" t="s">
        <v>51</v>
      </c>
      <c r="C618" s="127" t="s">
        <v>583</v>
      </c>
      <c r="D618" s="67"/>
      <c r="E618" s="67">
        <v>18</v>
      </c>
      <c r="F618" s="99" t="s">
        <v>252</v>
      </c>
      <c r="G618" s="128">
        <v>18955</v>
      </c>
      <c r="H618" s="129">
        <f t="shared" si="14"/>
        <v>341190</v>
      </c>
      <c r="I618" s="221" t="s">
        <v>55</v>
      </c>
      <c r="J618" s="231">
        <v>1</v>
      </c>
      <c r="K618" s="231"/>
      <c r="L618" s="231"/>
      <c r="M618" s="231"/>
      <c r="N618" s="117"/>
      <c r="O618" s="117"/>
      <c r="P618" s="117"/>
      <c r="Q618" s="117"/>
      <c r="R618" s="117"/>
      <c r="S618" s="117"/>
      <c r="T618" s="117"/>
      <c r="U618" s="117"/>
      <c r="V618" s="41"/>
      <c r="W618" s="41"/>
      <c r="X618" s="41"/>
      <c r="Y618" s="166"/>
      <c r="Z618" s="41"/>
      <c r="AA618" s="41"/>
      <c r="AB618" s="41"/>
    </row>
    <row r="619" spans="1:28" ht="15.75" customHeight="1">
      <c r="A619" s="13">
        <v>724</v>
      </c>
      <c r="B619" s="25" t="s">
        <v>51</v>
      </c>
      <c r="C619" s="127" t="s">
        <v>584</v>
      </c>
      <c r="D619" s="67"/>
      <c r="E619" s="67">
        <v>18</v>
      </c>
      <c r="F619" s="99" t="s">
        <v>252</v>
      </c>
      <c r="G619" s="128">
        <v>15622</v>
      </c>
      <c r="H619" s="129">
        <f t="shared" si="14"/>
        <v>281196</v>
      </c>
      <c r="I619" s="221" t="s">
        <v>55</v>
      </c>
      <c r="J619" s="231">
        <v>1</v>
      </c>
      <c r="K619" s="231"/>
      <c r="L619" s="231"/>
      <c r="M619" s="231"/>
      <c r="N619" s="117"/>
      <c r="O619" s="117"/>
      <c r="P619" s="117"/>
      <c r="Q619" s="117"/>
      <c r="R619" s="117"/>
      <c r="S619" s="117"/>
      <c r="T619" s="117"/>
      <c r="U619" s="117"/>
      <c r="V619" s="41"/>
      <c r="W619" s="41"/>
      <c r="X619" s="41"/>
      <c r="Y619" s="166"/>
      <c r="Z619" s="41"/>
      <c r="AA619" s="41"/>
      <c r="AB619" s="41"/>
    </row>
    <row r="620" spans="1:28" ht="15.75" customHeight="1">
      <c r="A620" s="13">
        <v>725</v>
      </c>
      <c r="B620" s="25" t="s">
        <v>51</v>
      </c>
      <c r="C620" s="127" t="s">
        <v>585</v>
      </c>
      <c r="D620" s="67"/>
      <c r="E620" s="67">
        <v>24</v>
      </c>
      <c r="F620" s="99" t="s">
        <v>252</v>
      </c>
      <c r="G620" s="128">
        <v>29425.42</v>
      </c>
      <c r="H620" s="129">
        <f t="shared" si="14"/>
        <v>706210.08</v>
      </c>
      <c r="I620" s="221" t="s">
        <v>55</v>
      </c>
      <c r="J620" s="231">
        <v>1</v>
      </c>
      <c r="K620" s="231"/>
      <c r="L620" s="231"/>
      <c r="M620" s="231"/>
      <c r="N620" s="117"/>
      <c r="O620" s="117"/>
      <c r="P620" s="117"/>
      <c r="Q620" s="117"/>
      <c r="R620" s="117"/>
      <c r="S620" s="117"/>
      <c r="T620" s="117"/>
      <c r="U620" s="117"/>
      <c r="V620" s="41"/>
      <c r="W620" s="41"/>
      <c r="X620" s="41"/>
      <c r="Y620" s="166"/>
      <c r="Z620" s="41"/>
      <c r="AA620" s="41"/>
      <c r="AB620" s="41"/>
    </row>
    <row r="621" spans="1:28" ht="15.75" customHeight="1">
      <c r="A621" s="13">
        <v>726</v>
      </c>
      <c r="B621" s="25" t="s">
        <v>51</v>
      </c>
      <c r="C621" s="127" t="s">
        <v>586</v>
      </c>
      <c r="D621" s="67"/>
      <c r="E621" s="67">
        <v>24</v>
      </c>
      <c r="F621" s="99" t="s">
        <v>252</v>
      </c>
      <c r="G621" s="128">
        <v>16501.5</v>
      </c>
      <c r="H621" s="129">
        <f t="shared" si="14"/>
        <v>396036</v>
      </c>
      <c r="I621" s="221" t="s">
        <v>55</v>
      </c>
      <c r="J621" s="231">
        <v>1</v>
      </c>
      <c r="K621" s="231"/>
      <c r="L621" s="231"/>
      <c r="M621" s="231"/>
      <c r="N621" s="117"/>
      <c r="O621" s="117"/>
      <c r="P621" s="117"/>
      <c r="Q621" s="117"/>
      <c r="R621" s="117"/>
      <c r="S621" s="117"/>
      <c r="T621" s="117"/>
      <c r="U621" s="117"/>
      <c r="V621" s="41"/>
      <c r="W621" s="41"/>
      <c r="X621" s="41"/>
      <c r="Y621" s="166"/>
      <c r="Z621" s="41"/>
      <c r="AA621" s="41"/>
      <c r="AB621" s="41"/>
    </row>
    <row r="622" spans="1:28" ht="15.75" customHeight="1">
      <c r="A622" s="13">
        <v>727</v>
      </c>
      <c r="B622" s="25" t="s">
        <v>51</v>
      </c>
      <c r="C622" s="127" t="s">
        <v>587</v>
      </c>
      <c r="D622" s="67"/>
      <c r="E622" s="67">
        <v>18</v>
      </c>
      <c r="F622" s="99" t="s">
        <v>252</v>
      </c>
      <c r="G622" s="128">
        <v>15800</v>
      </c>
      <c r="H622" s="129">
        <f t="shared" si="14"/>
        <v>284400</v>
      </c>
      <c r="I622" s="221" t="s">
        <v>55</v>
      </c>
      <c r="J622" s="231">
        <v>1</v>
      </c>
      <c r="K622" s="231"/>
      <c r="L622" s="231"/>
      <c r="M622" s="231"/>
      <c r="N622" s="117"/>
      <c r="O622" s="117"/>
      <c r="P622" s="117"/>
      <c r="Q622" s="117"/>
      <c r="R622" s="117"/>
      <c r="S622" s="117"/>
      <c r="T622" s="117"/>
      <c r="U622" s="117"/>
      <c r="V622" s="41"/>
      <c r="W622" s="41"/>
      <c r="X622" s="41"/>
      <c r="Y622" s="166"/>
      <c r="Z622" s="41"/>
      <c r="AA622" s="41"/>
      <c r="AB622" s="41"/>
    </row>
    <row r="623" spans="1:28" ht="15.75" customHeight="1">
      <c r="A623" s="13">
        <v>728</v>
      </c>
      <c r="B623" s="25" t="s">
        <v>51</v>
      </c>
      <c r="C623" s="127" t="s">
        <v>588</v>
      </c>
      <c r="D623" s="67"/>
      <c r="E623" s="67">
        <v>18</v>
      </c>
      <c r="F623" s="99" t="s">
        <v>252</v>
      </c>
      <c r="G623" s="128">
        <v>17989</v>
      </c>
      <c r="H623" s="129">
        <f t="shared" si="14"/>
        <v>323802</v>
      </c>
      <c r="I623" s="221" t="s">
        <v>55</v>
      </c>
      <c r="J623" s="231">
        <v>1</v>
      </c>
      <c r="K623" s="231"/>
      <c r="L623" s="231"/>
      <c r="M623" s="231"/>
      <c r="N623" s="117"/>
      <c r="O623" s="117"/>
      <c r="P623" s="117"/>
      <c r="Q623" s="117"/>
      <c r="R623" s="117"/>
      <c r="S623" s="117"/>
      <c r="T623" s="117"/>
      <c r="U623" s="117"/>
      <c r="V623" s="41"/>
      <c r="W623" s="41"/>
      <c r="X623" s="41"/>
      <c r="Y623" s="166"/>
      <c r="Z623" s="41"/>
      <c r="AA623" s="41"/>
      <c r="AB623" s="41"/>
    </row>
    <row r="624" spans="1:28" ht="15.75" customHeight="1">
      <c r="A624" s="13">
        <v>729</v>
      </c>
      <c r="B624" s="25" t="s">
        <v>51</v>
      </c>
      <c r="C624" s="127" t="s">
        <v>946</v>
      </c>
      <c r="D624" s="67"/>
      <c r="E624" s="67">
        <v>18</v>
      </c>
      <c r="F624" s="99" t="s">
        <v>252</v>
      </c>
      <c r="G624" s="128">
        <v>15521</v>
      </c>
      <c r="H624" s="129">
        <f t="shared" si="14"/>
        <v>279378</v>
      </c>
      <c r="I624" s="221" t="s">
        <v>55</v>
      </c>
      <c r="J624" s="231">
        <v>1</v>
      </c>
      <c r="K624" s="231"/>
      <c r="L624" s="231"/>
      <c r="M624" s="231"/>
      <c r="N624" s="117"/>
      <c r="O624" s="117"/>
      <c r="P624" s="117"/>
      <c r="Q624" s="117"/>
      <c r="R624" s="117"/>
      <c r="S624" s="117"/>
      <c r="T624" s="117"/>
      <c r="U624" s="117"/>
      <c r="V624" s="41"/>
      <c r="W624" s="41"/>
      <c r="X624" s="41"/>
      <c r="Y624" s="166"/>
      <c r="Z624" s="41"/>
      <c r="AA624" s="41"/>
      <c r="AB624" s="41"/>
    </row>
    <row r="625" spans="1:28" ht="15.75" customHeight="1">
      <c r="A625" s="13">
        <v>730</v>
      </c>
      <c r="B625" s="25" t="s">
        <v>51</v>
      </c>
      <c r="C625" s="127" t="s">
        <v>589</v>
      </c>
      <c r="D625" s="67"/>
      <c r="E625" s="67">
        <v>18</v>
      </c>
      <c r="F625" s="99" t="s">
        <v>252</v>
      </c>
      <c r="G625" s="128">
        <v>21276</v>
      </c>
      <c r="H625" s="129">
        <f t="shared" si="14"/>
        <v>382968</v>
      </c>
      <c r="I625" s="221" t="s">
        <v>55</v>
      </c>
      <c r="J625" s="231">
        <v>1</v>
      </c>
      <c r="K625" s="231"/>
      <c r="L625" s="231"/>
      <c r="M625" s="231"/>
      <c r="N625" s="117"/>
      <c r="O625" s="117"/>
      <c r="P625" s="117"/>
      <c r="Q625" s="117"/>
      <c r="R625" s="117"/>
      <c r="S625" s="117"/>
      <c r="T625" s="117"/>
      <c r="U625" s="117"/>
      <c r="V625" s="41"/>
      <c r="W625" s="41"/>
      <c r="X625" s="41"/>
      <c r="Y625" s="166"/>
      <c r="Z625" s="41"/>
      <c r="AA625" s="41"/>
      <c r="AB625" s="41"/>
    </row>
    <row r="626" spans="1:28" ht="15.75" customHeight="1">
      <c r="A626" s="13">
        <v>731</v>
      </c>
      <c r="B626" s="25"/>
      <c r="C626" s="8" t="s">
        <v>947</v>
      </c>
      <c r="D626" s="13"/>
      <c r="E626" s="13"/>
      <c r="F626" s="13"/>
      <c r="G626" s="62"/>
      <c r="H626" s="62"/>
      <c r="I626" s="25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41"/>
      <c r="W626" s="41"/>
      <c r="X626" s="41"/>
      <c r="Y626" s="166"/>
      <c r="Z626" s="41"/>
      <c r="AA626" s="41"/>
      <c r="AB626" s="41"/>
    </row>
    <row r="627" spans="1:28" ht="15.75" customHeight="1">
      <c r="A627" s="13">
        <v>732</v>
      </c>
      <c r="B627" s="14" t="s">
        <v>51</v>
      </c>
      <c r="C627" s="24" t="s">
        <v>52</v>
      </c>
      <c r="D627" s="9"/>
      <c r="E627" s="18"/>
      <c r="F627" s="14"/>
      <c r="G627" s="11"/>
      <c r="H627" s="11"/>
      <c r="I627" s="10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41"/>
      <c r="W627" s="41"/>
      <c r="X627" s="41"/>
      <c r="Y627" s="166"/>
      <c r="Z627" s="41"/>
      <c r="AA627" s="41"/>
      <c r="AB627" s="41"/>
    </row>
    <row r="628" spans="1:28" ht="15.75" customHeight="1">
      <c r="A628" s="13">
        <v>733</v>
      </c>
      <c r="B628" s="14" t="s">
        <v>51</v>
      </c>
      <c r="C628" s="24" t="s">
        <v>53</v>
      </c>
      <c r="D628" s="14" t="s">
        <v>37</v>
      </c>
      <c r="E628" s="18"/>
      <c r="F628" s="14"/>
      <c r="G628" s="11"/>
      <c r="H628" s="262">
        <f>SUM(H629,H631,H633,H635,H637,H651,H652,H654,H660,H663,H670,H673,H692,H694,H697,H700,H705,H712,H718,H724,H729,H734,H740,H746,H751,H755,H761,H765,H769,H774,H779)</f>
        <v>200300925.5</v>
      </c>
      <c r="I628" s="25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41" t="s">
        <v>851</v>
      </c>
      <c r="W628" s="41"/>
      <c r="X628" s="41"/>
      <c r="Y628" s="166"/>
      <c r="Z628" s="41"/>
      <c r="AA628" s="41"/>
      <c r="AB628" s="41"/>
    </row>
    <row r="629" spans="1:28" ht="15.75" customHeight="1">
      <c r="A629" s="13">
        <v>734</v>
      </c>
      <c r="B629" s="14" t="s">
        <v>51</v>
      </c>
      <c r="C629" s="27" t="s">
        <v>54</v>
      </c>
      <c r="D629" s="14" t="s">
        <v>37</v>
      </c>
      <c r="E629" s="28"/>
      <c r="F629" s="28"/>
      <c r="G629" s="29"/>
      <c r="H629" s="30">
        <v>8000000</v>
      </c>
      <c r="I629" s="14" t="s">
        <v>55</v>
      </c>
      <c r="J629" s="14">
        <v>1</v>
      </c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41" t="s">
        <v>851</v>
      </c>
      <c r="W629" s="41"/>
      <c r="X629" s="41"/>
      <c r="Y629" s="166"/>
      <c r="Z629" s="41"/>
      <c r="AA629" s="41"/>
      <c r="AB629" s="41"/>
    </row>
    <row r="630" spans="1:28" ht="15.75" customHeight="1">
      <c r="A630" s="13">
        <v>735</v>
      </c>
      <c r="B630" s="14"/>
      <c r="C630" s="31" t="s">
        <v>56</v>
      </c>
      <c r="D630" s="9"/>
      <c r="E630" s="32">
        <v>10</v>
      </c>
      <c r="F630" s="32" t="s">
        <v>57</v>
      </c>
      <c r="G630" s="33">
        <v>800000</v>
      </c>
      <c r="H630" s="34">
        <v>8000000</v>
      </c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41"/>
      <c r="W630" s="41"/>
      <c r="X630" s="41"/>
      <c r="Y630" s="166"/>
      <c r="Z630" s="41"/>
      <c r="AA630" s="41"/>
      <c r="AB630" s="41"/>
    </row>
    <row r="631" spans="1:28" ht="15.75" customHeight="1">
      <c r="A631" s="13">
        <v>736</v>
      </c>
      <c r="B631" s="14" t="s">
        <v>51</v>
      </c>
      <c r="C631" s="27" t="s">
        <v>58</v>
      </c>
      <c r="D631" s="14" t="s">
        <v>37</v>
      </c>
      <c r="E631" s="28"/>
      <c r="F631" s="28"/>
      <c r="G631" s="29"/>
      <c r="H631" s="30">
        <v>10500000</v>
      </c>
      <c r="I631" s="14" t="s">
        <v>55</v>
      </c>
      <c r="J631" s="14">
        <v>1</v>
      </c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41" t="s">
        <v>851</v>
      </c>
      <c r="W631" s="41"/>
      <c r="X631" s="41"/>
      <c r="Y631" s="166"/>
      <c r="Z631" s="41"/>
      <c r="AA631" s="41"/>
      <c r="AB631" s="41"/>
    </row>
    <row r="632" spans="1:28" ht="15.75" customHeight="1">
      <c r="A632" s="13">
        <v>737</v>
      </c>
      <c r="B632" s="14"/>
      <c r="C632" s="31" t="s">
        <v>59</v>
      </c>
      <c r="D632" s="9"/>
      <c r="E632" s="32">
        <v>3</v>
      </c>
      <c r="F632" s="32" t="s">
        <v>57</v>
      </c>
      <c r="G632" s="33">
        <v>3500000</v>
      </c>
      <c r="H632" s="34">
        <v>10500000</v>
      </c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41"/>
      <c r="W632" s="41"/>
      <c r="X632" s="41"/>
      <c r="Y632" s="166"/>
      <c r="Z632" s="41"/>
      <c r="AA632" s="41"/>
      <c r="AB632" s="41"/>
    </row>
    <row r="633" spans="1:28" ht="15.75" customHeight="1">
      <c r="A633" s="13">
        <v>738</v>
      </c>
      <c r="B633" s="14" t="s">
        <v>51</v>
      </c>
      <c r="C633" s="27" t="s">
        <v>60</v>
      </c>
      <c r="D633" s="14" t="s">
        <v>37</v>
      </c>
      <c r="E633" s="28"/>
      <c r="F633" s="28"/>
      <c r="G633" s="29"/>
      <c r="H633" s="30">
        <v>6000000</v>
      </c>
      <c r="I633" s="14" t="s">
        <v>55</v>
      </c>
      <c r="J633" s="14">
        <v>1</v>
      </c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41" t="s">
        <v>851</v>
      </c>
      <c r="W633" s="41"/>
      <c r="X633" s="41"/>
      <c r="Y633" s="166"/>
      <c r="Z633" s="41"/>
      <c r="AA633" s="41"/>
      <c r="AB633" s="41"/>
    </row>
    <row r="634" spans="1:28" ht="15.75" customHeight="1">
      <c r="A634" s="13">
        <v>739</v>
      </c>
      <c r="B634" s="14"/>
      <c r="C634" s="31" t="s">
        <v>61</v>
      </c>
      <c r="D634" s="9"/>
      <c r="E634" s="32">
        <v>200</v>
      </c>
      <c r="F634" s="32" t="s">
        <v>62</v>
      </c>
      <c r="G634" s="34">
        <v>30000</v>
      </c>
      <c r="H634" s="34">
        <v>6000000</v>
      </c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41"/>
      <c r="W634" s="41"/>
      <c r="X634" s="41"/>
      <c r="Y634" s="166"/>
      <c r="Z634" s="41"/>
      <c r="AA634" s="41"/>
      <c r="AB634" s="41"/>
    </row>
    <row r="635" spans="1:28" ht="15.75" customHeight="1">
      <c r="A635" s="13">
        <v>740</v>
      </c>
      <c r="B635" s="14" t="s">
        <v>51</v>
      </c>
      <c r="C635" s="27" t="s">
        <v>63</v>
      </c>
      <c r="D635" s="14" t="s">
        <v>37</v>
      </c>
      <c r="E635" s="28"/>
      <c r="F635" s="28"/>
      <c r="G635" s="29"/>
      <c r="H635" s="30">
        <v>14000000</v>
      </c>
      <c r="I635" s="14" t="s">
        <v>55</v>
      </c>
      <c r="J635" s="14">
        <v>1</v>
      </c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41" t="s">
        <v>851</v>
      </c>
      <c r="W635" s="41"/>
      <c r="X635" s="41"/>
      <c r="Y635" s="166"/>
      <c r="Z635" s="41"/>
      <c r="AA635" s="41"/>
      <c r="AB635" s="41"/>
    </row>
    <row r="636" spans="1:28" ht="15.75" customHeight="1">
      <c r="A636" s="13">
        <v>741</v>
      </c>
      <c r="B636" s="14"/>
      <c r="C636" s="31" t="s">
        <v>64</v>
      </c>
      <c r="D636" s="9"/>
      <c r="E636" s="32">
        <v>4</v>
      </c>
      <c r="F636" s="32" t="s">
        <v>57</v>
      </c>
      <c r="G636" s="34">
        <v>3500000</v>
      </c>
      <c r="H636" s="34">
        <v>14000000</v>
      </c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41"/>
      <c r="W636" s="41"/>
      <c r="X636" s="41"/>
      <c r="Y636" s="166"/>
      <c r="Z636" s="41"/>
      <c r="AA636" s="41"/>
      <c r="AB636" s="41"/>
    </row>
    <row r="637" spans="1:28" ht="35.25" customHeight="1">
      <c r="A637" s="13">
        <v>742</v>
      </c>
      <c r="B637" s="14" t="s">
        <v>51</v>
      </c>
      <c r="C637" s="35" t="s">
        <v>65</v>
      </c>
      <c r="D637" s="14" t="s">
        <v>37</v>
      </c>
      <c r="E637" s="28"/>
      <c r="F637" s="28"/>
      <c r="G637" s="36"/>
      <c r="H637" s="30">
        <v>13904500</v>
      </c>
      <c r="I637" s="14" t="s">
        <v>55</v>
      </c>
      <c r="J637" s="14">
        <v>1</v>
      </c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41" t="s">
        <v>851</v>
      </c>
      <c r="W637" s="41"/>
      <c r="X637" s="41"/>
      <c r="Y637" s="166"/>
      <c r="Z637" s="41"/>
      <c r="AA637" s="41"/>
      <c r="AB637" s="41"/>
    </row>
    <row r="638" spans="1:28" ht="15.75" customHeight="1">
      <c r="A638" s="13">
        <v>743</v>
      </c>
      <c r="B638" s="14" t="s">
        <v>51</v>
      </c>
      <c r="C638" s="37" t="s">
        <v>66</v>
      </c>
      <c r="D638" s="9"/>
      <c r="E638" s="32">
        <v>40</v>
      </c>
      <c r="F638" s="32" t="s">
        <v>62</v>
      </c>
      <c r="G638" s="38">
        <v>45950</v>
      </c>
      <c r="H638" s="33">
        <v>1838000</v>
      </c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41"/>
      <c r="W638" s="41"/>
      <c r="X638" s="41"/>
      <c r="Y638" s="166"/>
      <c r="Z638" s="41"/>
      <c r="AA638" s="41"/>
      <c r="AB638" s="41"/>
    </row>
    <row r="639" spans="1:28" ht="15.75" customHeight="1">
      <c r="A639" s="13">
        <v>744</v>
      </c>
      <c r="B639" s="14" t="s">
        <v>51</v>
      </c>
      <c r="C639" s="37" t="s">
        <v>67</v>
      </c>
      <c r="D639" s="9"/>
      <c r="E639" s="32">
        <v>40</v>
      </c>
      <c r="F639" s="32" t="s">
        <v>62</v>
      </c>
      <c r="G639" s="38">
        <v>6900</v>
      </c>
      <c r="H639" s="33">
        <v>276000</v>
      </c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41"/>
      <c r="W639" s="41"/>
      <c r="X639" s="41"/>
      <c r="Y639" s="166"/>
      <c r="Z639" s="41"/>
      <c r="AA639" s="41"/>
      <c r="AB639" s="41"/>
    </row>
    <row r="640" spans="1:28" ht="15.75" customHeight="1">
      <c r="A640" s="13">
        <v>745</v>
      </c>
      <c r="B640" s="14" t="s">
        <v>51</v>
      </c>
      <c r="C640" s="37" t="s">
        <v>68</v>
      </c>
      <c r="D640" s="9"/>
      <c r="E640" s="32">
        <v>40</v>
      </c>
      <c r="F640" s="32" t="s">
        <v>62</v>
      </c>
      <c r="G640" s="38">
        <v>33200</v>
      </c>
      <c r="H640" s="33">
        <v>1328000</v>
      </c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41"/>
      <c r="W640" s="41"/>
      <c r="X640" s="41"/>
      <c r="Y640" s="166"/>
      <c r="Z640" s="41"/>
      <c r="AA640" s="41"/>
      <c r="AB640" s="41"/>
    </row>
    <row r="641" spans="1:28" ht="15.75" customHeight="1">
      <c r="A641" s="13">
        <v>746</v>
      </c>
      <c r="B641" s="14" t="s">
        <v>51</v>
      </c>
      <c r="C641" s="37" t="s">
        <v>69</v>
      </c>
      <c r="D641" s="9"/>
      <c r="E641" s="32">
        <v>4</v>
      </c>
      <c r="F641" s="32" t="s">
        <v>62</v>
      </c>
      <c r="G641" s="38">
        <v>389000</v>
      </c>
      <c r="H641" s="33">
        <v>1556000</v>
      </c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41"/>
      <c r="W641" s="41"/>
      <c r="X641" s="41"/>
      <c r="Y641" s="166"/>
      <c r="Z641" s="41"/>
      <c r="AA641" s="41"/>
      <c r="AB641" s="41"/>
    </row>
    <row r="642" spans="1:28" ht="15.75" customHeight="1">
      <c r="A642" s="13">
        <v>747</v>
      </c>
      <c r="B642" s="14" t="s">
        <v>51</v>
      </c>
      <c r="C642" s="37" t="s">
        <v>70</v>
      </c>
      <c r="D642" s="9"/>
      <c r="E642" s="32">
        <v>4</v>
      </c>
      <c r="F642" s="32" t="s">
        <v>62</v>
      </c>
      <c r="G642" s="38">
        <v>450000</v>
      </c>
      <c r="H642" s="33">
        <v>1800000</v>
      </c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41"/>
      <c r="W642" s="41"/>
      <c r="X642" s="41"/>
      <c r="Y642" s="166"/>
      <c r="Z642" s="41"/>
      <c r="AA642" s="41"/>
      <c r="AB642" s="41"/>
    </row>
    <row r="643" spans="1:28" ht="15.75" customHeight="1">
      <c r="A643" s="13">
        <v>748</v>
      </c>
      <c r="B643" s="14" t="s">
        <v>51</v>
      </c>
      <c r="C643" s="37" t="s">
        <v>71</v>
      </c>
      <c r="D643" s="9"/>
      <c r="E643" s="32">
        <v>2</v>
      </c>
      <c r="F643" s="32" t="s">
        <v>57</v>
      </c>
      <c r="G643" s="33">
        <v>900000</v>
      </c>
      <c r="H643" s="33">
        <v>1800000</v>
      </c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41"/>
      <c r="W643" s="41"/>
      <c r="X643" s="41"/>
      <c r="Y643" s="166"/>
      <c r="Z643" s="41"/>
      <c r="AA643" s="41"/>
      <c r="AB643" s="41"/>
    </row>
    <row r="644" spans="1:28" ht="15.75" customHeight="1">
      <c r="A644" s="13">
        <v>749</v>
      </c>
      <c r="B644" s="14" t="s">
        <v>51</v>
      </c>
      <c r="C644" s="37" t="s">
        <v>72</v>
      </c>
      <c r="D644" s="9"/>
      <c r="E644" s="32">
        <v>2</v>
      </c>
      <c r="F644" s="32" t="s">
        <v>57</v>
      </c>
      <c r="G644" s="33">
        <v>700000</v>
      </c>
      <c r="H644" s="33">
        <v>1400000</v>
      </c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41"/>
      <c r="W644" s="41"/>
      <c r="X644" s="41"/>
      <c r="Y644" s="166"/>
      <c r="Z644" s="41"/>
      <c r="AA644" s="41"/>
      <c r="AB644" s="41"/>
    </row>
    <row r="645" spans="1:28" ht="15.75" customHeight="1">
      <c r="A645" s="13">
        <v>750</v>
      </c>
      <c r="B645" s="14" t="s">
        <v>51</v>
      </c>
      <c r="C645" s="37" t="s">
        <v>73</v>
      </c>
      <c r="D645" s="9"/>
      <c r="E645" s="32">
        <v>20</v>
      </c>
      <c r="F645" s="32" t="s">
        <v>62</v>
      </c>
      <c r="G645" s="38">
        <v>6600</v>
      </c>
      <c r="H645" s="33">
        <v>132000</v>
      </c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41"/>
      <c r="W645" s="41"/>
      <c r="X645" s="41"/>
      <c r="Y645" s="166"/>
      <c r="Z645" s="41"/>
      <c r="AA645" s="41"/>
      <c r="AB645" s="41"/>
    </row>
    <row r="646" spans="1:28" ht="15.75" customHeight="1">
      <c r="A646" s="13">
        <v>751</v>
      </c>
      <c r="B646" s="14" t="s">
        <v>51</v>
      </c>
      <c r="C646" s="37" t="s">
        <v>74</v>
      </c>
      <c r="D646" s="9"/>
      <c r="E646" s="32">
        <v>20</v>
      </c>
      <c r="F646" s="32" t="s">
        <v>62</v>
      </c>
      <c r="G646" s="38">
        <v>18000</v>
      </c>
      <c r="H646" s="33">
        <v>360000</v>
      </c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41"/>
      <c r="W646" s="41"/>
      <c r="X646" s="41"/>
      <c r="Y646" s="166"/>
      <c r="Z646" s="41"/>
      <c r="AA646" s="41"/>
      <c r="AB646" s="41"/>
    </row>
    <row r="647" spans="1:28" ht="15.75" customHeight="1">
      <c r="A647" s="13">
        <v>752</v>
      </c>
      <c r="B647" s="14" t="s">
        <v>51</v>
      </c>
      <c r="C647" s="37" t="s">
        <v>75</v>
      </c>
      <c r="D647" s="9"/>
      <c r="E647" s="32">
        <v>20</v>
      </c>
      <c r="F647" s="32" t="s">
        <v>62</v>
      </c>
      <c r="G647" s="38">
        <v>28850</v>
      </c>
      <c r="H647" s="33">
        <v>577000</v>
      </c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41"/>
      <c r="W647" s="41"/>
      <c r="X647" s="41"/>
      <c r="Y647" s="166"/>
      <c r="Z647" s="41"/>
      <c r="AA647" s="41"/>
      <c r="AB647" s="41"/>
    </row>
    <row r="648" spans="1:28" ht="15.75" customHeight="1">
      <c r="A648" s="13">
        <v>753</v>
      </c>
      <c r="B648" s="14" t="s">
        <v>51</v>
      </c>
      <c r="C648" s="37" t="s">
        <v>76</v>
      </c>
      <c r="D648" s="9"/>
      <c r="E648" s="32">
        <v>5</v>
      </c>
      <c r="F648" s="32" t="s">
        <v>62</v>
      </c>
      <c r="G648" s="38">
        <v>42000</v>
      </c>
      <c r="H648" s="33">
        <v>210000</v>
      </c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41"/>
      <c r="W648" s="41"/>
      <c r="X648" s="41"/>
      <c r="Y648" s="166"/>
      <c r="Z648" s="41"/>
      <c r="AA648" s="41"/>
      <c r="AB648" s="41"/>
    </row>
    <row r="649" spans="1:28" ht="15.75" customHeight="1">
      <c r="A649" s="13">
        <v>754</v>
      </c>
      <c r="B649" s="14" t="s">
        <v>51</v>
      </c>
      <c r="C649" s="37" t="s">
        <v>77</v>
      </c>
      <c r="D649" s="9"/>
      <c r="E649" s="32">
        <v>5</v>
      </c>
      <c r="F649" s="32" t="s">
        <v>62</v>
      </c>
      <c r="G649" s="38">
        <v>72500</v>
      </c>
      <c r="H649" s="33">
        <v>362500</v>
      </c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41"/>
      <c r="W649" s="41"/>
      <c r="X649" s="41"/>
      <c r="Y649" s="166"/>
      <c r="Z649" s="41"/>
      <c r="AA649" s="41"/>
      <c r="AB649" s="41"/>
    </row>
    <row r="650" spans="1:28" ht="15.75" customHeight="1">
      <c r="A650" s="13">
        <v>755</v>
      </c>
      <c r="B650" s="14" t="s">
        <v>51</v>
      </c>
      <c r="C650" s="37" t="s">
        <v>78</v>
      </c>
      <c r="D650" s="9"/>
      <c r="E650" s="32">
        <v>100</v>
      </c>
      <c r="F650" s="32" t="s">
        <v>62</v>
      </c>
      <c r="G650" s="38">
        <v>22650</v>
      </c>
      <c r="H650" s="33">
        <v>2265000</v>
      </c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41"/>
      <c r="W650" s="41"/>
      <c r="X650" s="41"/>
      <c r="Y650" s="166"/>
      <c r="Z650" s="41"/>
      <c r="AA650" s="41"/>
      <c r="AB650" s="41"/>
    </row>
    <row r="651" spans="1:28" ht="15.75" customHeight="1">
      <c r="A651" s="13">
        <v>756</v>
      </c>
      <c r="B651" s="14" t="s">
        <v>51</v>
      </c>
      <c r="C651" s="27" t="s">
        <v>79</v>
      </c>
      <c r="D651" s="14" t="s">
        <v>37</v>
      </c>
      <c r="E651" s="28"/>
      <c r="F651" s="28"/>
      <c r="G651" s="29"/>
      <c r="H651" s="36">
        <v>40378400</v>
      </c>
      <c r="I651" s="14" t="s">
        <v>55</v>
      </c>
      <c r="J651" s="14">
        <v>1</v>
      </c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41" t="s">
        <v>851</v>
      </c>
      <c r="W651" s="41"/>
      <c r="X651" s="41"/>
      <c r="Y651" s="166"/>
      <c r="Z651" s="41"/>
      <c r="AA651" s="41"/>
      <c r="AB651" s="41"/>
    </row>
    <row r="652" spans="1:28" ht="15.75" customHeight="1">
      <c r="A652" s="13">
        <v>757</v>
      </c>
      <c r="B652" s="14" t="s">
        <v>51</v>
      </c>
      <c r="C652" s="27" t="s">
        <v>80</v>
      </c>
      <c r="D652" s="14" t="s">
        <v>37</v>
      </c>
      <c r="E652" s="28"/>
      <c r="F652" s="28"/>
      <c r="G652" s="29"/>
      <c r="H652" s="30">
        <v>33500000</v>
      </c>
      <c r="I652" s="14" t="s">
        <v>55</v>
      </c>
      <c r="J652" s="14">
        <v>1</v>
      </c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41" t="s">
        <v>851</v>
      </c>
      <c r="W652" s="41"/>
      <c r="X652" s="41"/>
      <c r="Y652" s="166"/>
      <c r="Z652" s="41"/>
      <c r="AA652" s="41"/>
      <c r="AB652" s="41"/>
    </row>
    <row r="653" spans="1:28" ht="15.75" customHeight="1">
      <c r="A653" s="13">
        <v>758</v>
      </c>
      <c r="B653" s="14" t="s">
        <v>51</v>
      </c>
      <c r="C653" s="31" t="s">
        <v>81</v>
      </c>
      <c r="D653" s="9"/>
      <c r="E653" s="32">
        <v>10</v>
      </c>
      <c r="F653" s="32" t="s">
        <v>57</v>
      </c>
      <c r="G653" s="34">
        <v>3350000</v>
      </c>
      <c r="H653" s="34">
        <v>33500000</v>
      </c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41"/>
      <c r="W653" s="41"/>
      <c r="X653" s="41"/>
      <c r="Y653" s="166"/>
      <c r="Z653" s="41"/>
      <c r="AA653" s="41"/>
      <c r="AB653" s="41"/>
    </row>
    <row r="654" spans="1:28" ht="15.75" customHeight="1">
      <c r="A654" s="13">
        <v>759</v>
      </c>
      <c r="B654" s="14" t="s">
        <v>51</v>
      </c>
      <c r="C654" s="35" t="s">
        <v>82</v>
      </c>
      <c r="D654" s="14" t="s">
        <v>37</v>
      </c>
      <c r="E654" s="32"/>
      <c r="F654" s="32"/>
      <c r="G654" s="38"/>
      <c r="H654" s="30">
        <v>9104000</v>
      </c>
      <c r="I654" s="14" t="s">
        <v>55</v>
      </c>
      <c r="J654" s="14">
        <v>1</v>
      </c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41" t="s">
        <v>851</v>
      </c>
      <c r="W654" s="41"/>
      <c r="X654" s="41"/>
      <c r="Y654" s="166"/>
      <c r="Z654" s="41"/>
      <c r="AA654" s="41"/>
      <c r="AB654" s="41"/>
    </row>
    <row r="655" spans="1:28" ht="15.75" customHeight="1">
      <c r="A655" s="13">
        <v>760</v>
      </c>
      <c r="B655" s="14" t="s">
        <v>51</v>
      </c>
      <c r="C655" s="37" t="s">
        <v>83</v>
      </c>
      <c r="D655" s="9"/>
      <c r="E655" s="32">
        <v>10</v>
      </c>
      <c r="F655" s="32" t="s">
        <v>62</v>
      </c>
      <c r="G655" s="38">
        <v>378000</v>
      </c>
      <c r="H655" s="33">
        <v>3780000</v>
      </c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41"/>
      <c r="W655" s="41"/>
      <c r="X655" s="41"/>
      <c r="Y655" s="166"/>
      <c r="Z655" s="41"/>
      <c r="AA655" s="41"/>
      <c r="AB655" s="41"/>
    </row>
    <row r="656" spans="1:28" ht="15.75" customHeight="1">
      <c r="A656" s="13">
        <v>761</v>
      </c>
      <c r="B656" s="14" t="s">
        <v>51</v>
      </c>
      <c r="C656" s="37" t="s">
        <v>84</v>
      </c>
      <c r="D656" s="9"/>
      <c r="E656" s="32">
        <v>4</v>
      </c>
      <c r="F656" s="32" t="s">
        <v>62</v>
      </c>
      <c r="G656" s="38">
        <v>470000</v>
      </c>
      <c r="H656" s="33">
        <v>1880000</v>
      </c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41"/>
      <c r="W656" s="41"/>
      <c r="X656" s="41"/>
      <c r="Y656" s="166"/>
      <c r="Z656" s="41"/>
      <c r="AA656" s="41"/>
      <c r="AB656" s="41"/>
    </row>
    <row r="657" spans="1:28" ht="15.75" customHeight="1">
      <c r="A657" s="13">
        <v>762</v>
      </c>
      <c r="B657" s="14" t="s">
        <v>51</v>
      </c>
      <c r="C657" s="37" t="s">
        <v>85</v>
      </c>
      <c r="D657" s="9"/>
      <c r="E657" s="32">
        <v>2</v>
      </c>
      <c r="F657" s="32" t="s">
        <v>57</v>
      </c>
      <c r="G657" s="38">
        <v>800000</v>
      </c>
      <c r="H657" s="33">
        <v>1600000</v>
      </c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41"/>
      <c r="W657" s="41"/>
      <c r="X657" s="41"/>
      <c r="Y657" s="166"/>
      <c r="Z657" s="41"/>
      <c r="AA657" s="41"/>
      <c r="AB657" s="41"/>
    </row>
    <row r="658" spans="1:28" ht="15.75" customHeight="1">
      <c r="A658" s="13">
        <v>763</v>
      </c>
      <c r="B658" s="14" t="s">
        <v>51</v>
      </c>
      <c r="C658" s="37" t="s">
        <v>86</v>
      </c>
      <c r="D658" s="9"/>
      <c r="E658" s="32">
        <v>2</v>
      </c>
      <c r="F658" s="32" t="s">
        <v>57</v>
      </c>
      <c r="G658" s="38">
        <v>780000</v>
      </c>
      <c r="H658" s="33">
        <v>1560000</v>
      </c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41"/>
      <c r="W658" s="41"/>
      <c r="X658" s="41"/>
      <c r="Y658" s="166"/>
      <c r="Z658" s="41"/>
      <c r="AA658" s="41"/>
      <c r="AB658" s="41"/>
    </row>
    <row r="659" spans="1:28" ht="15.75" customHeight="1">
      <c r="A659" s="13">
        <v>764</v>
      </c>
      <c r="B659" s="14" t="s">
        <v>51</v>
      </c>
      <c r="C659" s="37" t="s">
        <v>87</v>
      </c>
      <c r="D659" s="9"/>
      <c r="E659" s="32">
        <v>2</v>
      </c>
      <c r="F659" s="32" t="s">
        <v>57</v>
      </c>
      <c r="G659" s="38">
        <v>142000</v>
      </c>
      <c r="H659" s="33">
        <v>284000</v>
      </c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41"/>
      <c r="W659" s="41"/>
      <c r="X659" s="41"/>
      <c r="Y659" s="166"/>
      <c r="Z659" s="41"/>
      <c r="AA659" s="41"/>
      <c r="AB659" s="41"/>
    </row>
    <row r="660" spans="1:28" ht="15.75" customHeight="1">
      <c r="A660" s="13">
        <v>765</v>
      </c>
      <c r="B660" s="14" t="s">
        <v>51</v>
      </c>
      <c r="C660" s="35" t="s">
        <v>88</v>
      </c>
      <c r="D660" s="14" t="s">
        <v>37</v>
      </c>
      <c r="E660" s="32"/>
      <c r="F660" s="32"/>
      <c r="G660" s="38"/>
      <c r="H660" s="30">
        <v>3340000</v>
      </c>
      <c r="I660" s="14" t="s">
        <v>55</v>
      </c>
      <c r="J660" s="14">
        <v>1</v>
      </c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41" t="s">
        <v>851</v>
      </c>
      <c r="W660" s="41"/>
      <c r="X660" s="41"/>
      <c r="Y660" s="166"/>
      <c r="Z660" s="41"/>
      <c r="AA660" s="41"/>
      <c r="AB660" s="41"/>
    </row>
    <row r="661" spans="1:28" ht="15.75" customHeight="1">
      <c r="A661" s="13">
        <v>766</v>
      </c>
      <c r="B661" s="14" t="s">
        <v>51</v>
      </c>
      <c r="C661" s="31" t="s">
        <v>89</v>
      </c>
      <c r="D661" s="9"/>
      <c r="E661" s="32">
        <v>4</v>
      </c>
      <c r="F661" s="32" t="s">
        <v>62</v>
      </c>
      <c r="G661" s="38">
        <v>240000</v>
      </c>
      <c r="H661" s="33">
        <v>960000</v>
      </c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41"/>
      <c r="W661" s="41"/>
      <c r="X661" s="41"/>
      <c r="Y661" s="166"/>
      <c r="Z661" s="41"/>
      <c r="AA661" s="41"/>
      <c r="AB661" s="41"/>
    </row>
    <row r="662" spans="1:28" ht="15.75" customHeight="1">
      <c r="A662" s="13">
        <v>767</v>
      </c>
      <c r="B662" s="14" t="s">
        <v>51</v>
      </c>
      <c r="C662" s="31" t="s">
        <v>90</v>
      </c>
      <c r="D662" s="9"/>
      <c r="E662" s="32">
        <v>10</v>
      </c>
      <c r="F662" s="32" t="s">
        <v>57</v>
      </c>
      <c r="G662" s="38">
        <v>238000</v>
      </c>
      <c r="H662" s="33">
        <v>2380000</v>
      </c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41"/>
      <c r="W662" s="41"/>
      <c r="X662" s="41"/>
      <c r="Y662" s="166"/>
      <c r="Z662" s="41"/>
      <c r="AA662" s="41"/>
      <c r="AB662" s="41"/>
    </row>
    <row r="663" spans="1:28" ht="15.75" customHeight="1">
      <c r="A663" s="13">
        <v>768</v>
      </c>
      <c r="B663" s="14" t="s">
        <v>51</v>
      </c>
      <c r="C663" s="35" t="s">
        <v>91</v>
      </c>
      <c r="D663" s="14" t="s">
        <v>37</v>
      </c>
      <c r="E663" s="32"/>
      <c r="F663" s="32"/>
      <c r="G663" s="38"/>
      <c r="H663" s="30">
        <v>9606462.5</v>
      </c>
      <c r="I663" s="14" t="s">
        <v>55</v>
      </c>
      <c r="J663" s="14">
        <v>1</v>
      </c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41" t="s">
        <v>851</v>
      </c>
      <c r="W663" s="41"/>
      <c r="X663" s="41"/>
      <c r="Y663" s="166"/>
      <c r="Z663" s="41"/>
      <c r="AA663" s="41"/>
      <c r="AB663" s="41"/>
    </row>
    <row r="664" spans="1:28" ht="15.75" customHeight="1">
      <c r="A664" s="13">
        <v>769</v>
      </c>
      <c r="B664" s="14" t="s">
        <v>51</v>
      </c>
      <c r="C664" s="31" t="s">
        <v>92</v>
      </c>
      <c r="D664" s="9"/>
      <c r="E664" s="32">
        <v>25</v>
      </c>
      <c r="F664" s="32" t="s">
        <v>62</v>
      </c>
      <c r="G664" s="38">
        <v>30000</v>
      </c>
      <c r="H664" s="33">
        <v>750000</v>
      </c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41"/>
      <c r="W664" s="41"/>
      <c r="X664" s="41"/>
      <c r="Y664" s="166"/>
      <c r="Z664" s="41"/>
      <c r="AA664" s="41"/>
      <c r="AB664" s="41"/>
    </row>
    <row r="665" spans="1:28" ht="15.75" customHeight="1">
      <c r="A665" s="13">
        <v>770</v>
      </c>
      <c r="B665" s="14" t="s">
        <v>51</v>
      </c>
      <c r="C665" s="37" t="s">
        <v>93</v>
      </c>
      <c r="D665" s="9"/>
      <c r="E665" s="32">
        <v>25</v>
      </c>
      <c r="F665" s="32" t="s">
        <v>62</v>
      </c>
      <c r="G665" s="38">
        <v>32000</v>
      </c>
      <c r="H665" s="33">
        <v>800000</v>
      </c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41"/>
      <c r="W665" s="41"/>
      <c r="X665" s="41"/>
      <c r="Y665" s="166"/>
      <c r="Z665" s="41"/>
      <c r="AA665" s="41"/>
      <c r="AB665" s="41"/>
    </row>
    <row r="666" spans="1:28" ht="15.75" customHeight="1">
      <c r="A666" s="13">
        <v>771</v>
      </c>
      <c r="B666" s="14" t="s">
        <v>51</v>
      </c>
      <c r="C666" s="37" t="s">
        <v>94</v>
      </c>
      <c r="D666" s="9"/>
      <c r="E666" s="32">
        <v>25</v>
      </c>
      <c r="F666" s="32" t="s">
        <v>62</v>
      </c>
      <c r="G666" s="38">
        <v>86700</v>
      </c>
      <c r="H666" s="33">
        <v>2167500</v>
      </c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41"/>
      <c r="W666" s="41"/>
      <c r="X666" s="41"/>
      <c r="Y666" s="166"/>
      <c r="Z666" s="41"/>
      <c r="AA666" s="41"/>
      <c r="AB666" s="41"/>
    </row>
    <row r="667" spans="1:28" ht="15.75" customHeight="1">
      <c r="A667" s="13">
        <v>772</v>
      </c>
      <c r="B667" s="14" t="s">
        <v>51</v>
      </c>
      <c r="C667" s="37" t="s">
        <v>95</v>
      </c>
      <c r="D667" s="9"/>
      <c r="E667" s="32">
        <v>25</v>
      </c>
      <c r="F667" s="32" t="s">
        <v>62</v>
      </c>
      <c r="G667" s="38">
        <v>91918.5</v>
      </c>
      <c r="H667" s="33">
        <v>2297962.5</v>
      </c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41"/>
      <c r="W667" s="41"/>
      <c r="X667" s="41"/>
      <c r="Y667" s="166"/>
      <c r="Z667" s="41"/>
      <c r="AA667" s="41"/>
      <c r="AB667" s="41"/>
    </row>
    <row r="668" spans="1:28" ht="15.75" customHeight="1">
      <c r="A668" s="13">
        <v>773</v>
      </c>
      <c r="B668" s="14" t="s">
        <v>51</v>
      </c>
      <c r="C668" s="37" t="s">
        <v>96</v>
      </c>
      <c r="D668" s="9"/>
      <c r="E668" s="32">
        <v>25</v>
      </c>
      <c r="F668" s="32" t="s">
        <v>62</v>
      </c>
      <c r="G668" s="38">
        <v>66840</v>
      </c>
      <c r="H668" s="33">
        <v>1671000</v>
      </c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41"/>
      <c r="W668" s="41"/>
      <c r="X668" s="41"/>
      <c r="Y668" s="166"/>
      <c r="Z668" s="41"/>
      <c r="AA668" s="41"/>
      <c r="AB668" s="41"/>
    </row>
    <row r="669" spans="1:28" ht="15.75" customHeight="1">
      <c r="A669" s="13">
        <v>774</v>
      </c>
      <c r="B669" s="14" t="s">
        <v>51</v>
      </c>
      <c r="C669" s="37" t="s">
        <v>97</v>
      </c>
      <c r="D669" s="9"/>
      <c r="E669" s="32">
        <v>60</v>
      </c>
      <c r="F669" s="32" t="s">
        <v>62</v>
      </c>
      <c r="G669" s="38">
        <v>32000</v>
      </c>
      <c r="H669" s="33">
        <v>1920000</v>
      </c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41"/>
      <c r="W669" s="41"/>
      <c r="X669" s="41"/>
      <c r="Y669" s="166"/>
      <c r="Z669" s="41"/>
      <c r="AA669" s="41"/>
      <c r="AB669" s="41"/>
    </row>
    <row r="670" spans="1:28" ht="15.75" customHeight="1">
      <c r="A670" s="13">
        <v>775</v>
      </c>
      <c r="B670" s="14" t="s">
        <v>51</v>
      </c>
      <c r="C670" s="35" t="s">
        <v>98</v>
      </c>
      <c r="D670" s="14" t="s">
        <v>37</v>
      </c>
      <c r="E670" s="32"/>
      <c r="F670" s="32"/>
      <c r="G670" s="38"/>
      <c r="H670" s="30">
        <v>4950000</v>
      </c>
      <c r="I670" s="14" t="s">
        <v>55</v>
      </c>
      <c r="J670" s="14">
        <v>1</v>
      </c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41" t="s">
        <v>851</v>
      </c>
      <c r="W670" s="41"/>
      <c r="X670" s="41"/>
      <c r="Y670" s="166"/>
      <c r="Z670" s="41"/>
      <c r="AA670" s="41"/>
      <c r="AB670" s="41"/>
    </row>
    <row r="671" spans="1:28" ht="15.75" customHeight="1">
      <c r="A671" s="13">
        <v>776</v>
      </c>
      <c r="B671" s="14" t="s">
        <v>51</v>
      </c>
      <c r="C671" s="31" t="s">
        <v>99</v>
      </c>
      <c r="D671" s="9"/>
      <c r="E671" s="32">
        <v>400</v>
      </c>
      <c r="F671" s="32" t="s">
        <v>62</v>
      </c>
      <c r="G671" s="38">
        <v>9000</v>
      </c>
      <c r="H671" s="33">
        <v>3600000</v>
      </c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41"/>
      <c r="W671" s="41"/>
      <c r="X671" s="41"/>
      <c r="Y671" s="166"/>
      <c r="Z671" s="41"/>
      <c r="AA671" s="41"/>
      <c r="AB671" s="41"/>
    </row>
    <row r="672" spans="1:28" ht="15.75" customHeight="1">
      <c r="A672" s="13">
        <v>777</v>
      </c>
      <c r="B672" s="14" t="s">
        <v>51</v>
      </c>
      <c r="C672" s="31" t="s">
        <v>100</v>
      </c>
      <c r="D672" s="9"/>
      <c r="E672" s="32">
        <v>180</v>
      </c>
      <c r="F672" s="32" t="s">
        <v>62</v>
      </c>
      <c r="G672" s="38">
        <v>7500</v>
      </c>
      <c r="H672" s="33">
        <v>1350000</v>
      </c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41"/>
      <c r="W672" s="41"/>
      <c r="X672" s="41"/>
      <c r="Y672" s="166"/>
      <c r="Z672" s="41"/>
      <c r="AA672" s="41"/>
      <c r="AB672" s="41"/>
    </row>
    <row r="673" spans="1:28" ht="15.75" customHeight="1">
      <c r="A673" s="13">
        <v>778</v>
      </c>
      <c r="B673" s="14" t="s">
        <v>51</v>
      </c>
      <c r="C673" s="27" t="s">
        <v>101</v>
      </c>
      <c r="D673" s="14" t="s">
        <v>37</v>
      </c>
      <c r="E673" s="28"/>
      <c r="F673" s="28"/>
      <c r="G673" s="29"/>
      <c r="H673" s="30">
        <v>7000000</v>
      </c>
      <c r="I673" s="14" t="s">
        <v>55</v>
      </c>
      <c r="J673" s="14">
        <v>1</v>
      </c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41" t="s">
        <v>851</v>
      </c>
      <c r="W673" s="41"/>
      <c r="X673" s="41"/>
      <c r="Y673" s="166"/>
      <c r="Z673" s="41"/>
      <c r="AA673" s="41"/>
      <c r="AB673" s="41"/>
    </row>
    <row r="674" spans="1:28" ht="15.75" customHeight="1">
      <c r="A674" s="13">
        <v>779</v>
      </c>
      <c r="B674" s="14" t="s">
        <v>51</v>
      </c>
      <c r="C674" s="31" t="s">
        <v>102</v>
      </c>
      <c r="D674" s="9"/>
      <c r="E674" s="32">
        <v>100</v>
      </c>
      <c r="F674" s="32" t="s">
        <v>62</v>
      </c>
      <c r="G674" s="34">
        <v>70000</v>
      </c>
      <c r="H674" s="34">
        <v>7000000</v>
      </c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41"/>
      <c r="W674" s="41"/>
      <c r="X674" s="41"/>
      <c r="Y674" s="166"/>
      <c r="Z674" s="41"/>
      <c r="AA674" s="41"/>
      <c r="AB674" s="41"/>
    </row>
    <row r="675" spans="1:28" ht="15.75" customHeight="1">
      <c r="A675" s="13">
        <v>780</v>
      </c>
      <c r="B675" s="14"/>
      <c r="C675" s="39" t="s">
        <v>103</v>
      </c>
      <c r="D675" s="9"/>
      <c r="E675" s="18"/>
      <c r="F675" s="9"/>
      <c r="G675" s="11"/>
      <c r="H675" s="40">
        <v>160283362.5</v>
      </c>
      <c r="I675" s="14" t="s">
        <v>55</v>
      </c>
      <c r="J675" s="14">
        <v>1</v>
      </c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41" t="s">
        <v>851</v>
      </c>
      <c r="W675" s="41"/>
      <c r="X675" s="41"/>
      <c r="Y675" s="166"/>
      <c r="Z675" s="41"/>
      <c r="AA675" s="41"/>
      <c r="AB675" s="41"/>
    </row>
    <row r="676" spans="1:28" ht="15.75" customHeight="1">
      <c r="A676" s="13">
        <v>781</v>
      </c>
      <c r="B676" s="32"/>
      <c r="C676" s="35" t="s">
        <v>104</v>
      </c>
      <c r="D676" s="9"/>
      <c r="E676" s="18"/>
      <c r="F676" s="9"/>
      <c r="G676" s="11"/>
      <c r="H676" s="40"/>
      <c r="I676" s="15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41"/>
      <c r="W676" s="41"/>
      <c r="X676" s="41"/>
      <c r="Y676" s="166"/>
      <c r="Z676" s="41"/>
      <c r="AA676" s="41"/>
      <c r="AB676" s="41"/>
    </row>
    <row r="677" spans="1:28" ht="30.75" customHeight="1">
      <c r="A677" s="13">
        <v>782</v>
      </c>
      <c r="B677" s="14" t="s">
        <v>51</v>
      </c>
      <c r="C677" s="263" t="s">
        <v>105</v>
      </c>
      <c r="D677" s="9"/>
      <c r="E677" s="264" t="s">
        <v>127</v>
      </c>
      <c r="F677" s="264" t="s">
        <v>28</v>
      </c>
      <c r="G677" s="265">
        <v>952623</v>
      </c>
      <c r="H677" s="47">
        <v>952623</v>
      </c>
      <c r="I677" s="14" t="s">
        <v>30</v>
      </c>
      <c r="J677" s="91"/>
      <c r="K677" s="99"/>
      <c r="L677" s="99"/>
      <c r="M677" s="99"/>
      <c r="N677" s="99">
        <v>1</v>
      </c>
      <c r="O677" s="99"/>
      <c r="P677" s="99"/>
      <c r="Q677" s="99">
        <v>1</v>
      </c>
      <c r="R677" s="99"/>
      <c r="S677" s="99"/>
      <c r="T677" s="99">
        <v>1</v>
      </c>
      <c r="U677" s="91"/>
      <c r="V677" s="41"/>
      <c r="W677" s="41"/>
      <c r="X677" s="41"/>
      <c r="Y677" s="166"/>
      <c r="Z677" s="41"/>
      <c r="AA677" s="41"/>
      <c r="AB677" s="41"/>
    </row>
    <row r="678" spans="1:28" ht="30.75" customHeight="1">
      <c r="A678" s="13">
        <v>783</v>
      </c>
      <c r="B678" s="14" t="s">
        <v>51</v>
      </c>
      <c r="C678" s="263" t="s">
        <v>107</v>
      </c>
      <c r="D678" s="9"/>
      <c r="E678" s="264" t="s">
        <v>127</v>
      </c>
      <c r="F678" s="264" t="s">
        <v>28</v>
      </c>
      <c r="G678" s="265">
        <v>864000</v>
      </c>
      <c r="H678" s="47">
        <v>864000</v>
      </c>
      <c r="I678" s="14" t="s">
        <v>30</v>
      </c>
      <c r="J678" s="91"/>
      <c r="K678" s="99"/>
      <c r="L678" s="99"/>
      <c r="M678" s="99"/>
      <c r="N678" s="99">
        <v>1</v>
      </c>
      <c r="O678" s="99"/>
      <c r="P678" s="99"/>
      <c r="Q678" s="99">
        <v>1</v>
      </c>
      <c r="R678" s="99"/>
      <c r="S678" s="99"/>
      <c r="T678" s="99">
        <v>1</v>
      </c>
      <c r="U678" s="91"/>
      <c r="V678" s="41"/>
      <c r="W678" s="41"/>
      <c r="X678" s="41"/>
      <c r="Y678" s="166"/>
      <c r="Z678" s="41"/>
      <c r="AA678" s="41"/>
      <c r="AB678" s="41"/>
    </row>
    <row r="679" spans="1:28" ht="30.75" customHeight="1">
      <c r="A679" s="13">
        <v>784</v>
      </c>
      <c r="B679" s="14" t="s">
        <v>51</v>
      </c>
      <c r="C679" s="263" t="s">
        <v>108</v>
      </c>
      <c r="D679" s="9"/>
      <c r="E679" s="264" t="s">
        <v>127</v>
      </c>
      <c r="F679" s="264" t="s">
        <v>28</v>
      </c>
      <c r="G679" s="265">
        <v>529500</v>
      </c>
      <c r="H679" s="47">
        <v>529500</v>
      </c>
      <c r="I679" s="14" t="s">
        <v>30</v>
      </c>
      <c r="J679" s="91"/>
      <c r="K679" s="99"/>
      <c r="L679" s="99"/>
      <c r="M679" s="99"/>
      <c r="N679" s="99">
        <v>1</v>
      </c>
      <c r="O679" s="99"/>
      <c r="P679" s="99"/>
      <c r="Q679" s="99">
        <v>1</v>
      </c>
      <c r="R679" s="99"/>
      <c r="S679" s="99"/>
      <c r="T679" s="99">
        <v>1</v>
      </c>
      <c r="U679" s="91"/>
      <c r="V679" s="41"/>
      <c r="W679" s="41"/>
      <c r="X679" s="41"/>
      <c r="Y679" s="166"/>
      <c r="Z679" s="41"/>
      <c r="AA679" s="41"/>
      <c r="AB679" s="41"/>
    </row>
    <row r="680" spans="1:28" ht="30.75" customHeight="1">
      <c r="A680" s="13">
        <v>785</v>
      </c>
      <c r="B680" s="14" t="s">
        <v>51</v>
      </c>
      <c r="C680" s="263" t="s">
        <v>109</v>
      </c>
      <c r="D680" s="9"/>
      <c r="E680" s="264" t="s">
        <v>127</v>
      </c>
      <c r="F680" s="264" t="s">
        <v>28</v>
      </c>
      <c r="G680" s="265">
        <v>945000</v>
      </c>
      <c r="H680" s="47">
        <v>945000</v>
      </c>
      <c r="I680" s="14" t="s">
        <v>30</v>
      </c>
      <c r="J680" s="91"/>
      <c r="K680" s="99"/>
      <c r="L680" s="99"/>
      <c r="M680" s="99"/>
      <c r="N680" s="99">
        <v>1</v>
      </c>
      <c r="O680" s="99"/>
      <c r="P680" s="99"/>
      <c r="Q680" s="99">
        <v>1</v>
      </c>
      <c r="R680" s="99"/>
      <c r="S680" s="99"/>
      <c r="T680" s="99">
        <v>1</v>
      </c>
      <c r="U680" s="91"/>
      <c r="V680" s="41"/>
      <c r="W680" s="41"/>
      <c r="X680" s="41"/>
      <c r="Y680" s="166"/>
      <c r="Z680" s="41"/>
      <c r="AA680" s="41"/>
      <c r="AB680" s="41"/>
    </row>
    <row r="681" spans="1:28" ht="30.75" customHeight="1">
      <c r="A681" s="13">
        <v>786</v>
      </c>
      <c r="B681" s="14" t="s">
        <v>51</v>
      </c>
      <c r="C681" s="263" t="s">
        <v>110</v>
      </c>
      <c r="D681" s="9"/>
      <c r="E681" s="264" t="s">
        <v>127</v>
      </c>
      <c r="F681" s="264" t="s">
        <v>28</v>
      </c>
      <c r="G681" s="265">
        <v>978000</v>
      </c>
      <c r="H681" s="47">
        <v>978000</v>
      </c>
      <c r="I681" s="14" t="s">
        <v>30</v>
      </c>
      <c r="J681" s="91"/>
      <c r="K681" s="99"/>
      <c r="L681" s="99"/>
      <c r="M681" s="99"/>
      <c r="N681" s="99">
        <v>1</v>
      </c>
      <c r="O681" s="99"/>
      <c r="P681" s="99"/>
      <c r="Q681" s="99">
        <v>1</v>
      </c>
      <c r="R681" s="99"/>
      <c r="S681" s="99"/>
      <c r="T681" s="99">
        <v>1</v>
      </c>
      <c r="U681" s="91"/>
      <c r="V681" s="41"/>
      <c r="W681" s="41"/>
      <c r="X681" s="41"/>
      <c r="Y681" s="166"/>
      <c r="Z681" s="41"/>
      <c r="AA681" s="41"/>
      <c r="AB681" s="41"/>
    </row>
    <row r="682" spans="1:28" ht="30.75" customHeight="1">
      <c r="A682" s="13">
        <v>787</v>
      </c>
      <c r="B682" s="14" t="s">
        <v>51</v>
      </c>
      <c r="C682" s="263" t="s">
        <v>111</v>
      </c>
      <c r="D682" s="9"/>
      <c r="E682" s="264" t="s">
        <v>127</v>
      </c>
      <c r="F682" s="264" t="s">
        <v>28</v>
      </c>
      <c r="G682" s="49">
        <v>805200</v>
      </c>
      <c r="H682" s="47">
        <v>805200</v>
      </c>
      <c r="I682" s="14" t="s">
        <v>30</v>
      </c>
      <c r="J682" s="91"/>
      <c r="K682" s="99"/>
      <c r="L682" s="99"/>
      <c r="M682" s="99"/>
      <c r="N682" s="99">
        <v>1</v>
      </c>
      <c r="O682" s="99"/>
      <c r="P682" s="99"/>
      <c r="Q682" s="99">
        <v>1</v>
      </c>
      <c r="R682" s="99"/>
      <c r="S682" s="99"/>
      <c r="T682" s="99">
        <v>1</v>
      </c>
      <c r="U682" s="91"/>
      <c r="V682" s="41"/>
      <c r="W682" s="41"/>
      <c r="X682" s="41"/>
      <c r="Y682" s="166"/>
      <c r="Z682" s="41"/>
      <c r="AA682" s="41"/>
      <c r="AB682" s="41"/>
    </row>
    <row r="683" spans="1:28" ht="30.75" customHeight="1">
      <c r="A683" s="13">
        <v>788</v>
      </c>
      <c r="B683" s="14" t="s">
        <v>51</v>
      </c>
      <c r="C683" s="62" t="s">
        <v>112</v>
      </c>
      <c r="D683" s="9"/>
      <c r="E683" s="264" t="s">
        <v>127</v>
      </c>
      <c r="F683" s="264" t="s">
        <v>28</v>
      </c>
      <c r="G683" s="49">
        <v>782400</v>
      </c>
      <c r="H683" s="47">
        <v>782400</v>
      </c>
      <c r="I683" s="14" t="s">
        <v>30</v>
      </c>
      <c r="J683" s="91"/>
      <c r="K683" s="99"/>
      <c r="L683" s="99"/>
      <c r="M683" s="99"/>
      <c r="N683" s="99">
        <v>1</v>
      </c>
      <c r="O683" s="99"/>
      <c r="P683" s="99"/>
      <c r="Q683" s="99">
        <v>1</v>
      </c>
      <c r="R683" s="99"/>
      <c r="S683" s="99"/>
      <c r="T683" s="99">
        <v>1</v>
      </c>
      <c r="U683" s="91"/>
      <c r="V683" s="41"/>
      <c r="W683" s="41"/>
      <c r="X683" s="41"/>
      <c r="Y683" s="166"/>
      <c r="Z683" s="41"/>
      <c r="AA683" s="41"/>
      <c r="AB683" s="41"/>
    </row>
    <row r="684" spans="1:28" ht="30.75" customHeight="1">
      <c r="A684" s="13">
        <v>789</v>
      </c>
      <c r="B684" s="14" t="s">
        <v>51</v>
      </c>
      <c r="C684" s="62" t="s">
        <v>113</v>
      </c>
      <c r="D684" s="9"/>
      <c r="E684" s="264" t="s">
        <v>127</v>
      </c>
      <c r="F684" s="264" t="s">
        <v>28</v>
      </c>
      <c r="G684" s="265">
        <v>768000</v>
      </c>
      <c r="H684" s="47">
        <v>768000</v>
      </c>
      <c r="I684" s="14" t="s">
        <v>30</v>
      </c>
      <c r="J684" s="91"/>
      <c r="K684" s="99"/>
      <c r="L684" s="99"/>
      <c r="M684" s="99"/>
      <c r="N684" s="99">
        <v>1</v>
      </c>
      <c r="O684" s="99"/>
      <c r="P684" s="99"/>
      <c r="Q684" s="99">
        <v>1</v>
      </c>
      <c r="R684" s="99"/>
      <c r="S684" s="99"/>
      <c r="T684" s="99">
        <v>1</v>
      </c>
      <c r="U684" s="91"/>
      <c r="V684" s="41"/>
      <c r="W684" s="41"/>
      <c r="X684" s="41"/>
      <c r="Y684" s="166"/>
      <c r="Z684" s="41"/>
      <c r="AA684" s="41"/>
      <c r="AB684" s="41"/>
    </row>
    <row r="685" spans="1:28" ht="30.75" customHeight="1">
      <c r="A685" s="13">
        <v>790</v>
      </c>
      <c r="B685" s="14" t="s">
        <v>51</v>
      </c>
      <c r="C685" s="62" t="s">
        <v>114</v>
      </c>
      <c r="D685" s="9"/>
      <c r="E685" s="264" t="s">
        <v>127</v>
      </c>
      <c r="F685" s="264" t="s">
        <v>28</v>
      </c>
      <c r="G685" s="265">
        <v>935000</v>
      </c>
      <c r="H685" s="47">
        <v>935000</v>
      </c>
      <c r="I685" s="14" t="s">
        <v>30</v>
      </c>
      <c r="J685" s="91"/>
      <c r="K685" s="99"/>
      <c r="L685" s="99"/>
      <c r="M685" s="99"/>
      <c r="N685" s="99">
        <v>1</v>
      </c>
      <c r="O685" s="99"/>
      <c r="P685" s="99"/>
      <c r="Q685" s="99">
        <v>1</v>
      </c>
      <c r="R685" s="99"/>
      <c r="S685" s="99"/>
      <c r="T685" s="99">
        <v>1</v>
      </c>
      <c r="U685" s="91"/>
      <c r="V685" s="41"/>
      <c r="W685" s="41"/>
      <c r="X685" s="41"/>
      <c r="Y685" s="166"/>
      <c r="Z685" s="41"/>
      <c r="AA685" s="41"/>
      <c r="AB685" s="41"/>
    </row>
    <row r="686" spans="1:28" ht="30.75" customHeight="1">
      <c r="A686" s="13">
        <v>791</v>
      </c>
      <c r="B686" s="14" t="s">
        <v>51</v>
      </c>
      <c r="C686" s="62" t="s">
        <v>115</v>
      </c>
      <c r="D686" s="9"/>
      <c r="E686" s="264" t="s">
        <v>127</v>
      </c>
      <c r="F686" s="264" t="s">
        <v>28</v>
      </c>
      <c r="G686" s="265">
        <v>976000</v>
      </c>
      <c r="H686" s="47">
        <v>976000</v>
      </c>
      <c r="I686" s="14" t="s">
        <v>30</v>
      </c>
      <c r="J686" s="91"/>
      <c r="K686" s="99"/>
      <c r="L686" s="99"/>
      <c r="M686" s="99"/>
      <c r="N686" s="99">
        <v>1</v>
      </c>
      <c r="O686" s="99"/>
      <c r="P686" s="99"/>
      <c r="Q686" s="99">
        <v>1</v>
      </c>
      <c r="R686" s="99"/>
      <c r="S686" s="99"/>
      <c r="T686" s="99">
        <v>1</v>
      </c>
      <c r="U686" s="91"/>
      <c r="V686" s="41"/>
      <c r="W686" s="41"/>
      <c r="X686" s="41"/>
      <c r="Y686" s="166"/>
      <c r="Z686" s="41"/>
      <c r="AA686" s="41"/>
      <c r="AB686" s="41"/>
    </row>
    <row r="687" spans="1:28" ht="30.75" customHeight="1">
      <c r="A687" s="13">
        <v>792</v>
      </c>
      <c r="B687" s="14" t="s">
        <v>51</v>
      </c>
      <c r="C687" s="62" t="s">
        <v>116</v>
      </c>
      <c r="D687" s="9"/>
      <c r="E687" s="264" t="s">
        <v>127</v>
      </c>
      <c r="F687" s="264" t="s">
        <v>28</v>
      </c>
      <c r="G687" s="265">
        <v>207000</v>
      </c>
      <c r="H687" s="47">
        <v>207000</v>
      </c>
      <c r="I687" s="14" t="s">
        <v>30</v>
      </c>
      <c r="J687" s="91"/>
      <c r="K687" s="99"/>
      <c r="L687" s="99"/>
      <c r="M687" s="99"/>
      <c r="N687" s="99">
        <v>1</v>
      </c>
      <c r="O687" s="99"/>
      <c r="P687" s="99"/>
      <c r="Q687" s="99">
        <v>1</v>
      </c>
      <c r="R687" s="99"/>
      <c r="S687" s="99"/>
      <c r="T687" s="99">
        <v>1</v>
      </c>
      <c r="U687" s="91"/>
      <c r="V687" s="41"/>
      <c r="W687" s="41"/>
      <c r="X687" s="41"/>
      <c r="Y687" s="166"/>
      <c r="Z687" s="41"/>
      <c r="AA687" s="41"/>
      <c r="AB687" s="41"/>
    </row>
    <row r="688" spans="1:28" ht="30.75" customHeight="1">
      <c r="A688" s="13">
        <v>793</v>
      </c>
      <c r="B688" s="14" t="s">
        <v>51</v>
      </c>
      <c r="C688" s="62" t="s">
        <v>117</v>
      </c>
      <c r="D688" s="9"/>
      <c r="E688" s="264" t="s">
        <v>127</v>
      </c>
      <c r="F688" s="264" t="s">
        <v>28</v>
      </c>
      <c r="G688" s="265">
        <v>963000</v>
      </c>
      <c r="H688" s="47">
        <v>963000</v>
      </c>
      <c r="I688" s="14" t="s">
        <v>30</v>
      </c>
      <c r="J688" s="91"/>
      <c r="K688" s="99"/>
      <c r="L688" s="99"/>
      <c r="M688" s="99"/>
      <c r="N688" s="99">
        <v>1</v>
      </c>
      <c r="O688" s="99"/>
      <c r="P688" s="99"/>
      <c r="Q688" s="99">
        <v>1</v>
      </c>
      <c r="R688" s="99"/>
      <c r="S688" s="99"/>
      <c r="T688" s="99">
        <v>1</v>
      </c>
      <c r="U688" s="91"/>
      <c r="V688" s="41"/>
      <c r="W688" s="41"/>
      <c r="X688" s="41"/>
      <c r="Y688" s="166"/>
      <c r="Z688" s="41"/>
      <c r="AA688" s="41"/>
      <c r="AB688" s="41"/>
    </row>
    <row r="689" spans="1:28" ht="30.75" customHeight="1">
      <c r="A689" s="13">
        <v>794</v>
      </c>
      <c r="B689" s="14" t="s">
        <v>51</v>
      </c>
      <c r="C689" s="62" t="s">
        <v>118</v>
      </c>
      <c r="D689" s="9"/>
      <c r="E689" s="264" t="s">
        <v>127</v>
      </c>
      <c r="F689" s="264" t="s">
        <v>28</v>
      </c>
      <c r="G689" s="265">
        <v>975000</v>
      </c>
      <c r="H689" s="47">
        <v>975000</v>
      </c>
      <c r="I689" s="14" t="s">
        <v>30</v>
      </c>
      <c r="J689" s="91"/>
      <c r="K689" s="99"/>
      <c r="L689" s="99"/>
      <c r="M689" s="99"/>
      <c r="N689" s="99">
        <v>1</v>
      </c>
      <c r="O689" s="99"/>
      <c r="P689" s="99"/>
      <c r="Q689" s="99">
        <v>1</v>
      </c>
      <c r="R689" s="99"/>
      <c r="S689" s="99"/>
      <c r="T689" s="99">
        <v>1</v>
      </c>
      <c r="U689" s="91"/>
      <c r="V689" s="41"/>
      <c r="W689" s="41"/>
      <c r="X689" s="41"/>
      <c r="Y689" s="166"/>
      <c r="Z689" s="41"/>
      <c r="AA689" s="41"/>
      <c r="AB689" s="41"/>
    </row>
    <row r="690" spans="1:28" ht="30.75" customHeight="1">
      <c r="A690" s="13">
        <v>795</v>
      </c>
      <c r="B690" s="14" t="s">
        <v>51</v>
      </c>
      <c r="C690" s="62" t="s">
        <v>119</v>
      </c>
      <c r="D690" s="9"/>
      <c r="E690" s="264" t="s">
        <v>127</v>
      </c>
      <c r="F690" s="264" t="s">
        <v>28</v>
      </c>
      <c r="G690" s="265">
        <v>960000</v>
      </c>
      <c r="H690" s="47">
        <v>960000</v>
      </c>
      <c r="I690" s="14" t="s">
        <v>30</v>
      </c>
      <c r="J690" s="91"/>
      <c r="K690" s="99"/>
      <c r="L690" s="99"/>
      <c r="M690" s="99"/>
      <c r="N690" s="99">
        <v>1</v>
      </c>
      <c r="O690" s="99"/>
      <c r="P690" s="99"/>
      <c r="Q690" s="99">
        <v>1</v>
      </c>
      <c r="R690" s="99"/>
      <c r="S690" s="99"/>
      <c r="T690" s="99">
        <v>1</v>
      </c>
      <c r="U690" s="91"/>
      <c r="V690" s="41"/>
      <c r="W690" s="41"/>
      <c r="X690" s="41"/>
      <c r="Y690" s="166"/>
      <c r="Z690" s="41"/>
      <c r="AA690" s="41"/>
      <c r="AB690" s="41"/>
    </row>
    <row r="691" spans="1:28" ht="30.75" customHeight="1">
      <c r="A691" s="13">
        <v>796</v>
      </c>
      <c r="B691" s="14" t="s">
        <v>51</v>
      </c>
      <c r="C691" s="62" t="s">
        <v>120</v>
      </c>
      <c r="D691" s="9"/>
      <c r="E691" s="264" t="s">
        <v>127</v>
      </c>
      <c r="F691" s="264" t="s">
        <v>28</v>
      </c>
      <c r="G691" s="49">
        <v>900000</v>
      </c>
      <c r="H691" s="47">
        <v>900000</v>
      </c>
      <c r="I691" s="14" t="s">
        <v>30</v>
      </c>
      <c r="J691" s="91"/>
      <c r="K691" s="99"/>
      <c r="L691" s="99"/>
      <c r="M691" s="99"/>
      <c r="N691" s="99">
        <v>1</v>
      </c>
      <c r="O691" s="99"/>
      <c r="P691" s="99"/>
      <c r="Q691" s="99">
        <v>1</v>
      </c>
      <c r="R691" s="99"/>
      <c r="S691" s="99"/>
      <c r="T691" s="99">
        <v>1</v>
      </c>
      <c r="U691" s="91"/>
      <c r="V691" s="41"/>
      <c r="W691" s="41"/>
      <c r="X691" s="41"/>
      <c r="Y691" s="166"/>
      <c r="Z691" s="41"/>
      <c r="AA691" s="41"/>
      <c r="AB691" s="41"/>
    </row>
    <row r="692" spans="1:28" ht="15.75" customHeight="1">
      <c r="A692" s="13">
        <v>797</v>
      </c>
      <c r="B692" s="222"/>
      <c r="C692" s="16" t="s">
        <v>103</v>
      </c>
      <c r="D692" s="9"/>
      <c r="E692" s="222"/>
      <c r="F692" s="222"/>
      <c r="G692" s="222"/>
      <c r="H692" s="52">
        <v>12540723</v>
      </c>
      <c r="I692" s="15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41"/>
      <c r="W692" s="41"/>
      <c r="X692" s="41"/>
      <c r="Y692" s="166"/>
      <c r="Z692" s="41"/>
      <c r="AA692" s="41"/>
      <c r="AB692" s="41"/>
    </row>
    <row r="693" spans="1:28" ht="15.75" customHeight="1">
      <c r="A693" s="13">
        <v>798</v>
      </c>
      <c r="B693" s="14"/>
      <c r="C693" s="16" t="s">
        <v>121</v>
      </c>
      <c r="D693" s="9"/>
      <c r="E693" s="14"/>
      <c r="F693" s="99"/>
      <c r="G693" s="266"/>
      <c r="H693" s="52"/>
      <c r="I693" s="14"/>
      <c r="J693" s="91"/>
      <c r="K693" s="99"/>
      <c r="L693" s="99"/>
      <c r="M693" s="99"/>
      <c r="N693" s="99">
        <v>1</v>
      </c>
      <c r="O693" s="99"/>
      <c r="P693" s="99"/>
      <c r="Q693" s="99">
        <v>1</v>
      </c>
      <c r="R693" s="99"/>
      <c r="S693" s="99"/>
      <c r="T693" s="99">
        <v>1</v>
      </c>
      <c r="U693" s="91"/>
      <c r="V693" s="41"/>
      <c r="W693" s="41"/>
      <c r="X693" s="41"/>
      <c r="Y693" s="166"/>
      <c r="Z693" s="41"/>
      <c r="AA693" s="41"/>
      <c r="AB693" s="41"/>
    </row>
    <row r="694" spans="1:28" ht="15.75" customHeight="1">
      <c r="A694" s="13">
        <v>799</v>
      </c>
      <c r="B694" s="14"/>
      <c r="C694" s="24" t="s">
        <v>122</v>
      </c>
      <c r="D694" s="9"/>
      <c r="E694" s="85"/>
      <c r="F694" s="85"/>
      <c r="G694" s="267"/>
      <c r="H694" s="52">
        <v>1248120</v>
      </c>
      <c r="I694" s="14" t="s">
        <v>30</v>
      </c>
      <c r="J694" s="91"/>
      <c r="K694" s="99"/>
      <c r="L694" s="99"/>
      <c r="M694" s="99"/>
      <c r="N694" s="99">
        <v>1</v>
      </c>
      <c r="O694" s="99"/>
      <c r="P694" s="99"/>
      <c r="Q694" s="99">
        <v>1</v>
      </c>
      <c r="R694" s="99"/>
      <c r="S694" s="99"/>
      <c r="T694" s="99">
        <v>1</v>
      </c>
      <c r="U694" s="91"/>
      <c r="V694" s="41"/>
      <c r="W694" s="41"/>
      <c r="X694" s="41"/>
      <c r="Y694" s="166"/>
      <c r="Z694" s="41"/>
      <c r="AA694" s="41"/>
      <c r="AB694" s="41"/>
    </row>
    <row r="695" spans="1:28" ht="15.75" customHeight="1">
      <c r="A695" s="13">
        <v>800</v>
      </c>
      <c r="B695" s="14" t="s">
        <v>51</v>
      </c>
      <c r="C695" s="340" t="s">
        <v>123</v>
      </c>
      <c r="D695" s="9"/>
      <c r="E695" s="264" t="s">
        <v>127</v>
      </c>
      <c r="F695" s="264" t="s">
        <v>28</v>
      </c>
      <c r="G695" s="47">
        <v>594970</v>
      </c>
      <c r="H695" s="47">
        <v>594970</v>
      </c>
      <c r="I695" s="14" t="s">
        <v>30</v>
      </c>
      <c r="J695" s="91"/>
      <c r="K695" s="99"/>
      <c r="L695" s="99"/>
      <c r="M695" s="99"/>
      <c r="N695" s="99">
        <v>1</v>
      </c>
      <c r="O695" s="99"/>
      <c r="P695" s="99"/>
      <c r="Q695" s="99">
        <v>1</v>
      </c>
      <c r="R695" s="99"/>
      <c r="S695" s="99"/>
      <c r="T695" s="99">
        <v>1</v>
      </c>
      <c r="U695" s="91"/>
      <c r="V695" s="41"/>
      <c r="W695" s="41"/>
      <c r="X695" s="41"/>
      <c r="Y695" s="166"/>
      <c r="Z695" s="41"/>
      <c r="AA695" s="41"/>
      <c r="AB695" s="41"/>
    </row>
    <row r="696" spans="1:28" ht="15.75" customHeight="1">
      <c r="A696" s="13">
        <v>801</v>
      </c>
      <c r="B696" s="14"/>
      <c r="C696" s="24" t="s">
        <v>124</v>
      </c>
      <c r="D696" s="9"/>
      <c r="E696" s="264" t="s">
        <v>127</v>
      </c>
      <c r="F696" s="264" t="s">
        <v>28</v>
      </c>
      <c r="G696" s="47">
        <v>653150</v>
      </c>
      <c r="H696" s="47">
        <v>653150</v>
      </c>
      <c r="I696" s="14" t="s">
        <v>30</v>
      </c>
      <c r="J696" s="91"/>
      <c r="K696" s="99"/>
      <c r="L696" s="99"/>
      <c r="M696" s="99"/>
      <c r="N696" s="99">
        <v>1</v>
      </c>
      <c r="O696" s="99"/>
      <c r="P696" s="99"/>
      <c r="Q696" s="99">
        <v>1</v>
      </c>
      <c r="R696" s="99"/>
      <c r="S696" s="99"/>
      <c r="T696" s="99">
        <v>1</v>
      </c>
      <c r="U696" s="91"/>
      <c r="V696" s="41"/>
      <c r="W696" s="41"/>
      <c r="X696" s="41"/>
      <c r="Y696" s="166"/>
      <c r="Z696" s="41"/>
      <c r="AA696" s="41"/>
      <c r="AB696" s="41"/>
    </row>
    <row r="697" spans="1:28" ht="15.75" customHeight="1">
      <c r="A697" s="13">
        <v>802</v>
      </c>
      <c r="B697" s="14"/>
      <c r="C697" s="24" t="s">
        <v>124</v>
      </c>
      <c r="D697" s="9"/>
      <c r="E697" s="264" t="s">
        <v>127</v>
      </c>
      <c r="F697" s="264" t="s">
        <v>28</v>
      </c>
      <c r="G697" s="267"/>
      <c r="H697" s="268">
        <v>723360</v>
      </c>
      <c r="I697" s="14"/>
      <c r="J697" s="91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1"/>
      <c r="V697" s="41"/>
      <c r="W697" s="41"/>
      <c r="X697" s="41"/>
      <c r="Y697" s="166"/>
      <c r="Z697" s="41"/>
      <c r="AA697" s="41"/>
      <c r="AB697" s="41"/>
    </row>
    <row r="698" spans="1:28" ht="30.75" customHeight="1">
      <c r="A698" s="13">
        <v>803</v>
      </c>
      <c r="B698" s="14" t="s">
        <v>51</v>
      </c>
      <c r="C698" s="263" t="s">
        <v>125</v>
      </c>
      <c r="D698" s="9"/>
      <c r="E698" s="264" t="s">
        <v>127</v>
      </c>
      <c r="F698" s="264" t="s">
        <v>28</v>
      </c>
      <c r="G698" s="47">
        <v>292540</v>
      </c>
      <c r="H698" s="49">
        <v>292540</v>
      </c>
      <c r="I698" s="14" t="s">
        <v>30</v>
      </c>
      <c r="J698" s="91"/>
      <c r="K698" s="99"/>
      <c r="L698" s="99"/>
      <c r="M698" s="99"/>
      <c r="N698" s="99">
        <v>1</v>
      </c>
      <c r="O698" s="99"/>
      <c r="P698" s="99"/>
      <c r="Q698" s="99">
        <v>1</v>
      </c>
      <c r="R698" s="99"/>
      <c r="S698" s="99"/>
      <c r="T698" s="99">
        <v>1</v>
      </c>
      <c r="U698" s="91"/>
      <c r="V698" s="41"/>
      <c r="W698" s="41"/>
      <c r="X698" s="41"/>
      <c r="Y698" s="166"/>
      <c r="Z698" s="41"/>
      <c r="AA698" s="41"/>
      <c r="AB698" s="41"/>
    </row>
    <row r="699" spans="1:28" ht="30.75" customHeight="1">
      <c r="A699" s="13">
        <v>804</v>
      </c>
      <c r="B699" s="14" t="s">
        <v>51</v>
      </c>
      <c r="C699" s="263" t="s">
        <v>126</v>
      </c>
      <c r="D699" s="9"/>
      <c r="E699" s="264" t="s">
        <v>127</v>
      </c>
      <c r="F699" s="264" t="s">
        <v>28</v>
      </c>
      <c r="G699" s="47">
        <v>215410</v>
      </c>
      <c r="H699" s="49">
        <v>430820</v>
      </c>
      <c r="I699" s="14" t="s">
        <v>30</v>
      </c>
      <c r="J699" s="91"/>
      <c r="K699" s="99"/>
      <c r="L699" s="99"/>
      <c r="M699" s="99"/>
      <c r="N699" s="99">
        <v>1</v>
      </c>
      <c r="O699" s="99"/>
      <c r="P699" s="99"/>
      <c r="Q699" s="99">
        <v>1</v>
      </c>
      <c r="R699" s="99"/>
      <c r="S699" s="99"/>
      <c r="T699" s="99">
        <v>1</v>
      </c>
      <c r="U699" s="91"/>
      <c r="V699" s="41"/>
      <c r="W699" s="41"/>
      <c r="X699" s="41"/>
      <c r="Y699" s="166"/>
      <c r="Z699" s="41"/>
      <c r="AA699" s="41"/>
      <c r="AB699" s="41"/>
    </row>
    <row r="700" spans="1:28" ht="15.75" customHeight="1">
      <c r="A700" s="13">
        <v>805</v>
      </c>
      <c r="B700" s="14"/>
      <c r="C700" s="24" t="s">
        <v>128</v>
      </c>
      <c r="D700" s="9"/>
      <c r="E700" s="85"/>
      <c r="F700" s="85"/>
      <c r="G700" s="267"/>
      <c r="H700" s="52">
        <v>2130500</v>
      </c>
      <c r="I700" s="14" t="s">
        <v>30</v>
      </c>
      <c r="J700" s="91"/>
      <c r="K700" s="99"/>
      <c r="L700" s="99"/>
      <c r="M700" s="99"/>
      <c r="N700" s="99">
        <v>1</v>
      </c>
      <c r="O700" s="99"/>
      <c r="P700" s="99"/>
      <c r="Q700" s="99">
        <v>1</v>
      </c>
      <c r="R700" s="99"/>
      <c r="S700" s="99"/>
      <c r="T700" s="99">
        <v>1</v>
      </c>
      <c r="U700" s="91"/>
      <c r="V700" s="41"/>
      <c r="W700" s="41"/>
      <c r="X700" s="41"/>
      <c r="Y700" s="166"/>
      <c r="Z700" s="41"/>
      <c r="AA700" s="41"/>
      <c r="AB700" s="41"/>
    </row>
    <row r="701" spans="1:28" ht="32.25" customHeight="1">
      <c r="A701" s="13">
        <v>806</v>
      </c>
      <c r="B701" s="14" t="s">
        <v>51</v>
      </c>
      <c r="C701" s="263" t="s">
        <v>129</v>
      </c>
      <c r="D701" s="9"/>
      <c r="E701" s="264" t="s">
        <v>127</v>
      </c>
      <c r="F701" s="264" t="s">
        <v>28</v>
      </c>
      <c r="G701" s="47">
        <v>897760</v>
      </c>
      <c r="H701" s="47">
        <v>897760</v>
      </c>
      <c r="I701" s="14" t="s">
        <v>30</v>
      </c>
      <c r="J701" s="91"/>
      <c r="K701" s="99"/>
      <c r="L701" s="99"/>
      <c r="M701" s="99"/>
      <c r="N701" s="99">
        <v>1</v>
      </c>
      <c r="O701" s="99"/>
      <c r="P701" s="99"/>
      <c r="Q701" s="99">
        <v>1</v>
      </c>
      <c r="R701" s="99"/>
      <c r="S701" s="99"/>
      <c r="T701" s="99">
        <v>1</v>
      </c>
      <c r="U701" s="91"/>
      <c r="V701" s="41"/>
      <c r="W701" s="41"/>
      <c r="X701" s="41"/>
      <c r="Y701" s="166"/>
      <c r="Z701" s="41"/>
      <c r="AA701" s="41"/>
      <c r="AB701" s="41"/>
    </row>
    <row r="702" spans="1:28" ht="32.25" customHeight="1">
      <c r="A702" s="13">
        <v>807</v>
      </c>
      <c r="B702" s="14" t="s">
        <v>51</v>
      </c>
      <c r="C702" s="263" t="s">
        <v>130</v>
      </c>
      <c r="D702" s="9"/>
      <c r="E702" s="264" t="s">
        <v>127</v>
      </c>
      <c r="F702" s="264" t="s">
        <v>28</v>
      </c>
      <c r="G702" s="47">
        <v>421580</v>
      </c>
      <c r="H702" s="49">
        <v>999900</v>
      </c>
      <c r="I702" s="14" t="s">
        <v>30</v>
      </c>
      <c r="J702" s="91"/>
      <c r="K702" s="99"/>
      <c r="L702" s="99"/>
      <c r="M702" s="99"/>
      <c r="N702" s="99">
        <v>1</v>
      </c>
      <c r="O702" s="99"/>
      <c r="P702" s="99"/>
      <c r="Q702" s="99">
        <v>1</v>
      </c>
      <c r="R702" s="99"/>
      <c r="S702" s="99"/>
      <c r="T702" s="99">
        <v>1</v>
      </c>
      <c r="U702" s="91"/>
      <c r="V702" s="41"/>
      <c r="W702" s="41"/>
      <c r="X702" s="41"/>
      <c r="Y702" s="166"/>
      <c r="Z702" s="41"/>
      <c r="AA702" s="41"/>
      <c r="AB702" s="41"/>
    </row>
    <row r="703" spans="1:28" ht="32.25" customHeight="1">
      <c r="A703" s="13">
        <v>808</v>
      </c>
      <c r="B703" s="14" t="s">
        <v>51</v>
      </c>
      <c r="C703" s="263" t="s">
        <v>131</v>
      </c>
      <c r="D703" s="9"/>
      <c r="E703" s="264" t="s">
        <v>127</v>
      </c>
      <c r="F703" s="264" t="s">
        <v>28</v>
      </c>
      <c r="G703" s="47">
        <v>578320</v>
      </c>
      <c r="H703" s="49"/>
      <c r="I703" s="14" t="s">
        <v>30</v>
      </c>
      <c r="J703" s="91"/>
      <c r="K703" s="99"/>
      <c r="L703" s="99"/>
      <c r="M703" s="99"/>
      <c r="N703" s="99">
        <v>1</v>
      </c>
      <c r="O703" s="99"/>
      <c r="P703" s="99"/>
      <c r="Q703" s="99">
        <v>1</v>
      </c>
      <c r="R703" s="99"/>
      <c r="S703" s="99"/>
      <c r="T703" s="99">
        <v>1</v>
      </c>
      <c r="U703" s="91"/>
      <c r="V703" s="41"/>
      <c r="W703" s="41"/>
      <c r="X703" s="41"/>
      <c r="Y703" s="166"/>
      <c r="Z703" s="41"/>
      <c r="AA703" s="41"/>
      <c r="AB703" s="41"/>
    </row>
    <row r="704" spans="1:28" ht="45" customHeight="1">
      <c r="A704" s="13">
        <v>809</v>
      </c>
      <c r="B704" s="14" t="s">
        <v>51</v>
      </c>
      <c r="C704" s="17" t="s">
        <v>132</v>
      </c>
      <c r="D704" s="9"/>
      <c r="E704" s="264" t="s">
        <v>127</v>
      </c>
      <c r="F704" s="264" t="s">
        <v>28</v>
      </c>
      <c r="G704" s="138">
        <v>232840</v>
      </c>
      <c r="H704" s="49">
        <v>232840</v>
      </c>
      <c r="I704" s="14" t="s">
        <v>30</v>
      </c>
      <c r="J704" s="91"/>
      <c r="K704" s="99"/>
      <c r="L704" s="99"/>
      <c r="M704" s="99"/>
      <c r="N704" s="99">
        <v>1</v>
      </c>
      <c r="O704" s="99"/>
      <c r="P704" s="99"/>
      <c r="Q704" s="99">
        <v>1</v>
      </c>
      <c r="R704" s="99"/>
      <c r="S704" s="99"/>
      <c r="T704" s="99">
        <v>1</v>
      </c>
      <c r="U704" s="91"/>
      <c r="V704" s="41"/>
      <c r="W704" s="41"/>
      <c r="X704" s="41"/>
      <c r="Y704" s="166"/>
      <c r="Z704" s="41"/>
      <c r="AA704" s="41"/>
      <c r="AB704" s="41"/>
    </row>
    <row r="705" spans="1:28" ht="15.75" customHeight="1">
      <c r="A705" s="13">
        <v>810</v>
      </c>
      <c r="B705" s="14"/>
      <c r="C705" s="24" t="s">
        <v>133</v>
      </c>
      <c r="D705" s="9"/>
      <c r="E705" s="85"/>
      <c r="F705" s="85"/>
      <c r="G705" s="267"/>
      <c r="H705" s="52">
        <v>2432174</v>
      </c>
      <c r="I705" s="14" t="s">
        <v>30</v>
      </c>
      <c r="J705" s="91"/>
      <c r="K705" s="99"/>
      <c r="L705" s="99"/>
      <c r="M705" s="99"/>
      <c r="N705" s="99">
        <v>1</v>
      </c>
      <c r="O705" s="99"/>
      <c r="P705" s="99"/>
      <c r="Q705" s="99">
        <v>1</v>
      </c>
      <c r="R705" s="99"/>
      <c r="S705" s="99"/>
      <c r="T705" s="99">
        <v>1</v>
      </c>
      <c r="U705" s="91"/>
      <c r="V705" s="41"/>
      <c r="W705" s="41"/>
      <c r="X705" s="41"/>
      <c r="Y705" s="166"/>
      <c r="Z705" s="41"/>
      <c r="AA705" s="41"/>
      <c r="AB705" s="41"/>
    </row>
    <row r="706" spans="1:28" ht="33" customHeight="1">
      <c r="A706" s="13">
        <v>811</v>
      </c>
      <c r="B706" s="14" t="s">
        <v>51</v>
      </c>
      <c r="C706" s="263" t="s">
        <v>134</v>
      </c>
      <c r="D706" s="9"/>
      <c r="E706" s="264" t="s">
        <v>127</v>
      </c>
      <c r="F706" s="264" t="s">
        <v>28</v>
      </c>
      <c r="G706" s="47">
        <v>732690</v>
      </c>
      <c r="H706" s="47">
        <v>732690</v>
      </c>
      <c r="I706" s="14" t="s">
        <v>30</v>
      </c>
      <c r="J706" s="91"/>
      <c r="K706" s="99"/>
      <c r="L706" s="99"/>
      <c r="M706" s="99"/>
      <c r="N706" s="99">
        <v>1</v>
      </c>
      <c r="O706" s="99"/>
      <c r="P706" s="99"/>
      <c r="Q706" s="99">
        <v>1</v>
      </c>
      <c r="R706" s="99"/>
      <c r="S706" s="99"/>
      <c r="T706" s="99">
        <v>1</v>
      </c>
      <c r="U706" s="91"/>
      <c r="V706" s="41"/>
      <c r="W706" s="41"/>
      <c r="X706" s="41"/>
      <c r="Y706" s="166"/>
      <c r="Z706" s="41"/>
      <c r="AA706" s="41"/>
      <c r="AB706" s="41"/>
    </row>
    <row r="707" spans="1:28" ht="33" customHeight="1">
      <c r="A707" s="13">
        <v>812</v>
      </c>
      <c r="B707" s="14" t="s">
        <v>51</v>
      </c>
      <c r="C707" s="263" t="s">
        <v>135</v>
      </c>
      <c r="D707" s="9"/>
      <c r="E707" s="264" t="s">
        <v>127</v>
      </c>
      <c r="F707" s="264" t="s">
        <v>28</v>
      </c>
      <c r="G707" s="47">
        <v>460980</v>
      </c>
      <c r="H707" s="269">
        <v>746440</v>
      </c>
      <c r="I707" s="14" t="s">
        <v>30</v>
      </c>
      <c r="J707" s="91"/>
      <c r="K707" s="99"/>
      <c r="L707" s="99"/>
      <c r="M707" s="99"/>
      <c r="N707" s="99">
        <v>1</v>
      </c>
      <c r="O707" s="99"/>
      <c r="P707" s="99"/>
      <c r="Q707" s="99">
        <v>1</v>
      </c>
      <c r="R707" s="99"/>
      <c r="S707" s="99"/>
      <c r="T707" s="99">
        <v>1</v>
      </c>
      <c r="U707" s="91"/>
      <c r="V707" s="41"/>
      <c r="W707" s="41"/>
      <c r="X707" s="41"/>
      <c r="Y707" s="166"/>
      <c r="Z707" s="41"/>
      <c r="AA707" s="41"/>
      <c r="AB707" s="41"/>
    </row>
    <row r="708" spans="1:28" ht="21" customHeight="1">
      <c r="A708" s="13">
        <v>813</v>
      </c>
      <c r="B708" s="14" t="s">
        <v>51</v>
      </c>
      <c r="C708" s="263" t="s">
        <v>136</v>
      </c>
      <c r="D708" s="9"/>
      <c r="E708" s="264" t="s">
        <v>127</v>
      </c>
      <c r="F708" s="264" t="s">
        <v>28</v>
      </c>
      <c r="G708" s="47">
        <v>285460</v>
      </c>
      <c r="H708" s="270"/>
      <c r="I708" s="14" t="s">
        <v>30</v>
      </c>
      <c r="J708" s="91"/>
      <c r="K708" s="99"/>
      <c r="L708" s="99"/>
      <c r="M708" s="99"/>
      <c r="N708" s="99">
        <v>1</v>
      </c>
      <c r="O708" s="99"/>
      <c r="P708" s="99"/>
      <c r="Q708" s="99">
        <v>1</v>
      </c>
      <c r="R708" s="99"/>
      <c r="S708" s="99"/>
      <c r="T708" s="99">
        <v>1</v>
      </c>
      <c r="U708" s="91"/>
      <c r="V708" s="41"/>
      <c r="W708" s="41"/>
      <c r="X708" s="41"/>
      <c r="Y708" s="166"/>
      <c r="Z708" s="41"/>
      <c r="AA708" s="41"/>
      <c r="AB708" s="41"/>
    </row>
    <row r="709" spans="1:28" ht="50.25" customHeight="1">
      <c r="A709" s="13">
        <v>814</v>
      </c>
      <c r="B709" s="14" t="s">
        <v>51</v>
      </c>
      <c r="C709" s="17" t="s">
        <v>137</v>
      </c>
      <c r="D709" s="9"/>
      <c r="E709" s="264" t="s">
        <v>127</v>
      </c>
      <c r="F709" s="264" t="s">
        <v>28</v>
      </c>
      <c r="G709" s="138">
        <v>342984</v>
      </c>
      <c r="H709" s="49">
        <v>953044</v>
      </c>
      <c r="I709" s="14" t="s">
        <v>30</v>
      </c>
      <c r="J709" s="91"/>
      <c r="K709" s="99"/>
      <c r="L709" s="99"/>
      <c r="M709" s="99"/>
      <c r="N709" s="99">
        <v>1</v>
      </c>
      <c r="O709" s="99"/>
      <c r="P709" s="99"/>
      <c r="Q709" s="99">
        <v>1</v>
      </c>
      <c r="R709" s="99"/>
      <c r="S709" s="99"/>
      <c r="T709" s="99">
        <v>1</v>
      </c>
      <c r="U709" s="91"/>
      <c r="V709" s="41"/>
      <c r="W709" s="41"/>
      <c r="X709" s="41"/>
      <c r="Y709" s="166"/>
      <c r="Z709" s="41"/>
      <c r="AA709" s="41"/>
      <c r="AB709" s="41"/>
    </row>
    <row r="710" spans="1:28" ht="50.25" customHeight="1">
      <c r="A710" s="13">
        <v>815</v>
      </c>
      <c r="B710" s="14" t="s">
        <v>51</v>
      </c>
      <c r="C710" s="17" t="s">
        <v>138</v>
      </c>
      <c r="D710" s="9"/>
      <c r="E710" s="264" t="s">
        <v>127</v>
      </c>
      <c r="F710" s="264" t="s">
        <v>28</v>
      </c>
      <c r="G710" s="138">
        <v>377220</v>
      </c>
      <c r="H710" s="49"/>
      <c r="I710" s="14" t="s">
        <v>30</v>
      </c>
      <c r="J710" s="91"/>
      <c r="K710" s="99"/>
      <c r="L710" s="99"/>
      <c r="M710" s="99"/>
      <c r="N710" s="99">
        <v>1</v>
      </c>
      <c r="O710" s="99"/>
      <c r="P710" s="99"/>
      <c r="Q710" s="99">
        <v>1</v>
      </c>
      <c r="R710" s="99"/>
      <c r="S710" s="99"/>
      <c r="T710" s="99">
        <v>1</v>
      </c>
      <c r="U710" s="91"/>
      <c r="V710" s="41"/>
      <c r="W710" s="41"/>
      <c r="X710" s="41"/>
      <c r="Y710" s="166"/>
      <c r="Z710" s="41"/>
      <c r="AA710" s="41"/>
      <c r="AB710" s="41"/>
    </row>
    <row r="711" spans="1:28" ht="50.25" customHeight="1">
      <c r="A711" s="13">
        <v>816</v>
      </c>
      <c r="B711" s="14" t="s">
        <v>51</v>
      </c>
      <c r="C711" s="17" t="s">
        <v>132</v>
      </c>
      <c r="D711" s="9"/>
      <c r="E711" s="264" t="s">
        <v>127</v>
      </c>
      <c r="F711" s="264" t="s">
        <v>28</v>
      </c>
      <c r="G711" s="138">
        <v>232840</v>
      </c>
      <c r="H711" s="49"/>
      <c r="I711" s="14" t="s">
        <v>30</v>
      </c>
      <c r="J711" s="91"/>
      <c r="K711" s="99"/>
      <c r="L711" s="99"/>
      <c r="M711" s="99"/>
      <c r="N711" s="99">
        <v>1</v>
      </c>
      <c r="O711" s="99"/>
      <c r="P711" s="99"/>
      <c r="Q711" s="99">
        <v>1</v>
      </c>
      <c r="R711" s="99"/>
      <c r="S711" s="99"/>
      <c r="T711" s="99">
        <v>1</v>
      </c>
      <c r="U711" s="91"/>
      <c r="V711" s="41"/>
      <c r="W711" s="41"/>
      <c r="X711" s="41"/>
      <c r="Y711" s="166"/>
      <c r="Z711" s="41"/>
      <c r="AA711" s="41"/>
      <c r="AB711" s="41"/>
    </row>
    <row r="712" spans="1:28" ht="15.75" customHeight="1">
      <c r="A712" s="13">
        <v>817</v>
      </c>
      <c r="B712" s="14"/>
      <c r="C712" s="24" t="s">
        <v>139</v>
      </c>
      <c r="D712" s="9"/>
      <c r="E712" s="264" t="s">
        <v>127</v>
      </c>
      <c r="F712" s="264" t="s">
        <v>28</v>
      </c>
      <c r="G712" s="267"/>
      <c r="H712" s="52">
        <v>2430150</v>
      </c>
      <c r="I712" s="14" t="s">
        <v>30</v>
      </c>
      <c r="J712" s="91"/>
      <c r="K712" s="99"/>
      <c r="L712" s="99"/>
      <c r="M712" s="99"/>
      <c r="N712" s="99">
        <v>1</v>
      </c>
      <c r="O712" s="99"/>
      <c r="P712" s="99"/>
      <c r="Q712" s="99">
        <v>1</v>
      </c>
      <c r="R712" s="99"/>
      <c r="S712" s="99"/>
      <c r="T712" s="99">
        <v>1</v>
      </c>
      <c r="U712" s="91"/>
      <c r="V712" s="41"/>
      <c r="W712" s="41"/>
      <c r="X712" s="41"/>
      <c r="Y712" s="166"/>
      <c r="Z712" s="41"/>
      <c r="AA712" s="41"/>
      <c r="AB712" s="41"/>
    </row>
    <row r="713" spans="1:28" ht="31.5" customHeight="1">
      <c r="A713" s="13">
        <v>818</v>
      </c>
      <c r="B713" s="14" t="s">
        <v>51</v>
      </c>
      <c r="C713" s="263" t="s">
        <v>140</v>
      </c>
      <c r="D713" s="9"/>
      <c r="E713" s="264" t="s">
        <v>127</v>
      </c>
      <c r="F713" s="264" t="s">
        <v>28</v>
      </c>
      <c r="G713" s="47">
        <v>788060</v>
      </c>
      <c r="H713" s="47">
        <v>788060</v>
      </c>
      <c r="I713" s="14" t="s">
        <v>30</v>
      </c>
      <c r="J713" s="91"/>
      <c r="K713" s="99"/>
      <c r="L713" s="99"/>
      <c r="M713" s="99"/>
      <c r="N713" s="99">
        <v>1</v>
      </c>
      <c r="O713" s="99"/>
      <c r="P713" s="99"/>
      <c r="Q713" s="99">
        <v>1</v>
      </c>
      <c r="R713" s="99"/>
      <c r="S713" s="99"/>
      <c r="T713" s="99">
        <v>1</v>
      </c>
      <c r="U713" s="91"/>
      <c r="V713" s="41"/>
      <c r="W713" s="41"/>
      <c r="X713" s="41"/>
      <c r="Y713" s="166"/>
      <c r="Z713" s="41"/>
      <c r="AA713" s="41"/>
      <c r="AB713" s="41"/>
    </row>
    <row r="714" spans="1:28" ht="31.5" customHeight="1">
      <c r="A714" s="13">
        <v>819</v>
      </c>
      <c r="B714" s="14" t="s">
        <v>51</v>
      </c>
      <c r="C714" s="263" t="s">
        <v>141</v>
      </c>
      <c r="D714" s="9"/>
      <c r="E714" s="264" t="s">
        <v>127</v>
      </c>
      <c r="F714" s="264" t="s">
        <v>28</v>
      </c>
      <c r="G714" s="47">
        <v>585820</v>
      </c>
      <c r="H714" s="49">
        <v>789870</v>
      </c>
      <c r="I714" s="14" t="s">
        <v>30</v>
      </c>
      <c r="J714" s="91"/>
      <c r="K714" s="99"/>
      <c r="L714" s="99"/>
      <c r="M714" s="99"/>
      <c r="N714" s="99">
        <v>1</v>
      </c>
      <c r="O714" s="99"/>
      <c r="P714" s="99"/>
      <c r="Q714" s="99">
        <v>1</v>
      </c>
      <c r="R714" s="99"/>
      <c r="S714" s="99"/>
      <c r="T714" s="99">
        <v>1</v>
      </c>
      <c r="U714" s="91"/>
      <c r="V714" s="41"/>
      <c r="W714" s="41"/>
      <c r="X714" s="41"/>
      <c r="Y714" s="166"/>
      <c r="Z714" s="41"/>
      <c r="AA714" s="41"/>
      <c r="AB714" s="41"/>
    </row>
    <row r="715" spans="1:28" ht="31.5" customHeight="1">
      <c r="A715" s="13">
        <v>820</v>
      </c>
      <c r="B715" s="14" t="s">
        <v>51</v>
      </c>
      <c r="C715" s="263" t="s">
        <v>142</v>
      </c>
      <c r="D715" s="9"/>
      <c r="E715" s="264" t="s">
        <v>127</v>
      </c>
      <c r="F715" s="264" t="s">
        <v>28</v>
      </c>
      <c r="G715" s="47">
        <v>204050</v>
      </c>
      <c r="H715" s="49"/>
      <c r="I715" s="14" t="s">
        <v>30</v>
      </c>
      <c r="J715" s="91"/>
      <c r="K715" s="99"/>
      <c r="L715" s="99"/>
      <c r="M715" s="99"/>
      <c r="N715" s="99">
        <v>1</v>
      </c>
      <c r="O715" s="99"/>
      <c r="P715" s="99"/>
      <c r="Q715" s="99">
        <v>1</v>
      </c>
      <c r="R715" s="99"/>
      <c r="S715" s="99"/>
      <c r="T715" s="99">
        <v>1</v>
      </c>
      <c r="U715" s="91"/>
      <c r="V715" s="41"/>
      <c r="W715" s="41"/>
      <c r="X715" s="41"/>
      <c r="Y715" s="166"/>
      <c r="Z715" s="41"/>
      <c r="AA715" s="41"/>
      <c r="AB715" s="41"/>
    </row>
    <row r="716" spans="1:28" ht="48" customHeight="1">
      <c r="A716" s="13">
        <v>821</v>
      </c>
      <c r="B716" s="14" t="s">
        <v>51</v>
      </c>
      <c r="C716" s="17" t="s">
        <v>143</v>
      </c>
      <c r="D716" s="9"/>
      <c r="E716" s="264" t="s">
        <v>127</v>
      </c>
      <c r="F716" s="264" t="s">
        <v>28</v>
      </c>
      <c r="G716" s="138">
        <v>349260</v>
      </c>
      <c r="H716" s="49">
        <v>852220</v>
      </c>
      <c r="I716" s="14" t="s">
        <v>30</v>
      </c>
      <c r="J716" s="91"/>
      <c r="K716" s="99"/>
      <c r="L716" s="99"/>
      <c r="M716" s="99"/>
      <c r="N716" s="99">
        <v>1</v>
      </c>
      <c r="O716" s="99"/>
      <c r="P716" s="99"/>
      <c r="Q716" s="99">
        <v>1</v>
      </c>
      <c r="R716" s="99"/>
      <c r="S716" s="99"/>
      <c r="T716" s="99">
        <v>1</v>
      </c>
      <c r="U716" s="91"/>
      <c r="V716" s="41"/>
      <c r="W716" s="41"/>
      <c r="X716" s="41"/>
      <c r="Y716" s="166"/>
      <c r="Z716" s="41"/>
      <c r="AA716" s="41"/>
      <c r="AB716" s="41"/>
    </row>
    <row r="717" spans="1:28" ht="48" customHeight="1">
      <c r="A717" s="13">
        <v>822</v>
      </c>
      <c r="B717" s="14" t="s">
        <v>51</v>
      </c>
      <c r="C717" s="17" t="s">
        <v>144</v>
      </c>
      <c r="D717" s="9"/>
      <c r="E717" s="264" t="s">
        <v>127</v>
      </c>
      <c r="F717" s="264" t="s">
        <v>28</v>
      </c>
      <c r="G717" s="138">
        <v>502960</v>
      </c>
      <c r="H717" s="49"/>
      <c r="I717" s="14" t="s">
        <v>30</v>
      </c>
      <c r="J717" s="91"/>
      <c r="K717" s="99"/>
      <c r="L717" s="99"/>
      <c r="M717" s="99"/>
      <c r="N717" s="99">
        <v>1</v>
      </c>
      <c r="O717" s="99"/>
      <c r="P717" s="99"/>
      <c r="Q717" s="99">
        <v>1</v>
      </c>
      <c r="R717" s="99"/>
      <c r="S717" s="99"/>
      <c r="T717" s="99">
        <v>1</v>
      </c>
      <c r="U717" s="91"/>
      <c r="V717" s="41"/>
      <c r="W717" s="41"/>
      <c r="X717" s="41"/>
      <c r="Y717" s="166"/>
      <c r="Z717" s="41"/>
      <c r="AA717" s="41"/>
      <c r="AB717" s="41"/>
    </row>
    <row r="718" spans="1:28" ht="15.75" customHeight="1">
      <c r="A718" s="13">
        <v>823</v>
      </c>
      <c r="B718" s="14"/>
      <c r="C718" s="24" t="s">
        <v>145</v>
      </c>
      <c r="D718" s="9"/>
      <c r="E718" s="264" t="s">
        <v>127</v>
      </c>
      <c r="F718" s="264" t="s">
        <v>28</v>
      </c>
      <c r="G718" s="267"/>
      <c r="H718" s="52">
        <v>2404732</v>
      </c>
      <c r="I718" s="14" t="s">
        <v>30</v>
      </c>
      <c r="J718" s="91"/>
      <c r="K718" s="99"/>
      <c r="L718" s="99"/>
      <c r="M718" s="99"/>
      <c r="N718" s="99">
        <v>1</v>
      </c>
      <c r="O718" s="99"/>
      <c r="P718" s="99"/>
      <c r="Q718" s="99">
        <v>1</v>
      </c>
      <c r="R718" s="99"/>
      <c r="S718" s="99"/>
      <c r="T718" s="99">
        <v>1</v>
      </c>
      <c r="U718" s="91"/>
      <c r="V718" s="41"/>
      <c r="W718" s="41"/>
      <c r="X718" s="41"/>
      <c r="Y718" s="166"/>
      <c r="Z718" s="41"/>
      <c r="AA718" s="41"/>
      <c r="AB718" s="41"/>
    </row>
    <row r="719" spans="1:28" ht="33" customHeight="1">
      <c r="A719" s="13">
        <v>824</v>
      </c>
      <c r="B719" s="14" t="s">
        <v>51</v>
      </c>
      <c r="C719" s="263" t="s">
        <v>146</v>
      </c>
      <c r="D719" s="9"/>
      <c r="E719" s="264" t="s">
        <v>127</v>
      </c>
      <c r="F719" s="264" t="s">
        <v>28</v>
      </c>
      <c r="G719" s="47">
        <v>614690</v>
      </c>
      <c r="H719" s="49">
        <v>900810</v>
      </c>
      <c r="I719" s="14" t="s">
        <v>30</v>
      </c>
      <c r="J719" s="91"/>
      <c r="K719" s="99"/>
      <c r="L719" s="99"/>
      <c r="M719" s="99"/>
      <c r="N719" s="99">
        <v>1</v>
      </c>
      <c r="O719" s="99"/>
      <c r="P719" s="99"/>
      <c r="Q719" s="99">
        <v>1</v>
      </c>
      <c r="R719" s="99"/>
      <c r="S719" s="99"/>
      <c r="T719" s="99">
        <v>1</v>
      </c>
      <c r="U719" s="91"/>
      <c r="V719" s="41"/>
      <c r="W719" s="41"/>
      <c r="X719" s="41"/>
      <c r="Y719" s="166"/>
      <c r="Z719" s="41"/>
      <c r="AA719" s="41"/>
      <c r="AB719" s="41"/>
    </row>
    <row r="720" spans="1:28" ht="33" customHeight="1">
      <c r="A720" s="13">
        <v>825</v>
      </c>
      <c r="B720" s="14" t="s">
        <v>51</v>
      </c>
      <c r="C720" s="263" t="s">
        <v>147</v>
      </c>
      <c r="D720" s="9"/>
      <c r="E720" s="264" t="s">
        <v>127</v>
      </c>
      <c r="F720" s="264" t="s">
        <v>28</v>
      </c>
      <c r="G720" s="47">
        <v>286120</v>
      </c>
      <c r="H720" s="49"/>
      <c r="I720" s="14" t="s">
        <v>30</v>
      </c>
      <c r="J720" s="91"/>
      <c r="K720" s="99"/>
      <c r="L720" s="99"/>
      <c r="M720" s="99"/>
      <c r="N720" s="99">
        <v>1</v>
      </c>
      <c r="O720" s="99"/>
      <c r="P720" s="99"/>
      <c r="Q720" s="99">
        <v>1</v>
      </c>
      <c r="R720" s="99"/>
      <c r="S720" s="99"/>
      <c r="T720" s="99">
        <v>1</v>
      </c>
      <c r="U720" s="91"/>
      <c r="V720" s="41"/>
      <c r="W720" s="41"/>
      <c r="X720" s="41"/>
      <c r="Y720" s="166"/>
      <c r="Z720" s="41"/>
      <c r="AA720" s="41"/>
      <c r="AB720" s="41"/>
    </row>
    <row r="721" spans="1:28" ht="21" customHeight="1">
      <c r="A721" s="13">
        <v>826</v>
      </c>
      <c r="B721" s="14" t="s">
        <v>51</v>
      </c>
      <c r="C721" s="263" t="s">
        <v>148</v>
      </c>
      <c r="D721" s="9"/>
      <c r="E721" s="264" t="s">
        <v>127</v>
      </c>
      <c r="F721" s="264" t="s">
        <v>28</v>
      </c>
      <c r="G721" s="47">
        <v>391020</v>
      </c>
      <c r="H721" s="47">
        <v>391020</v>
      </c>
      <c r="I721" s="14" t="s">
        <v>30</v>
      </c>
      <c r="J721" s="91"/>
      <c r="K721" s="99"/>
      <c r="L721" s="99"/>
      <c r="M721" s="99"/>
      <c r="N721" s="99">
        <v>1</v>
      </c>
      <c r="O721" s="99"/>
      <c r="P721" s="99"/>
      <c r="Q721" s="99">
        <v>1</v>
      </c>
      <c r="R721" s="99"/>
      <c r="S721" s="99"/>
      <c r="T721" s="99">
        <v>1</v>
      </c>
      <c r="U721" s="91"/>
      <c r="V721" s="41"/>
      <c r="W721" s="41"/>
      <c r="X721" s="41"/>
      <c r="Y721" s="166"/>
      <c r="Z721" s="41"/>
      <c r="AA721" s="41"/>
      <c r="AB721" s="41"/>
    </row>
    <row r="722" spans="1:28" ht="43.5" customHeight="1">
      <c r="A722" s="13">
        <v>827</v>
      </c>
      <c r="B722" s="14" t="s">
        <v>51</v>
      </c>
      <c r="C722" s="17" t="s">
        <v>149</v>
      </c>
      <c r="D722" s="9"/>
      <c r="E722" s="264" t="s">
        <v>127</v>
      </c>
      <c r="F722" s="264" t="s">
        <v>28</v>
      </c>
      <c r="G722" s="138">
        <v>647222</v>
      </c>
      <c r="H722" s="49">
        <v>647222</v>
      </c>
      <c r="I722" s="14" t="s">
        <v>30</v>
      </c>
      <c r="J722" s="91"/>
      <c r="K722" s="99"/>
      <c r="L722" s="99"/>
      <c r="M722" s="99"/>
      <c r="N722" s="99">
        <v>1</v>
      </c>
      <c r="O722" s="99"/>
      <c r="P722" s="99"/>
      <c r="Q722" s="99">
        <v>1</v>
      </c>
      <c r="R722" s="99"/>
      <c r="S722" s="99"/>
      <c r="T722" s="99">
        <v>1</v>
      </c>
      <c r="U722" s="91"/>
      <c r="V722" s="41"/>
      <c r="W722" s="41"/>
      <c r="X722" s="41"/>
      <c r="Y722" s="166"/>
      <c r="Z722" s="41"/>
      <c r="AA722" s="41"/>
      <c r="AB722" s="41"/>
    </row>
    <row r="723" spans="1:28" ht="43.5" customHeight="1">
      <c r="A723" s="13">
        <v>828</v>
      </c>
      <c r="B723" s="14" t="s">
        <v>51</v>
      </c>
      <c r="C723" s="17" t="s">
        <v>150</v>
      </c>
      <c r="D723" s="9"/>
      <c r="E723" s="264" t="s">
        <v>127</v>
      </c>
      <c r="F723" s="264" t="s">
        <v>28</v>
      </c>
      <c r="G723" s="138">
        <v>465680</v>
      </c>
      <c r="H723" s="49">
        <v>465680</v>
      </c>
      <c r="I723" s="14" t="s">
        <v>30</v>
      </c>
      <c r="J723" s="91"/>
      <c r="K723" s="99"/>
      <c r="L723" s="99"/>
      <c r="M723" s="99"/>
      <c r="N723" s="99">
        <v>1</v>
      </c>
      <c r="O723" s="99"/>
      <c r="P723" s="99"/>
      <c r="Q723" s="99">
        <v>1</v>
      </c>
      <c r="R723" s="99"/>
      <c r="S723" s="99"/>
      <c r="T723" s="99">
        <v>1</v>
      </c>
      <c r="U723" s="91"/>
      <c r="V723" s="41"/>
      <c r="W723" s="41"/>
      <c r="X723" s="41"/>
      <c r="Y723" s="166"/>
      <c r="Z723" s="41"/>
      <c r="AA723" s="41"/>
      <c r="AB723" s="41"/>
    </row>
    <row r="724" spans="1:28" ht="15.75" customHeight="1">
      <c r="A724" s="13">
        <v>829</v>
      </c>
      <c r="B724" s="14"/>
      <c r="C724" s="24" t="s">
        <v>151</v>
      </c>
      <c r="D724" s="9"/>
      <c r="E724" s="264" t="s">
        <v>127</v>
      </c>
      <c r="F724" s="264" t="s">
        <v>28</v>
      </c>
      <c r="G724" s="267"/>
      <c r="H724" s="52">
        <v>2557310</v>
      </c>
      <c r="I724" s="14" t="s">
        <v>30</v>
      </c>
      <c r="J724" s="91"/>
      <c r="K724" s="99"/>
      <c r="L724" s="99"/>
      <c r="M724" s="99"/>
      <c r="N724" s="99">
        <v>1</v>
      </c>
      <c r="O724" s="99"/>
      <c r="P724" s="99"/>
      <c r="Q724" s="99">
        <v>1</v>
      </c>
      <c r="R724" s="99"/>
      <c r="S724" s="99"/>
      <c r="T724" s="99">
        <v>1</v>
      </c>
      <c r="U724" s="91"/>
      <c r="V724" s="41"/>
      <c r="W724" s="41"/>
      <c r="X724" s="41"/>
      <c r="Y724" s="166"/>
      <c r="Z724" s="41"/>
      <c r="AA724" s="41"/>
      <c r="AB724" s="41"/>
    </row>
    <row r="725" spans="1:28" ht="33" customHeight="1">
      <c r="A725" s="13">
        <v>830</v>
      </c>
      <c r="B725" s="14" t="s">
        <v>51</v>
      </c>
      <c r="C725" s="62" t="s">
        <v>152</v>
      </c>
      <c r="D725" s="9"/>
      <c r="E725" s="264" t="s">
        <v>127</v>
      </c>
      <c r="F725" s="264" t="s">
        <v>28</v>
      </c>
      <c r="G725" s="47">
        <v>584400</v>
      </c>
      <c r="H725" s="47">
        <v>584400</v>
      </c>
      <c r="I725" s="14" t="s">
        <v>30</v>
      </c>
      <c r="J725" s="91"/>
      <c r="K725" s="99"/>
      <c r="L725" s="99"/>
      <c r="M725" s="99"/>
      <c r="N725" s="99">
        <v>1</v>
      </c>
      <c r="O725" s="99"/>
      <c r="P725" s="99"/>
      <c r="Q725" s="99">
        <v>1</v>
      </c>
      <c r="R725" s="99"/>
      <c r="S725" s="99"/>
      <c r="T725" s="99">
        <v>1</v>
      </c>
      <c r="U725" s="91"/>
      <c r="V725" s="41"/>
      <c r="W725" s="41"/>
      <c r="X725" s="41"/>
      <c r="Y725" s="166"/>
      <c r="Z725" s="41"/>
      <c r="AA725" s="41"/>
      <c r="AB725" s="41"/>
    </row>
    <row r="726" spans="1:28" ht="33" customHeight="1">
      <c r="A726" s="13">
        <v>831</v>
      </c>
      <c r="B726" s="14" t="s">
        <v>51</v>
      </c>
      <c r="C726" s="62" t="s">
        <v>153</v>
      </c>
      <c r="D726" s="9"/>
      <c r="E726" s="264" t="s">
        <v>127</v>
      </c>
      <c r="F726" s="264" t="s">
        <v>28</v>
      </c>
      <c r="G726" s="138">
        <v>956950</v>
      </c>
      <c r="H726" s="47">
        <v>956950</v>
      </c>
      <c r="I726" s="14" t="s">
        <v>30</v>
      </c>
      <c r="J726" s="91"/>
      <c r="K726" s="99"/>
      <c r="L726" s="99"/>
      <c r="M726" s="99"/>
      <c r="N726" s="99">
        <v>1</v>
      </c>
      <c r="O726" s="99"/>
      <c r="P726" s="99"/>
      <c r="Q726" s="99">
        <v>1</v>
      </c>
      <c r="R726" s="99"/>
      <c r="S726" s="99"/>
      <c r="T726" s="99">
        <v>1</v>
      </c>
      <c r="U726" s="91"/>
      <c r="V726" s="41"/>
      <c r="W726" s="41"/>
      <c r="X726" s="41"/>
      <c r="Y726" s="166"/>
      <c r="Z726" s="41"/>
      <c r="AA726" s="41"/>
      <c r="AB726" s="41"/>
    </row>
    <row r="727" spans="1:28" ht="21" customHeight="1">
      <c r="A727" s="13">
        <v>832</v>
      </c>
      <c r="B727" s="14" t="s">
        <v>51</v>
      </c>
      <c r="C727" s="263" t="s">
        <v>154</v>
      </c>
      <c r="D727" s="9"/>
      <c r="E727" s="264" t="s">
        <v>127</v>
      </c>
      <c r="F727" s="264" t="s">
        <v>28</v>
      </c>
      <c r="G727" s="47">
        <v>783120</v>
      </c>
      <c r="H727" s="47">
        <v>783120</v>
      </c>
      <c r="I727" s="14" t="s">
        <v>30</v>
      </c>
      <c r="J727" s="91"/>
      <c r="K727" s="99"/>
      <c r="L727" s="99"/>
      <c r="M727" s="99"/>
      <c r="N727" s="99">
        <v>1</v>
      </c>
      <c r="O727" s="99"/>
      <c r="P727" s="99"/>
      <c r="Q727" s="99">
        <v>1</v>
      </c>
      <c r="R727" s="99"/>
      <c r="S727" s="99"/>
      <c r="T727" s="99">
        <v>1</v>
      </c>
      <c r="U727" s="91"/>
      <c r="V727" s="41"/>
      <c r="W727" s="41"/>
      <c r="X727" s="41"/>
      <c r="Y727" s="166"/>
      <c r="Z727" s="41"/>
      <c r="AA727" s="41"/>
      <c r="AB727" s="41"/>
    </row>
    <row r="728" spans="1:28" ht="45" customHeight="1">
      <c r="A728" s="13">
        <v>833</v>
      </c>
      <c r="B728" s="14" t="s">
        <v>51</v>
      </c>
      <c r="C728" s="17" t="s">
        <v>155</v>
      </c>
      <c r="D728" s="9"/>
      <c r="E728" s="264" t="s">
        <v>127</v>
      </c>
      <c r="F728" s="264" t="s">
        <v>28</v>
      </c>
      <c r="G728" s="138">
        <v>232840</v>
      </c>
      <c r="H728" s="49">
        <v>232840</v>
      </c>
      <c r="I728" s="14" t="s">
        <v>30</v>
      </c>
      <c r="J728" s="91"/>
      <c r="K728" s="99"/>
      <c r="L728" s="99"/>
      <c r="M728" s="99"/>
      <c r="N728" s="99">
        <v>1</v>
      </c>
      <c r="O728" s="99"/>
      <c r="P728" s="99"/>
      <c r="Q728" s="99">
        <v>1</v>
      </c>
      <c r="R728" s="99"/>
      <c r="S728" s="99"/>
      <c r="T728" s="99">
        <v>1</v>
      </c>
      <c r="U728" s="91"/>
      <c r="V728" s="41"/>
      <c r="W728" s="41"/>
      <c r="X728" s="41"/>
      <c r="Y728" s="166"/>
      <c r="Z728" s="41"/>
      <c r="AA728" s="41"/>
      <c r="AB728" s="41"/>
    </row>
    <row r="729" spans="1:28" ht="15.75" customHeight="1">
      <c r="A729" s="13">
        <v>834</v>
      </c>
      <c r="B729" s="14"/>
      <c r="C729" s="24" t="s">
        <v>156</v>
      </c>
      <c r="D729" s="9"/>
      <c r="E729" s="264" t="s">
        <v>127</v>
      </c>
      <c r="F729" s="264" t="s">
        <v>28</v>
      </c>
      <c r="G729" s="267">
        <v>2525778</v>
      </c>
      <c r="H729" s="52">
        <v>2525778</v>
      </c>
      <c r="I729" s="14" t="s">
        <v>30</v>
      </c>
      <c r="J729" s="91"/>
      <c r="K729" s="99"/>
      <c r="L729" s="99"/>
      <c r="M729" s="99"/>
      <c r="N729" s="99">
        <v>1</v>
      </c>
      <c r="O729" s="99"/>
      <c r="P729" s="99"/>
      <c r="Q729" s="99">
        <v>1</v>
      </c>
      <c r="R729" s="99"/>
      <c r="S729" s="99"/>
      <c r="T729" s="99">
        <v>1</v>
      </c>
      <c r="U729" s="91"/>
      <c r="V729" s="41"/>
      <c r="W729" s="41"/>
      <c r="X729" s="41"/>
      <c r="Y729" s="166"/>
      <c r="Z729" s="41"/>
      <c r="AA729" s="41"/>
      <c r="AB729" s="41"/>
    </row>
    <row r="730" spans="1:28" ht="31.5" customHeight="1">
      <c r="A730" s="13">
        <v>835</v>
      </c>
      <c r="B730" s="14" t="s">
        <v>51</v>
      </c>
      <c r="C730" s="263" t="s">
        <v>157</v>
      </c>
      <c r="D730" s="9"/>
      <c r="E730" s="264" t="s">
        <v>127</v>
      </c>
      <c r="F730" s="264" t="s">
        <v>28</v>
      </c>
      <c r="G730" s="47">
        <v>975210</v>
      </c>
      <c r="H730" s="47">
        <v>975210</v>
      </c>
      <c r="I730" s="14" t="s">
        <v>30</v>
      </c>
      <c r="J730" s="91"/>
      <c r="K730" s="99"/>
      <c r="L730" s="99"/>
      <c r="M730" s="99"/>
      <c r="N730" s="99">
        <v>1</v>
      </c>
      <c r="O730" s="99"/>
      <c r="P730" s="99"/>
      <c r="Q730" s="99">
        <v>1</v>
      </c>
      <c r="R730" s="99"/>
      <c r="S730" s="99"/>
      <c r="T730" s="99">
        <v>1</v>
      </c>
      <c r="U730" s="91"/>
      <c r="V730" s="41"/>
      <c r="W730" s="41"/>
      <c r="X730" s="41"/>
      <c r="Y730" s="166"/>
      <c r="Z730" s="41"/>
      <c r="AA730" s="41"/>
      <c r="AB730" s="41"/>
    </row>
    <row r="731" spans="1:28" ht="31.5" customHeight="1">
      <c r="A731" s="13">
        <v>836</v>
      </c>
      <c r="B731" s="14" t="s">
        <v>51</v>
      </c>
      <c r="C731" s="263" t="s">
        <v>158</v>
      </c>
      <c r="D731" s="9"/>
      <c r="E731" s="264" t="s">
        <v>127</v>
      </c>
      <c r="F731" s="264" t="s">
        <v>28</v>
      </c>
      <c r="G731" s="47">
        <v>864000</v>
      </c>
      <c r="H731" s="47">
        <v>864000</v>
      </c>
      <c r="I731" s="14" t="s">
        <v>30</v>
      </c>
      <c r="J731" s="91"/>
      <c r="K731" s="99"/>
      <c r="L731" s="99"/>
      <c r="M731" s="99"/>
      <c r="N731" s="99">
        <v>1</v>
      </c>
      <c r="O731" s="99"/>
      <c r="P731" s="99"/>
      <c r="Q731" s="99">
        <v>1</v>
      </c>
      <c r="R731" s="99"/>
      <c r="S731" s="99"/>
      <c r="T731" s="99">
        <v>1</v>
      </c>
      <c r="U731" s="91"/>
      <c r="V731" s="41"/>
      <c r="W731" s="41"/>
      <c r="X731" s="41"/>
      <c r="Y731" s="166"/>
      <c r="Z731" s="41"/>
      <c r="AA731" s="41"/>
      <c r="AB731" s="41"/>
    </row>
    <row r="732" spans="1:28" ht="31.5" customHeight="1">
      <c r="A732" s="13">
        <v>837</v>
      </c>
      <c r="B732" s="14" t="s">
        <v>51</v>
      </c>
      <c r="C732" s="263" t="s">
        <v>159</v>
      </c>
      <c r="D732" s="9"/>
      <c r="E732" s="264" t="s">
        <v>127</v>
      </c>
      <c r="F732" s="264" t="s">
        <v>28</v>
      </c>
      <c r="G732" s="47">
        <v>572240</v>
      </c>
      <c r="H732" s="49">
        <v>686568</v>
      </c>
      <c r="I732" s="14" t="s">
        <v>30</v>
      </c>
      <c r="J732" s="91"/>
      <c r="K732" s="99"/>
      <c r="L732" s="99"/>
      <c r="M732" s="99"/>
      <c r="N732" s="99">
        <v>1</v>
      </c>
      <c r="O732" s="99"/>
      <c r="P732" s="99"/>
      <c r="Q732" s="99">
        <v>1</v>
      </c>
      <c r="R732" s="99"/>
      <c r="S732" s="99"/>
      <c r="T732" s="99">
        <v>1</v>
      </c>
      <c r="U732" s="91"/>
      <c r="V732" s="41"/>
      <c r="W732" s="41"/>
      <c r="X732" s="41"/>
      <c r="Y732" s="166"/>
      <c r="Z732" s="41"/>
      <c r="AA732" s="41"/>
      <c r="AB732" s="41"/>
    </row>
    <row r="733" spans="1:28" ht="46.5" customHeight="1">
      <c r="A733" s="13">
        <v>838</v>
      </c>
      <c r="B733" s="14" t="s">
        <v>51</v>
      </c>
      <c r="C733" s="17" t="s">
        <v>160</v>
      </c>
      <c r="D733" s="9"/>
      <c r="E733" s="264" t="s">
        <v>127</v>
      </c>
      <c r="F733" s="264" t="s">
        <v>28</v>
      </c>
      <c r="G733" s="138">
        <v>114328</v>
      </c>
      <c r="H733" s="49"/>
      <c r="I733" s="14" t="s">
        <v>30</v>
      </c>
      <c r="J733" s="91"/>
      <c r="K733" s="99"/>
      <c r="L733" s="99"/>
      <c r="M733" s="99"/>
      <c r="N733" s="99">
        <v>1</v>
      </c>
      <c r="O733" s="99"/>
      <c r="P733" s="99"/>
      <c r="Q733" s="99">
        <v>1</v>
      </c>
      <c r="R733" s="99"/>
      <c r="S733" s="99"/>
      <c r="T733" s="99">
        <v>1</v>
      </c>
      <c r="U733" s="91"/>
      <c r="V733" s="41"/>
      <c r="W733" s="41"/>
      <c r="X733" s="41"/>
      <c r="Y733" s="166"/>
      <c r="Z733" s="41"/>
      <c r="AA733" s="41"/>
      <c r="AB733" s="41"/>
    </row>
    <row r="734" spans="1:28" ht="15.75" customHeight="1">
      <c r="A734" s="13">
        <v>839</v>
      </c>
      <c r="B734" s="14"/>
      <c r="C734" s="24" t="s">
        <v>161</v>
      </c>
      <c r="D734" s="9"/>
      <c r="E734" s="264" t="s">
        <v>127</v>
      </c>
      <c r="F734" s="264" t="s">
        <v>28</v>
      </c>
      <c r="G734" s="267">
        <v>2166052</v>
      </c>
      <c r="H734" s="52">
        <v>2166052</v>
      </c>
      <c r="I734" s="14" t="s">
        <v>30</v>
      </c>
      <c r="J734" s="91"/>
      <c r="K734" s="99"/>
      <c r="L734" s="99"/>
      <c r="M734" s="99"/>
      <c r="N734" s="99">
        <v>1</v>
      </c>
      <c r="O734" s="99"/>
      <c r="P734" s="99"/>
      <c r="Q734" s="99">
        <v>1</v>
      </c>
      <c r="R734" s="99"/>
      <c r="S734" s="99"/>
      <c r="T734" s="99">
        <v>1</v>
      </c>
      <c r="U734" s="91"/>
      <c r="V734" s="41"/>
      <c r="W734" s="41"/>
      <c r="X734" s="41"/>
      <c r="Y734" s="166"/>
      <c r="Z734" s="41"/>
      <c r="AA734" s="41"/>
      <c r="AB734" s="41"/>
    </row>
    <row r="735" spans="1:28" ht="31.5" customHeight="1">
      <c r="A735" s="13">
        <v>840</v>
      </c>
      <c r="B735" s="14" t="s">
        <v>51</v>
      </c>
      <c r="C735" s="62" t="s">
        <v>162</v>
      </c>
      <c r="D735" s="9"/>
      <c r="E735" s="264" t="s">
        <v>127</v>
      </c>
      <c r="F735" s="264" t="s">
        <v>28</v>
      </c>
      <c r="G735" s="47">
        <v>483400</v>
      </c>
      <c r="H735" s="49">
        <v>740100</v>
      </c>
      <c r="I735" s="14" t="s">
        <v>30</v>
      </c>
      <c r="J735" s="91"/>
      <c r="K735" s="99"/>
      <c r="L735" s="99"/>
      <c r="M735" s="99"/>
      <c r="N735" s="99">
        <v>1</v>
      </c>
      <c r="O735" s="99"/>
      <c r="P735" s="99"/>
      <c r="Q735" s="99">
        <v>1</v>
      </c>
      <c r="R735" s="99"/>
      <c r="S735" s="99"/>
      <c r="T735" s="99">
        <v>1</v>
      </c>
      <c r="U735" s="91"/>
      <c r="V735" s="41"/>
      <c r="W735" s="41"/>
      <c r="X735" s="41"/>
      <c r="Y735" s="166"/>
      <c r="Z735" s="41"/>
      <c r="AA735" s="41"/>
      <c r="AB735" s="41"/>
    </row>
    <row r="736" spans="1:28" ht="22.5" customHeight="1">
      <c r="A736" s="13">
        <v>841</v>
      </c>
      <c r="B736" s="14" t="s">
        <v>51</v>
      </c>
      <c r="C736" s="263" t="s">
        <v>163</v>
      </c>
      <c r="D736" s="9"/>
      <c r="E736" s="264" t="s">
        <v>127</v>
      </c>
      <c r="F736" s="264" t="s">
        <v>28</v>
      </c>
      <c r="G736" s="47">
        <v>256700</v>
      </c>
      <c r="H736" s="49"/>
      <c r="I736" s="14" t="s">
        <v>30</v>
      </c>
      <c r="J736" s="91"/>
      <c r="K736" s="99"/>
      <c r="L736" s="99"/>
      <c r="M736" s="99"/>
      <c r="N736" s="99">
        <v>1</v>
      </c>
      <c r="O736" s="99"/>
      <c r="P736" s="99"/>
      <c r="Q736" s="99">
        <v>1</v>
      </c>
      <c r="R736" s="99"/>
      <c r="S736" s="99"/>
      <c r="T736" s="99">
        <v>1</v>
      </c>
      <c r="U736" s="91"/>
      <c r="V736" s="41"/>
      <c r="W736" s="41"/>
      <c r="X736" s="41"/>
      <c r="Y736" s="166"/>
      <c r="Z736" s="41"/>
      <c r="AA736" s="41"/>
      <c r="AB736" s="41"/>
    </row>
    <row r="737" spans="1:28" ht="48.75" customHeight="1">
      <c r="A737" s="13">
        <v>842</v>
      </c>
      <c r="B737" s="14" t="s">
        <v>51</v>
      </c>
      <c r="C737" s="17" t="s">
        <v>164</v>
      </c>
      <c r="D737" s="9"/>
      <c r="E737" s="264" t="s">
        <v>127</v>
      </c>
      <c r="F737" s="264" t="s">
        <v>28</v>
      </c>
      <c r="G737" s="138">
        <v>457312</v>
      </c>
      <c r="H737" s="49">
        <v>960272</v>
      </c>
      <c r="I737" s="14" t="s">
        <v>30</v>
      </c>
      <c r="J737" s="91"/>
      <c r="K737" s="99"/>
      <c r="L737" s="99"/>
      <c r="M737" s="99"/>
      <c r="N737" s="99">
        <v>1</v>
      </c>
      <c r="O737" s="99"/>
      <c r="P737" s="99"/>
      <c r="Q737" s="99">
        <v>1</v>
      </c>
      <c r="R737" s="99"/>
      <c r="S737" s="99"/>
      <c r="T737" s="99">
        <v>1</v>
      </c>
      <c r="U737" s="91"/>
      <c r="V737" s="41"/>
      <c r="W737" s="41"/>
      <c r="X737" s="41"/>
      <c r="Y737" s="166"/>
      <c r="Z737" s="41"/>
      <c r="AA737" s="41"/>
      <c r="AB737" s="41"/>
    </row>
    <row r="738" spans="1:28" ht="48.75" customHeight="1">
      <c r="A738" s="13">
        <v>843</v>
      </c>
      <c r="B738" s="14" t="s">
        <v>51</v>
      </c>
      <c r="C738" s="17" t="s">
        <v>144</v>
      </c>
      <c r="D738" s="9"/>
      <c r="E738" s="264" t="s">
        <v>127</v>
      </c>
      <c r="F738" s="264" t="s">
        <v>28</v>
      </c>
      <c r="G738" s="138">
        <v>502960</v>
      </c>
      <c r="H738" s="49"/>
      <c r="I738" s="14" t="s">
        <v>30</v>
      </c>
      <c r="J738" s="91"/>
      <c r="K738" s="99"/>
      <c r="L738" s="99"/>
      <c r="M738" s="99"/>
      <c r="N738" s="99">
        <v>1</v>
      </c>
      <c r="O738" s="99"/>
      <c r="P738" s="99"/>
      <c r="Q738" s="99">
        <v>1</v>
      </c>
      <c r="R738" s="99"/>
      <c r="S738" s="99"/>
      <c r="T738" s="99">
        <v>1</v>
      </c>
      <c r="U738" s="91"/>
      <c r="V738" s="41"/>
      <c r="W738" s="41"/>
      <c r="X738" s="41"/>
      <c r="Y738" s="166"/>
      <c r="Z738" s="41"/>
      <c r="AA738" s="41"/>
      <c r="AB738" s="41"/>
    </row>
    <row r="739" spans="1:28" ht="48.75" customHeight="1">
      <c r="A739" s="13">
        <v>844</v>
      </c>
      <c r="B739" s="14" t="s">
        <v>51</v>
      </c>
      <c r="C739" s="17" t="s">
        <v>165</v>
      </c>
      <c r="D739" s="9"/>
      <c r="E739" s="264" t="s">
        <v>127</v>
      </c>
      <c r="F739" s="264" t="s">
        <v>28</v>
      </c>
      <c r="G739" s="138">
        <v>465680</v>
      </c>
      <c r="H739" s="49">
        <v>465680</v>
      </c>
      <c r="I739" s="14" t="s">
        <v>30</v>
      </c>
      <c r="J739" s="91"/>
      <c r="K739" s="99"/>
      <c r="L739" s="99"/>
      <c r="M739" s="99"/>
      <c r="N739" s="99">
        <v>1</v>
      </c>
      <c r="O739" s="99"/>
      <c r="P739" s="99"/>
      <c r="Q739" s="99">
        <v>1</v>
      </c>
      <c r="R739" s="99"/>
      <c r="S739" s="99"/>
      <c r="T739" s="99">
        <v>1</v>
      </c>
      <c r="U739" s="91"/>
      <c r="V739" s="41"/>
      <c r="W739" s="41"/>
      <c r="X739" s="41"/>
      <c r="Y739" s="166"/>
      <c r="Z739" s="41"/>
      <c r="AA739" s="41"/>
      <c r="AB739" s="41"/>
    </row>
    <row r="740" spans="1:28" ht="15.75" customHeight="1">
      <c r="A740" s="13">
        <v>845</v>
      </c>
      <c r="B740" s="14"/>
      <c r="C740" s="24" t="s">
        <v>166</v>
      </c>
      <c r="D740" s="9"/>
      <c r="E740" s="264" t="s">
        <v>127</v>
      </c>
      <c r="F740" s="264" t="s">
        <v>28</v>
      </c>
      <c r="G740" s="267">
        <v>2095586</v>
      </c>
      <c r="H740" s="52">
        <v>2095586</v>
      </c>
      <c r="I740" s="14" t="s">
        <v>30</v>
      </c>
      <c r="J740" s="91"/>
      <c r="K740" s="99"/>
      <c r="L740" s="99"/>
      <c r="M740" s="99"/>
      <c r="N740" s="99">
        <v>1</v>
      </c>
      <c r="O740" s="99"/>
      <c r="P740" s="99"/>
      <c r="Q740" s="99">
        <v>1</v>
      </c>
      <c r="R740" s="99"/>
      <c r="S740" s="99"/>
      <c r="T740" s="99">
        <v>1</v>
      </c>
      <c r="U740" s="91"/>
      <c r="V740" s="41"/>
      <c r="W740" s="41"/>
      <c r="X740" s="41"/>
      <c r="Y740" s="166"/>
      <c r="Z740" s="41"/>
      <c r="AA740" s="41"/>
      <c r="AB740" s="41"/>
    </row>
    <row r="741" spans="1:28" ht="31.5" customHeight="1">
      <c r="A741" s="13">
        <v>846</v>
      </c>
      <c r="B741" s="14" t="s">
        <v>51</v>
      </c>
      <c r="C741" s="263" t="s">
        <v>167</v>
      </c>
      <c r="D741" s="9"/>
      <c r="E741" s="264" t="s">
        <v>127</v>
      </c>
      <c r="F741" s="264" t="s">
        <v>28</v>
      </c>
      <c r="G741" s="47">
        <v>416480</v>
      </c>
      <c r="H741" s="49">
        <v>849920</v>
      </c>
      <c r="I741" s="14" t="s">
        <v>30</v>
      </c>
      <c r="J741" s="91"/>
      <c r="K741" s="99"/>
      <c r="L741" s="99"/>
      <c r="M741" s="99"/>
      <c r="N741" s="99">
        <v>1</v>
      </c>
      <c r="O741" s="99"/>
      <c r="P741" s="99"/>
      <c r="Q741" s="99">
        <v>1</v>
      </c>
      <c r="R741" s="99"/>
      <c r="S741" s="99"/>
      <c r="T741" s="99">
        <v>1</v>
      </c>
      <c r="U741" s="91"/>
      <c r="V741" s="41"/>
      <c r="W741" s="41"/>
      <c r="X741" s="41"/>
      <c r="Y741" s="166"/>
      <c r="Z741" s="41"/>
      <c r="AA741" s="41"/>
      <c r="AB741" s="41"/>
    </row>
    <row r="742" spans="1:28" ht="31.5" customHeight="1">
      <c r="A742" s="13">
        <v>847</v>
      </c>
      <c r="B742" s="14" t="s">
        <v>51</v>
      </c>
      <c r="C742" s="62" t="s">
        <v>168</v>
      </c>
      <c r="D742" s="9"/>
      <c r="E742" s="264" t="s">
        <v>127</v>
      </c>
      <c r="F742" s="264" t="s">
        <v>28</v>
      </c>
      <c r="G742" s="47">
        <v>433440</v>
      </c>
      <c r="H742" s="49"/>
      <c r="I742" s="14" t="s">
        <v>30</v>
      </c>
      <c r="J742" s="91"/>
      <c r="K742" s="99"/>
      <c r="L742" s="99"/>
      <c r="M742" s="99"/>
      <c r="N742" s="99">
        <v>1</v>
      </c>
      <c r="O742" s="99"/>
      <c r="P742" s="99"/>
      <c r="Q742" s="99">
        <v>1</v>
      </c>
      <c r="R742" s="99"/>
      <c r="S742" s="99"/>
      <c r="T742" s="99">
        <v>1</v>
      </c>
      <c r="U742" s="91"/>
      <c r="V742" s="41"/>
      <c r="W742" s="41"/>
      <c r="X742" s="41"/>
      <c r="Y742" s="166"/>
      <c r="Z742" s="41"/>
      <c r="AA742" s="41"/>
      <c r="AB742" s="41"/>
    </row>
    <row r="743" spans="1:28" ht="31.5" customHeight="1">
      <c r="A743" s="13">
        <v>848</v>
      </c>
      <c r="B743" s="14" t="s">
        <v>51</v>
      </c>
      <c r="C743" s="263" t="s">
        <v>169</v>
      </c>
      <c r="D743" s="9"/>
      <c r="E743" s="264" t="s">
        <v>127</v>
      </c>
      <c r="F743" s="264" t="s">
        <v>28</v>
      </c>
      <c r="G743" s="47">
        <v>551330</v>
      </c>
      <c r="H743" s="49">
        <v>779986</v>
      </c>
      <c r="I743" s="14" t="s">
        <v>30</v>
      </c>
      <c r="J743" s="91"/>
      <c r="K743" s="99"/>
      <c r="L743" s="99"/>
      <c r="M743" s="99"/>
      <c r="N743" s="99">
        <v>1</v>
      </c>
      <c r="O743" s="99"/>
      <c r="P743" s="99"/>
      <c r="Q743" s="99">
        <v>1</v>
      </c>
      <c r="R743" s="99"/>
      <c r="S743" s="99"/>
      <c r="T743" s="99">
        <v>1</v>
      </c>
      <c r="U743" s="91"/>
      <c r="V743" s="41"/>
      <c r="W743" s="41"/>
      <c r="X743" s="41"/>
      <c r="Y743" s="166"/>
      <c r="Z743" s="41"/>
      <c r="AA743" s="41"/>
      <c r="AB743" s="41"/>
    </row>
    <row r="744" spans="1:28" ht="45.75" customHeight="1">
      <c r="A744" s="13">
        <v>849</v>
      </c>
      <c r="B744" s="14" t="s">
        <v>51</v>
      </c>
      <c r="C744" s="17" t="s">
        <v>170</v>
      </c>
      <c r="D744" s="9"/>
      <c r="E744" s="264" t="s">
        <v>127</v>
      </c>
      <c r="F744" s="264" t="s">
        <v>28</v>
      </c>
      <c r="G744" s="138">
        <v>228656</v>
      </c>
      <c r="H744" s="49"/>
      <c r="I744" s="14" t="s">
        <v>30</v>
      </c>
      <c r="J744" s="91"/>
      <c r="K744" s="99"/>
      <c r="L744" s="99"/>
      <c r="M744" s="99"/>
      <c r="N744" s="99">
        <v>1</v>
      </c>
      <c r="O744" s="99"/>
      <c r="P744" s="99"/>
      <c r="Q744" s="99">
        <v>1</v>
      </c>
      <c r="R744" s="99"/>
      <c r="S744" s="99"/>
      <c r="T744" s="99">
        <v>1</v>
      </c>
      <c r="U744" s="91"/>
      <c r="V744" s="41"/>
      <c r="W744" s="41"/>
      <c r="X744" s="41"/>
      <c r="Y744" s="166"/>
      <c r="Z744" s="41"/>
      <c r="AA744" s="41"/>
      <c r="AB744" s="41"/>
    </row>
    <row r="745" spans="1:28" ht="41.25" customHeight="1">
      <c r="A745" s="13">
        <v>850</v>
      </c>
      <c r="B745" s="14" t="s">
        <v>51</v>
      </c>
      <c r="C745" s="17" t="s">
        <v>165</v>
      </c>
      <c r="D745" s="9"/>
      <c r="E745" s="264" t="s">
        <v>127</v>
      </c>
      <c r="F745" s="264" t="s">
        <v>28</v>
      </c>
      <c r="G745" s="138">
        <v>465680</v>
      </c>
      <c r="H745" s="49">
        <v>465680</v>
      </c>
      <c r="I745" s="14" t="s">
        <v>30</v>
      </c>
      <c r="J745" s="91"/>
      <c r="K745" s="99"/>
      <c r="L745" s="99"/>
      <c r="M745" s="99"/>
      <c r="N745" s="99">
        <v>1</v>
      </c>
      <c r="O745" s="99"/>
      <c r="P745" s="99"/>
      <c r="Q745" s="99">
        <v>1</v>
      </c>
      <c r="R745" s="99"/>
      <c r="S745" s="99"/>
      <c r="T745" s="99">
        <v>1</v>
      </c>
      <c r="U745" s="91"/>
      <c r="V745" s="41"/>
      <c r="W745" s="41"/>
      <c r="X745" s="41"/>
      <c r="Y745" s="166"/>
      <c r="Z745" s="41"/>
      <c r="AA745" s="41"/>
      <c r="AB745" s="41"/>
    </row>
    <row r="746" spans="1:28" ht="31.5" customHeight="1">
      <c r="A746" s="13">
        <v>851</v>
      </c>
      <c r="B746" s="14"/>
      <c r="C746" s="24" t="s">
        <v>171</v>
      </c>
      <c r="D746" s="9"/>
      <c r="E746" s="85"/>
      <c r="F746" s="85"/>
      <c r="G746" s="267">
        <v>630708</v>
      </c>
      <c r="H746" s="52">
        <v>630708</v>
      </c>
      <c r="I746" s="14" t="s">
        <v>30</v>
      </c>
      <c r="J746" s="91"/>
      <c r="K746" s="99"/>
      <c r="L746" s="99"/>
      <c r="M746" s="99"/>
      <c r="N746" s="99">
        <v>1</v>
      </c>
      <c r="O746" s="99"/>
      <c r="P746" s="99"/>
      <c r="Q746" s="99">
        <v>1</v>
      </c>
      <c r="R746" s="99"/>
      <c r="S746" s="99"/>
      <c r="T746" s="99">
        <v>1</v>
      </c>
      <c r="U746" s="91"/>
      <c r="V746" s="41"/>
      <c r="W746" s="41"/>
      <c r="X746" s="41"/>
      <c r="Y746" s="166"/>
      <c r="Z746" s="41"/>
      <c r="AA746" s="41"/>
      <c r="AB746" s="41"/>
    </row>
    <row r="747" spans="1:28" ht="31.5" customHeight="1">
      <c r="A747" s="13">
        <v>852</v>
      </c>
      <c r="B747" s="14" t="s">
        <v>51</v>
      </c>
      <c r="C747" s="263" t="s">
        <v>172</v>
      </c>
      <c r="D747" s="9"/>
      <c r="E747" s="264" t="s">
        <v>127</v>
      </c>
      <c r="F747" s="264" t="s">
        <v>28</v>
      </c>
      <c r="G747" s="271">
        <v>130440</v>
      </c>
      <c r="H747" s="49">
        <v>630708</v>
      </c>
      <c r="I747" s="14" t="s">
        <v>30</v>
      </c>
      <c r="J747" s="91"/>
      <c r="K747" s="99"/>
      <c r="L747" s="99"/>
      <c r="M747" s="99"/>
      <c r="N747" s="99">
        <v>1</v>
      </c>
      <c r="O747" s="99"/>
      <c r="P747" s="99"/>
      <c r="Q747" s="99">
        <v>1</v>
      </c>
      <c r="R747" s="99"/>
      <c r="S747" s="99"/>
      <c r="T747" s="99">
        <v>1</v>
      </c>
      <c r="U747" s="91"/>
      <c r="V747" s="41"/>
      <c r="W747" s="41"/>
      <c r="X747" s="41"/>
      <c r="Y747" s="166"/>
      <c r="Z747" s="41"/>
      <c r="AA747" s="41"/>
      <c r="AB747" s="41"/>
    </row>
    <row r="748" spans="1:28" ht="31.5" customHeight="1">
      <c r="A748" s="13">
        <v>853</v>
      </c>
      <c r="B748" s="14" t="s">
        <v>51</v>
      </c>
      <c r="C748" s="263" t="s">
        <v>173</v>
      </c>
      <c r="D748" s="9"/>
      <c r="E748" s="264" t="s">
        <v>127</v>
      </c>
      <c r="F748" s="264" t="s">
        <v>28</v>
      </c>
      <c r="G748" s="47">
        <v>153100</v>
      </c>
      <c r="H748" s="49"/>
      <c r="I748" s="14" t="s">
        <v>30</v>
      </c>
      <c r="J748" s="91"/>
      <c r="K748" s="99"/>
      <c r="L748" s="99"/>
      <c r="M748" s="99"/>
      <c r="N748" s="99">
        <v>1</v>
      </c>
      <c r="O748" s="99"/>
      <c r="P748" s="99"/>
      <c r="Q748" s="99">
        <v>1</v>
      </c>
      <c r="R748" s="99"/>
      <c r="S748" s="99"/>
      <c r="T748" s="99">
        <v>1</v>
      </c>
      <c r="U748" s="91"/>
      <c r="V748" s="41"/>
      <c r="W748" s="41"/>
      <c r="X748" s="41"/>
      <c r="Y748" s="166"/>
      <c r="Z748" s="41"/>
      <c r="AA748" s="41"/>
      <c r="AB748" s="41"/>
    </row>
    <row r="749" spans="1:28" ht="47.25" customHeight="1">
      <c r="A749" s="13">
        <v>854</v>
      </c>
      <c r="B749" s="14" t="s">
        <v>51</v>
      </c>
      <c r="C749" s="17" t="s">
        <v>160</v>
      </c>
      <c r="D749" s="9"/>
      <c r="E749" s="264" t="s">
        <v>127</v>
      </c>
      <c r="F749" s="264" t="s">
        <v>28</v>
      </c>
      <c r="G749" s="138">
        <v>114328</v>
      </c>
      <c r="H749" s="49"/>
      <c r="I749" s="14" t="s">
        <v>30</v>
      </c>
      <c r="J749" s="91"/>
      <c r="K749" s="99"/>
      <c r="L749" s="99"/>
      <c r="M749" s="99"/>
      <c r="N749" s="99">
        <v>1</v>
      </c>
      <c r="O749" s="99"/>
      <c r="P749" s="99"/>
      <c r="Q749" s="99">
        <v>1</v>
      </c>
      <c r="R749" s="99"/>
      <c r="S749" s="99"/>
      <c r="T749" s="99">
        <v>1</v>
      </c>
      <c r="U749" s="91"/>
      <c r="V749" s="41"/>
      <c r="W749" s="41"/>
      <c r="X749" s="41"/>
      <c r="Y749" s="166"/>
      <c r="Z749" s="41"/>
      <c r="AA749" s="41"/>
      <c r="AB749" s="41"/>
    </row>
    <row r="750" spans="1:28" ht="47.25" customHeight="1">
      <c r="A750" s="13">
        <v>855</v>
      </c>
      <c r="B750" s="14" t="s">
        <v>51</v>
      </c>
      <c r="C750" s="17" t="s">
        <v>174</v>
      </c>
      <c r="D750" s="9"/>
      <c r="E750" s="264" t="s">
        <v>127</v>
      </c>
      <c r="F750" s="264" t="s">
        <v>28</v>
      </c>
      <c r="G750" s="138">
        <v>232840</v>
      </c>
      <c r="H750" s="49"/>
      <c r="I750" s="14" t="s">
        <v>30</v>
      </c>
      <c r="J750" s="91"/>
      <c r="K750" s="99"/>
      <c r="L750" s="99"/>
      <c r="M750" s="99"/>
      <c r="N750" s="99">
        <v>1</v>
      </c>
      <c r="O750" s="99"/>
      <c r="P750" s="99"/>
      <c r="Q750" s="99">
        <v>1</v>
      </c>
      <c r="R750" s="99"/>
      <c r="S750" s="99"/>
      <c r="T750" s="99">
        <v>1</v>
      </c>
      <c r="U750" s="91"/>
      <c r="V750" s="41"/>
      <c r="W750" s="41"/>
      <c r="X750" s="41"/>
      <c r="Y750" s="166"/>
      <c r="Z750" s="41"/>
      <c r="AA750" s="41"/>
      <c r="AB750" s="41"/>
    </row>
    <row r="751" spans="1:28" ht="15.75" customHeight="1">
      <c r="A751" s="13">
        <v>856</v>
      </c>
      <c r="B751" s="14"/>
      <c r="C751" s="24" t="s">
        <v>175</v>
      </c>
      <c r="D751" s="9"/>
      <c r="E751" s="264" t="s">
        <v>127</v>
      </c>
      <c r="F751" s="264" t="s">
        <v>28</v>
      </c>
      <c r="G751" s="267">
        <v>653950</v>
      </c>
      <c r="H751" s="52">
        <v>653950</v>
      </c>
      <c r="I751" s="14" t="s">
        <v>30</v>
      </c>
      <c r="J751" s="91"/>
      <c r="K751" s="99"/>
      <c r="L751" s="99"/>
      <c r="M751" s="99"/>
      <c r="N751" s="99">
        <v>1</v>
      </c>
      <c r="O751" s="99"/>
      <c r="P751" s="99"/>
      <c r="Q751" s="99">
        <v>1</v>
      </c>
      <c r="R751" s="99"/>
      <c r="S751" s="99"/>
      <c r="T751" s="99">
        <v>1</v>
      </c>
      <c r="U751" s="91"/>
      <c r="V751" s="41"/>
      <c r="W751" s="41"/>
      <c r="X751" s="41"/>
      <c r="Y751" s="166"/>
      <c r="Z751" s="41"/>
      <c r="AA751" s="41"/>
      <c r="AB751" s="41"/>
    </row>
    <row r="752" spans="1:28" ht="30.75" customHeight="1">
      <c r="A752" s="13">
        <v>857</v>
      </c>
      <c r="B752" s="14" t="s">
        <v>51</v>
      </c>
      <c r="C752" s="62" t="s">
        <v>176</v>
      </c>
      <c r="D752" s="9"/>
      <c r="E752" s="264" t="s">
        <v>127</v>
      </c>
      <c r="F752" s="264" t="s">
        <v>28</v>
      </c>
      <c r="G752" s="47">
        <v>158150</v>
      </c>
      <c r="H752" s="49">
        <v>653950</v>
      </c>
      <c r="I752" s="14" t="s">
        <v>30</v>
      </c>
      <c r="J752" s="91"/>
      <c r="K752" s="99"/>
      <c r="L752" s="99"/>
      <c r="M752" s="99"/>
      <c r="N752" s="99">
        <v>1</v>
      </c>
      <c r="O752" s="99"/>
      <c r="P752" s="99"/>
      <c r="Q752" s="99">
        <v>1</v>
      </c>
      <c r="R752" s="99"/>
      <c r="S752" s="99"/>
      <c r="T752" s="99">
        <v>1</v>
      </c>
      <c r="U752" s="91"/>
      <c r="V752" s="41"/>
      <c r="W752" s="41"/>
      <c r="X752" s="41"/>
      <c r="Y752" s="166"/>
      <c r="Z752" s="41"/>
      <c r="AA752" s="41"/>
      <c r="AB752" s="41"/>
    </row>
    <row r="753" spans="1:28" ht="54" customHeight="1">
      <c r="A753" s="13">
        <v>858</v>
      </c>
      <c r="B753" s="14" t="s">
        <v>51</v>
      </c>
      <c r="C753" s="17" t="s">
        <v>155</v>
      </c>
      <c r="D753" s="9"/>
      <c r="E753" s="264" t="s">
        <v>127</v>
      </c>
      <c r="F753" s="264" t="s">
        <v>28</v>
      </c>
      <c r="G753" s="138">
        <v>244320</v>
      </c>
      <c r="H753" s="49"/>
      <c r="I753" s="14" t="s">
        <v>30</v>
      </c>
      <c r="J753" s="91"/>
      <c r="K753" s="99"/>
      <c r="L753" s="99"/>
      <c r="M753" s="99"/>
      <c r="N753" s="99">
        <v>1</v>
      </c>
      <c r="O753" s="99"/>
      <c r="P753" s="99"/>
      <c r="Q753" s="99">
        <v>1</v>
      </c>
      <c r="R753" s="99"/>
      <c r="S753" s="99"/>
      <c r="T753" s="99">
        <v>1</v>
      </c>
      <c r="U753" s="91"/>
      <c r="V753" s="41"/>
      <c r="W753" s="41"/>
      <c r="X753" s="41"/>
      <c r="Y753" s="166"/>
      <c r="Z753" s="41"/>
      <c r="AA753" s="41"/>
      <c r="AB753" s="41"/>
    </row>
    <row r="754" spans="1:28" ht="54" customHeight="1">
      <c r="A754" s="13">
        <v>859</v>
      </c>
      <c r="B754" s="14" t="s">
        <v>51</v>
      </c>
      <c r="C754" s="17" t="s">
        <v>177</v>
      </c>
      <c r="D754" s="9"/>
      <c r="E754" s="264" t="s">
        <v>127</v>
      </c>
      <c r="F754" s="264" t="s">
        <v>28</v>
      </c>
      <c r="G754" s="138">
        <v>251480</v>
      </c>
      <c r="H754" s="49"/>
      <c r="I754" s="14" t="s">
        <v>30</v>
      </c>
      <c r="J754" s="91"/>
      <c r="K754" s="99"/>
      <c r="L754" s="99"/>
      <c r="M754" s="99"/>
      <c r="N754" s="99">
        <v>1</v>
      </c>
      <c r="O754" s="99"/>
      <c r="P754" s="99"/>
      <c r="Q754" s="99">
        <v>1</v>
      </c>
      <c r="R754" s="99"/>
      <c r="S754" s="99"/>
      <c r="T754" s="99">
        <v>1</v>
      </c>
      <c r="U754" s="91"/>
      <c r="V754" s="41"/>
      <c r="W754" s="41"/>
      <c r="X754" s="41"/>
      <c r="Y754" s="166"/>
      <c r="Z754" s="41"/>
      <c r="AA754" s="41"/>
      <c r="AB754" s="41"/>
    </row>
    <row r="755" spans="1:28" ht="15.75" customHeight="1">
      <c r="A755" s="13">
        <v>860</v>
      </c>
      <c r="B755" s="14"/>
      <c r="C755" s="24" t="s">
        <v>178</v>
      </c>
      <c r="D755" s="9"/>
      <c r="E755" s="264" t="s">
        <v>127</v>
      </c>
      <c r="F755" s="264" t="s">
        <v>28</v>
      </c>
      <c r="G755" s="267">
        <v>656470</v>
      </c>
      <c r="H755" s="52">
        <v>656470</v>
      </c>
      <c r="I755" s="14" t="s">
        <v>30</v>
      </c>
      <c r="J755" s="91"/>
      <c r="K755" s="99"/>
      <c r="L755" s="99"/>
      <c r="M755" s="99"/>
      <c r="N755" s="99">
        <v>1</v>
      </c>
      <c r="O755" s="99"/>
      <c r="P755" s="99"/>
      <c r="Q755" s="99">
        <v>1</v>
      </c>
      <c r="R755" s="99"/>
      <c r="S755" s="99"/>
      <c r="T755" s="99">
        <v>1</v>
      </c>
      <c r="U755" s="91"/>
      <c r="V755" s="41"/>
      <c r="W755" s="41"/>
      <c r="X755" s="41"/>
      <c r="Y755" s="166"/>
      <c r="Z755" s="41"/>
      <c r="AA755" s="41"/>
      <c r="AB755" s="41"/>
    </row>
    <row r="756" spans="1:28" ht="30.75" customHeight="1">
      <c r="A756" s="13">
        <v>861</v>
      </c>
      <c r="B756" s="14" t="s">
        <v>51</v>
      </c>
      <c r="C756" s="62" t="s">
        <v>179</v>
      </c>
      <c r="D756" s="9"/>
      <c r="E756" s="264" t="s">
        <v>127</v>
      </c>
      <c r="F756" s="264" t="s">
        <v>28</v>
      </c>
      <c r="G756" s="271">
        <v>121840</v>
      </c>
      <c r="H756" s="49">
        <v>656470</v>
      </c>
      <c r="I756" s="14" t="s">
        <v>30</v>
      </c>
      <c r="J756" s="91"/>
      <c r="K756" s="99"/>
      <c r="L756" s="99"/>
      <c r="M756" s="99"/>
      <c r="N756" s="99">
        <v>1</v>
      </c>
      <c r="O756" s="99"/>
      <c r="P756" s="99"/>
      <c r="Q756" s="99">
        <v>1</v>
      </c>
      <c r="R756" s="99"/>
      <c r="S756" s="99"/>
      <c r="T756" s="99">
        <v>1</v>
      </c>
      <c r="U756" s="91"/>
      <c r="V756" s="41"/>
      <c r="W756" s="41"/>
      <c r="X756" s="41"/>
      <c r="Y756" s="166"/>
      <c r="Z756" s="41"/>
      <c r="AA756" s="41"/>
      <c r="AB756" s="41"/>
    </row>
    <row r="757" spans="1:28" ht="30.75" customHeight="1">
      <c r="A757" s="13">
        <v>862</v>
      </c>
      <c r="B757" s="14" t="s">
        <v>51</v>
      </c>
      <c r="C757" s="62" t="s">
        <v>180</v>
      </c>
      <c r="D757" s="9"/>
      <c r="E757" s="264" t="s">
        <v>127</v>
      </c>
      <c r="F757" s="264" t="s">
        <v>28</v>
      </c>
      <c r="G757" s="47">
        <v>127250</v>
      </c>
      <c r="H757" s="49"/>
      <c r="I757" s="14" t="s">
        <v>30</v>
      </c>
      <c r="J757" s="91"/>
      <c r="K757" s="99"/>
      <c r="L757" s="99"/>
      <c r="M757" s="99"/>
      <c r="N757" s="99">
        <v>1</v>
      </c>
      <c r="O757" s="99"/>
      <c r="P757" s="99"/>
      <c r="Q757" s="99">
        <v>1</v>
      </c>
      <c r="R757" s="99"/>
      <c r="S757" s="99"/>
      <c r="T757" s="99">
        <v>1</v>
      </c>
      <c r="U757" s="91"/>
      <c r="V757" s="41"/>
      <c r="W757" s="41"/>
      <c r="X757" s="41"/>
      <c r="Y757" s="166"/>
      <c r="Z757" s="41"/>
      <c r="AA757" s="41"/>
      <c r="AB757" s="41"/>
    </row>
    <row r="758" spans="1:28" ht="43.5" customHeight="1">
      <c r="A758" s="13">
        <v>863</v>
      </c>
      <c r="B758" s="14" t="s">
        <v>51</v>
      </c>
      <c r="C758" s="17" t="s">
        <v>181</v>
      </c>
      <c r="D758" s="9"/>
      <c r="E758" s="264" t="s">
        <v>127</v>
      </c>
      <c r="F758" s="264" t="s">
        <v>28</v>
      </c>
      <c r="G758" s="138">
        <v>125740</v>
      </c>
      <c r="H758" s="49"/>
      <c r="I758" s="14" t="s">
        <v>30</v>
      </c>
      <c r="J758" s="91"/>
      <c r="K758" s="99"/>
      <c r="L758" s="99"/>
      <c r="M758" s="99"/>
      <c r="N758" s="99">
        <v>1</v>
      </c>
      <c r="O758" s="99"/>
      <c r="P758" s="99"/>
      <c r="Q758" s="99">
        <v>1</v>
      </c>
      <c r="R758" s="99"/>
      <c r="S758" s="99"/>
      <c r="T758" s="99">
        <v>1</v>
      </c>
      <c r="U758" s="91"/>
      <c r="V758" s="41"/>
      <c r="W758" s="41"/>
      <c r="X758" s="41"/>
      <c r="Y758" s="166"/>
      <c r="Z758" s="41"/>
      <c r="AA758" s="41"/>
      <c r="AB758" s="41"/>
    </row>
    <row r="759" spans="1:28" ht="45.75" customHeight="1">
      <c r="A759" s="13">
        <v>864</v>
      </c>
      <c r="B759" s="14" t="s">
        <v>51</v>
      </c>
      <c r="C759" s="17" t="s">
        <v>132</v>
      </c>
      <c r="D759" s="9"/>
      <c r="E759" s="264" t="s">
        <v>127</v>
      </c>
      <c r="F759" s="264" t="s">
        <v>28</v>
      </c>
      <c r="G759" s="138">
        <v>232840</v>
      </c>
      <c r="H759" s="49"/>
      <c r="I759" s="14" t="s">
        <v>30</v>
      </c>
      <c r="J759" s="91"/>
      <c r="K759" s="99"/>
      <c r="L759" s="99"/>
      <c r="M759" s="99"/>
      <c r="N759" s="99">
        <v>1</v>
      </c>
      <c r="O759" s="99"/>
      <c r="P759" s="99"/>
      <c r="Q759" s="99">
        <v>1</v>
      </c>
      <c r="R759" s="99"/>
      <c r="S759" s="99"/>
      <c r="T759" s="99">
        <v>1</v>
      </c>
      <c r="U759" s="91"/>
      <c r="V759" s="41"/>
      <c r="W759" s="41"/>
      <c r="X759" s="41"/>
      <c r="Y759" s="166"/>
      <c r="Z759" s="41"/>
      <c r="AA759" s="41"/>
      <c r="AB759" s="41"/>
    </row>
    <row r="760" spans="1:28" ht="30.75" customHeight="1">
      <c r="A760" s="13">
        <v>865</v>
      </c>
      <c r="B760" s="14" t="s">
        <v>51</v>
      </c>
      <c r="C760" s="263" t="s">
        <v>182</v>
      </c>
      <c r="D760" s="9"/>
      <c r="E760" s="264" t="s">
        <v>127</v>
      </c>
      <c r="F760" s="264" t="s">
        <v>28</v>
      </c>
      <c r="G760" s="47">
        <v>48800</v>
      </c>
      <c r="H760" s="49"/>
      <c r="I760" s="14" t="s">
        <v>30</v>
      </c>
      <c r="J760" s="91"/>
      <c r="K760" s="99"/>
      <c r="L760" s="99"/>
      <c r="M760" s="99"/>
      <c r="N760" s="99">
        <v>1</v>
      </c>
      <c r="O760" s="99"/>
      <c r="P760" s="99"/>
      <c r="Q760" s="99">
        <v>1</v>
      </c>
      <c r="R760" s="99"/>
      <c r="S760" s="99"/>
      <c r="T760" s="99">
        <v>1</v>
      </c>
      <c r="U760" s="91"/>
      <c r="V760" s="41"/>
      <c r="W760" s="41"/>
      <c r="X760" s="41"/>
      <c r="Y760" s="166"/>
      <c r="Z760" s="41"/>
      <c r="AA760" s="41"/>
      <c r="AB760" s="41"/>
    </row>
    <row r="761" spans="1:28" ht="15.75" customHeight="1">
      <c r="A761" s="13">
        <v>866</v>
      </c>
      <c r="B761" s="14"/>
      <c r="C761" s="24" t="s">
        <v>183</v>
      </c>
      <c r="D761" s="9"/>
      <c r="E761" s="264" t="s">
        <v>127</v>
      </c>
      <c r="F761" s="264" t="s">
        <v>28</v>
      </c>
      <c r="G761" s="267">
        <v>643970</v>
      </c>
      <c r="H761" s="52">
        <v>643970</v>
      </c>
      <c r="I761" s="14" t="s">
        <v>30</v>
      </c>
      <c r="J761" s="91"/>
      <c r="K761" s="99"/>
      <c r="L761" s="99"/>
      <c r="M761" s="99"/>
      <c r="N761" s="99">
        <v>1</v>
      </c>
      <c r="O761" s="99"/>
      <c r="P761" s="99"/>
      <c r="Q761" s="99">
        <v>1</v>
      </c>
      <c r="R761" s="99"/>
      <c r="S761" s="99"/>
      <c r="T761" s="99">
        <v>1</v>
      </c>
      <c r="U761" s="91"/>
      <c r="V761" s="41"/>
      <c r="W761" s="41"/>
      <c r="X761" s="41"/>
      <c r="Y761" s="166"/>
      <c r="Z761" s="41"/>
      <c r="AA761" s="41"/>
      <c r="AB761" s="41"/>
    </row>
    <row r="762" spans="1:28" ht="30.75" customHeight="1">
      <c r="A762" s="13">
        <v>867</v>
      </c>
      <c r="B762" s="14" t="s">
        <v>51</v>
      </c>
      <c r="C762" s="263" t="s">
        <v>184</v>
      </c>
      <c r="D762" s="9"/>
      <c r="E762" s="264" t="s">
        <v>127</v>
      </c>
      <c r="F762" s="264" t="s">
        <v>28</v>
      </c>
      <c r="G762" s="271">
        <v>276070</v>
      </c>
      <c r="H762" s="49">
        <v>643970</v>
      </c>
      <c r="I762" s="14" t="s">
        <v>30</v>
      </c>
      <c r="J762" s="91"/>
      <c r="K762" s="99"/>
      <c r="L762" s="99"/>
      <c r="M762" s="99"/>
      <c r="N762" s="99">
        <v>1</v>
      </c>
      <c r="O762" s="99"/>
      <c r="P762" s="99"/>
      <c r="Q762" s="99">
        <v>1</v>
      </c>
      <c r="R762" s="99"/>
      <c r="S762" s="99"/>
      <c r="T762" s="99">
        <v>1</v>
      </c>
      <c r="U762" s="91"/>
      <c r="V762" s="41"/>
      <c r="W762" s="41"/>
      <c r="X762" s="41"/>
      <c r="Y762" s="166"/>
      <c r="Z762" s="41"/>
      <c r="AA762" s="41"/>
      <c r="AB762" s="41"/>
    </row>
    <row r="763" spans="1:28" ht="50.25" customHeight="1">
      <c r="A763" s="13">
        <v>868</v>
      </c>
      <c r="B763" s="14" t="s">
        <v>51</v>
      </c>
      <c r="C763" s="17" t="s">
        <v>185</v>
      </c>
      <c r="D763" s="9"/>
      <c r="E763" s="264" t="s">
        <v>127</v>
      </c>
      <c r="F763" s="264" t="s">
        <v>28</v>
      </c>
      <c r="G763" s="138">
        <v>116420</v>
      </c>
      <c r="H763" s="49"/>
      <c r="I763" s="14" t="s">
        <v>30</v>
      </c>
      <c r="J763" s="91"/>
      <c r="K763" s="99"/>
      <c r="L763" s="99"/>
      <c r="M763" s="99"/>
      <c r="N763" s="99">
        <v>1</v>
      </c>
      <c r="O763" s="99"/>
      <c r="P763" s="99"/>
      <c r="Q763" s="99">
        <v>1</v>
      </c>
      <c r="R763" s="99"/>
      <c r="S763" s="99"/>
      <c r="T763" s="99">
        <v>1</v>
      </c>
      <c r="U763" s="91"/>
      <c r="V763" s="41"/>
      <c r="W763" s="41"/>
      <c r="X763" s="41"/>
      <c r="Y763" s="166"/>
      <c r="Z763" s="41"/>
      <c r="AA763" s="41"/>
      <c r="AB763" s="41"/>
    </row>
    <row r="764" spans="1:28" ht="45" customHeight="1">
      <c r="A764" s="13">
        <v>869</v>
      </c>
      <c r="B764" s="14" t="s">
        <v>51</v>
      </c>
      <c r="C764" s="17" t="s">
        <v>177</v>
      </c>
      <c r="D764" s="9"/>
      <c r="E764" s="264" t="s">
        <v>127</v>
      </c>
      <c r="F764" s="264" t="s">
        <v>28</v>
      </c>
      <c r="G764" s="138">
        <v>251480</v>
      </c>
      <c r="H764" s="49"/>
      <c r="I764" s="14" t="s">
        <v>30</v>
      </c>
      <c r="J764" s="91"/>
      <c r="K764" s="99"/>
      <c r="L764" s="99"/>
      <c r="M764" s="99"/>
      <c r="N764" s="99">
        <v>1</v>
      </c>
      <c r="O764" s="99"/>
      <c r="P764" s="99"/>
      <c r="Q764" s="99">
        <v>1</v>
      </c>
      <c r="R764" s="99"/>
      <c r="S764" s="99"/>
      <c r="T764" s="99">
        <v>1</v>
      </c>
      <c r="U764" s="91"/>
      <c r="V764" s="41"/>
      <c r="W764" s="41"/>
      <c r="X764" s="41"/>
      <c r="Y764" s="166"/>
      <c r="Z764" s="41"/>
      <c r="AA764" s="41"/>
      <c r="AB764" s="41"/>
    </row>
    <row r="765" spans="1:28" ht="15.75" customHeight="1">
      <c r="A765" s="13">
        <v>870</v>
      </c>
      <c r="B765" s="14"/>
      <c r="C765" s="24" t="s">
        <v>186</v>
      </c>
      <c r="D765" s="9"/>
      <c r="E765" s="85"/>
      <c r="F765" s="85"/>
      <c r="G765" s="267">
        <v>696890</v>
      </c>
      <c r="H765" s="52">
        <v>696890</v>
      </c>
      <c r="I765" s="14" t="s">
        <v>30</v>
      </c>
      <c r="J765" s="91"/>
      <c r="K765" s="99"/>
      <c r="L765" s="99"/>
      <c r="M765" s="99"/>
      <c r="N765" s="99">
        <v>1</v>
      </c>
      <c r="O765" s="99"/>
      <c r="P765" s="99"/>
      <c r="Q765" s="99">
        <v>1</v>
      </c>
      <c r="R765" s="99"/>
      <c r="S765" s="99"/>
      <c r="T765" s="99">
        <v>1</v>
      </c>
      <c r="U765" s="91"/>
      <c r="V765" s="41"/>
      <c r="W765" s="41"/>
      <c r="X765" s="41"/>
      <c r="Y765" s="166"/>
      <c r="Z765" s="41"/>
      <c r="AA765" s="41"/>
      <c r="AB765" s="41"/>
    </row>
    <row r="766" spans="1:28" ht="28.5" customHeight="1">
      <c r="A766" s="13">
        <v>871</v>
      </c>
      <c r="B766" s="14" t="s">
        <v>51</v>
      </c>
      <c r="C766" s="62" t="s">
        <v>187</v>
      </c>
      <c r="D766" s="9"/>
      <c r="E766" s="264" t="s">
        <v>127</v>
      </c>
      <c r="F766" s="264" t="s">
        <v>28</v>
      </c>
      <c r="G766" s="47">
        <v>228070</v>
      </c>
      <c r="H766" s="49">
        <v>696890</v>
      </c>
      <c r="I766" s="14" t="s">
        <v>30</v>
      </c>
      <c r="J766" s="91"/>
      <c r="K766" s="99"/>
      <c r="L766" s="99"/>
      <c r="M766" s="99"/>
      <c r="N766" s="99">
        <v>1</v>
      </c>
      <c r="O766" s="99"/>
      <c r="P766" s="99"/>
      <c r="Q766" s="99">
        <v>1</v>
      </c>
      <c r="R766" s="99"/>
      <c r="S766" s="99"/>
      <c r="T766" s="99">
        <v>1</v>
      </c>
      <c r="U766" s="91"/>
      <c r="V766" s="41"/>
      <c r="W766" s="41"/>
      <c r="X766" s="41"/>
      <c r="Y766" s="166"/>
      <c r="Z766" s="41"/>
      <c r="AA766" s="41"/>
      <c r="AB766" s="41"/>
    </row>
    <row r="767" spans="1:28" ht="28.5" customHeight="1">
      <c r="A767" s="13">
        <v>872</v>
      </c>
      <c r="B767" s="14" t="s">
        <v>51</v>
      </c>
      <c r="C767" s="263" t="s">
        <v>188</v>
      </c>
      <c r="D767" s="9"/>
      <c r="E767" s="264" t="s">
        <v>127</v>
      </c>
      <c r="F767" s="264" t="s">
        <v>28</v>
      </c>
      <c r="G767" s="47">
        <v>352400</v>
      </c>
      <c r="H767" s="49"/>
      <c r="I767" s="14" t="s">
        <v>30</v>
      </c>
      <c r="J767" s="91"/>
      <c r="K767" s="99"/>
      <c r="L767" s="99"/>
      <c r="M767" s="99"/>
      <c r="N767" s="99">
        <v>1</v>
      </c>
      <c r="O767" s="99"/>
      <c r="P767" s="99"/>
      <c r="Q767" s="99">
        <v>1</v>
      </c>
      <c r="R767" s="99"/>
      <c r="S767" s="99"/>
      <c r="T767" s="99">
        <v>1</v>
      </c>
      <c r="U767" s="91"/>
      <c r="V767" s="41"/>
      <c r="W767" s="41"/>
      <c r="X767" s="41"/>
      <c r="Y767" s="166"/>
      <c r="Z767" s="41"/>
      <c r="AA767" s="41"/>
      <c r="AB767" s="41"/>
    </row>
    <row r="768" spans="1:28" ht="28.5" customHeight="1">
      <c r="A768" s="13">
        <v>873</v>
      </c>
      <c r="B768" s="14" t="s">
        <v>51</v>
      </c>
      <c r="C768" s="17" t="s">
        <v>185</v>
      </c>
      <c r="D768" s="9"/>
      <c r="E768" s="264" t="s">
        <v>127</v>
      </c>
      <c r="F768" s="264" t="s">
        <v>28</v>
      </c>
      <c r="G768" s="138">
        <v>116420</v>
      </c>
      <c r="H768" s="49"/>
      <c r="I768" s="14" t="s">
        <v>30</v>
      </c>
      <c r="J768" s="91"/>
      <c r="K768" s="99"/>
      <c r="L768" s="99"/>
      <c r="M768" s="99"/>
      <c r="N768" s="99">
        <v>1</v>
      </c>
      <c r="O768" s="99"/>
      <c r="P768" s="99"/>
      <c r="Q768" s="99">
        <v>1</v>
      </c>
      <c r="R768" s="99"/>
      <c r="S768" s="99"/>
      <c r="T768" s="99">
        <v>1</v>
      </c>
      <c r="U768" s="91"/>
      <c r="V768" s="41"/>
      <c r="W768" s="41"/>
      <c r="X768" s="41"/>
      <c r="Y768" s="166"/>
      <c r="Z768" s="41"/>
      <c r="AA768" s="41"/>
      <c r="AB768" s="41"/>
    </row>
    <row r="769" spans="1:28" ht="15.75" customHeight="1">
      <c r="A769" s="13">
        <v>874</v>
      </c>
      <c r="B769" s="14"/>
      <c r="C769" s="24" t="s">
        <v>189</v>
      </c>
      <c r="D769" s="9"/>
      <c r="E769" s="264" t="s">
        <v>127</v>
      </c>
      <c r="F769" s="264" t="s">
        <v>28</v>
      </c>
      <c r="G769" s="267">
        <v>678956</v>
      </c>
      <c r="H769" s="52">
        <v>678956</v>
      </c>
      <c r="I769" s="14" t="s">
        <v>30</v>
      </c>
      <c r="J769" s="91"/>
      <c r="K769" s="99"/>
      <c r="L769" s="99"/>
      <c r="M769" s="99"/>
      <c r="N769" s="99">
        <v>1</v>
      </c>
      <c r="O769" s="99"/>
      <c r="P769" s="99"/>
      <c r="Q769" s="99">
        <v>1</v>
      </c>
      <c r="R769" s="99"/>
      <c r="S769" s="99"/>
      <c r="T769" s="99">
        <v>1</v>
      </c>
      <c r="U769" s="91"/>
      <c r="V769" s="41"/>
      <c r="W769" s="41"/>
      <c r="X769" s="41"/>
      <c r="Y769" s="166"/>
      <c r="Z769" s="41"/>
      <c r="AA769" s="41"/>
      <c r="AB769" s="41"/>
    </row>
    <row r="770" spans="1:28" ht="30.75" customHeight="1">
      <c r="A770" s="13">
        <v>875</v>
      </c>
      <c r="B770" s="14" t="s">
        <v>51</v>
      </c>
      <c r="C770" s="263" t="s">
        <v>190</v>
      </c>
      <c r="D770" s="9"/>
      <c r="E770" s="264" t="s">
        <v>127</v>
      </c>
      <c r="F770" s="264" t="s">
        <v>28</v>
      </c>
      <c r="G770" s="47">
        <v>113140</v>
      </c>
      <c r="H770" s="49">
        <v>678956</v>
      </c>
      <c r="I770" s="14" t="s">
        <v>30</v>
      </c>
      <c r="J770" s="91"/>
      <c r="K770" s="99"/>
      <c r="L770" s="99"/>
      <c r="M770" s="99"/>
      <c r="N770" s="99">
        <v>1</v>
      </c>
      <c r="O770" s="99"/>
      <c r="P770" s="99"/>
      <c r="Q770" s="99">
        <v>1</v>
      </c>
      <c r="R770" s="99"/>
      <c r="S770" s="99"/>
      <c r="T770" s="99">
        <v>1</v>
      </c>
      <c r="U770" s="91"/>
      <c r="V770" s="41"/>
      <c r="W770" s="41"/>
      <c r="X770" s="41"/>
      <c r="Y770" s="166"/>
      <c r="Z770" s="41"/>
      <c r="AA770" s="41"/>
      <c r="AB770" s="41"/>
    </row>
    <row r="771" spans="1:28" ht="30.75" customHeight="1">
      <c r="A771" s="13">
        <v>876</v>
      </c>
      <c r="B771" s="14" t="s">
        <v>51</v>
      </c>
      <c r="C771" s="263" t="s">
        <v>191</v>
      </c>
      <c r="D771" s="9"/>
      <c r="E771" s="264" t="s">
        <v>127</v>
      </c>
      <c r="F771" s="264" t="s">
        <v>28</v>
      </c>
      <c r="G771" s="47">
        <v>104320</v>
      </c>
      <c r="H771" s="49"/>
      <c r="I771" s="14" t="s">
        <v>30</v>
      </c>
      <c r="J771" s="91"/>
      <c r="K771" s="99"/>
      <c r="L771" s="99"/>
      <c r="M771" s="99"/>
      <c r="N771" s="99">
        <v>1</v>
      </c>
      <c r="O771" s="99"/>
      <c r="P771" s="99"/>
      <c r="Q771" s="99">
        <v>1</v>
      </c>
      <c r="R771" s="99"/>
      <c r="S771" s="99"/>
      <c r="T771" s="99">
        <v>1</v>
      </c>
      <c r="U771" s="91"/>
      <c r="V771" s="41"/>
      <c r="W771" s="41"/>
      <c r="X771" s="41"/>
      <c r="Y771" s="166"/>
      <c r="Z771" s="41"/>
      <c r="AA771" s="41"/>
      <c r="AB771" s="41"/>
    </row>
    <row r="772" spans="1:28" ht="45.75" customHeight="1">
      <c r="A772" s="13">
        <v>877</v>
      </c>
      <c r="B772" s="14" t="s">
        <v>51</v>
      </c>
      <c r="C772" s="17" t="s">
        <v>192</v>
      </c>
      <c r="D772" s="9"/>
      <c r="E772" s="264" t="s">
        <v>127</v>
      </c>
      <c r="F772" s="264" t="s">
        <v>28</v>
      </c>
      <c r="G772" s="138">
        <v>228656</v>
      </c>
      <c r="H772" s="49"/>
      <c r="I772" s="14" t="s">
        <v>30</v>
      </c>
      <c r="J772" s="91"/>
      <c r="K772" s="99"/>
      <c r="L772" s="99"/>
      <c r="M772" s="99"/>
      <c r="N772" s="99">
        <v>1</v>
      </c>
      <c r="O772" s="99"/>
      <c r="P772" s="99"/>
      <c r="Q772" s="99">
        <v>1</v>
      </c>
      <c r="R772" s="99"/>
      <c r="S772" s="99"/>
      <c r="T772" s="99">
        <v>1</v>
      </c>
      <c r="U772" s="91"/>
      <c r="V772" s="41"/>
      <c r="W772" s="41"/>
      <c r="X772" s="41"/>
      <c r="Y772" s="166"/>
      <c r="Z772" s="41"/>
      <c r="AA772" s="41"/>
      <c r="AB772" s="41"/>
    </row>
    <row r="773" spans="1:28" ht="45.75" customHeight="1">
      <c r="A773" s="13">
        <v>878</v>
      </c>
      <c r="B773" s="14" t="s">
        <v>51</v>
      </c>
      <c r="C773" s="17" t="s">
        <v>132</v>
      </c>
      <c r="D773" s="9"/>
      <c r="E773" s="264" t="s">
        <v>127</v>
      </c>
      <c r="F773" s="264" t="s">
        <v>28</v>
      </c>
      <c r="G773" s="138">
        <v>232840</v>
      </c>
      <c r="H773" s="49"/>
      <c r="I773" s="14" t="s">
        <v>30</v>
      </c>
      <c r="J773" s="91"/>
      <c r="K773" s="99"/>
      <c r="L773" s="99"/>
      <c r="M773" s="99"/>
      <c r="N773" s="99">
        <v>1</v>
      </c>
      <c r="O773" s="99"/>
      <c r="P773" s="99"/>
      <c r="Q773" s="99">
        <v>1</v>
      </c>
      <c r="R773" s="99"/>
      <c r="S773" s="99"/>
      <c r="T773" s="99">
        <v>1</v>
      </c>
      <c r="U773" s="91"/>
      <c r="V773" s="41"/>
      <c r="W773" s="41"/>
      <c r="X773" s="41"/>
      <c r="Y773" s="166"/>
      <c r="Z773" s="41"/>
      <c r="AA773" s="41"/>
      <c r="AB773" s="41"/>
    </row>
    <row r="774" spans="1:28" ht="15.75" customHeight="1">
      <c r="A774" s="13">
        <v>879</v>
      </c>
      <c r="B774" s="14"/>
      <c r="C774" s="24" t="s">
        <v>193</v>
      </c>
      <c r="D774" s="9"/>
      <c r="E774" s="264" t="s">
        <v>127</v>
      </c>
      <c r="F774" s="264" t="s">
        <v>28</v>
      </c>
      <c r="G774" s="267">
        <v>696030</v>
      </c>
      <c r="H774" s="52">
        <v>696030</v>
      </c>
      <c r="I774" s="14" t="s">
        <v>30</v>
      </c>
      <c r="J774" s="91"/>
      <c r="K774" s="99"/>
      <c r="L774" s="99"/>
      <c r="M774" s="99"/>
      <c r="N774" s="99">
        <v>1</v>
      </c>
      <c r="O774" s="99"/>
      <c r="P774" s="99"/>
      <c r="Q774" s="99">
        <v>1</v>
      </c>
      <c r="R774" s="99"/>
      <c r="S774" s="99"/>
      <c r="T774" s="99">
        <v>1</v>
      </c>
      <c r="U774" s="91"/>
      <c r="V774" s="41"/>
      <c r="W774" s="41"/>
      <c r="X774" s="41"/>
      <c r="Y774" s="166"/>
      <c r="Z774" s="41"/>
      <c r="AA774" s="41"/>
      <c r="AB774" s="41"/>
    </row>
    <row r="775" spans="1:28" ht="29.25" customHeight="1">
      <c r="A775" s="13">
        <v>880</v>
      </c>
      <c r="B775" s="14" t="s">
        <v>51</v>
      </c>
      <c r="C775" s="263" t="s">
        <v>194</v>
      </c>
      <c r="D775" s="9"/>
      <c r="E775" s="264" t="s">
        <v>127</v>
      </c>
      <c r="F775" s="264" t="s">
        <v>28</v>
      </c>
      <c r="G775" s="47">
        <v>161640</v>
      </c>
      <c r="H775" s="49">
        <v>696030</v>
      </c>
      <c r="I775" s="14" t="s">
        <v>30</v>
      </c>
      <c r="J775" s="91"/>
      <c r="K775" s="99"/>
      <c r="L775" s="99"/>
      <c r="M775" s="99"/>
      <c r="N775" s="99">
        <v>1</v>
      </c>
      <c r="O775" s="99"/>
      <c r="P775" s="99"/>
      <c r="Q775" s="99">
        <v>1</v>
      </c>
      <c r="R775" s="99"/>
      <c r="S775" s="99"/>
      <c r="T775" s="99">
        <v>1</v>
      </c>
      <c r="U775" s="91"/>
      <c r="V775" s="41"/>
      <c r="W775" s="41"/>
      <c r="X775" s="41"/>
      <c r="Y775" s="166"/>
      <c r="Z775" s="41"/>
      <c r="AA775" s="41"/>
      <c r="AB775" s="41"/>
    </row>
    <row r="776" spans="1:28" ht="29.25" customHeight="1">
      <c r="A776" s="13">
        <v>881</v>
      </c>
      <c r="B776" s="14" t="s">
        <v>51</v>
      </c>
      <c r="C776" s="263" t="s">
        <v>195</v>
      </c>
      <c r="D776" s="9"/>
      <c r="E776" s="264" t="s">
        <v>127</v>
      </c>
      <c r="F776" s="264" t="s">
        <v>28</v>
      </c>
      <c r="G776" s="47">
        <v>175810</v>
      </c>
      <c r="H776" s="49"/>
      <c r="I776" s="14" t="s">
        <v>30</v>
      </c>
      <c r="J776" s="91"/>
      <c r="K776" s="99"/>
      <c r="L776" s="99"/>
      <c r="M776" s="99"/>
      <c r="N776" s="99">
        <v>1</v>
      </c>
      <c r="O776" s="99"/>
      <c r="P776" s="99"/>
      <c r="Q776" s="99">
        <v>1</v>
      </c>
      <c r="R776" s="99"/>
      <c r="S776" s="99"/>
      <c r="T776" s="99">
        <v>1</v>
      </c>
      <c r="U776" s="91"/>
      <c r="V776" s="41"/>
      <c r="W776" s="41"/>
      <c r="X776" s="41"/>
      <c r="Y776" s="166"/>
      <c r="Z776" s="41"/>
      <c r="AA776" s="41"/>
      <c r="AB776" s="41"/>
    </row>
    <row r="777" spans="1:28" ht="29.25" customHeight="1">
      <c r="A777" s="13">
        <v>882</v>
      </c>
      <c r="B777" s="14" t="s">
        <v>51</v>
      </c>
      <c r="C777" s="17" t="s">
        <v>181</v>
      </c>
      <c r="D777" s="9"/>
      <c r="E777" s="264" t="s">
        <v>127</v>
      </c>
      <c r="F777" s="264" t="s">
        <v>28</v>
      </c>
      <c r="G777" s="138">
        <v>125740</v>
      </c>
      <c r="H777" s="49"/>
      <c r="I777" s="14" t="s">
        <v>30</v>
      </c>
      <c r="J777" s="91"/>
      <c r="K777" s="99"/>
      <c r="L777" s="99"/>
      <c r="M777" s="99"/>
      <c r="N777" s="99">
        <v>1</v>
      </c>
      <c r="O777" s="99"/>
      <c r="P777" s="99"/>
      <c r="Q777" s="99">
        <v>1</v>
      </c>
      <c r="R777" s="99"/>
      <c r="S777" s="99"/>
      <c r="T777" s="99">
        <v>1</v>
      </c>
      <c r="U777" s="91"/>
      <c r="V777" s="41"/>
      <c r="W777" s="41"/>
      <c r="X777" s="41"/>
      <c r="Y777" s="166"/>
      <c r="Z777" s="41"/>
      <c r="AA777" s="41"/>
      <c r="AB777" s="41"/>
    </row>
    <row r="778" spans="1:28" ht="29.25" customHeight="1">
      <c r="A778" s="13">
        <v>883</v>
      </c>
      <c r="B778" s="14" t="s">
        <v>51</v>
      </c>
      <c r="C778" s="17" t="s">
        <v>132</v>
      </c>
      <c r="D778" s="9"/>
      <c r="E778" s="264" t="s">
        <v>127</v>
      </c>
      <c r="F778" s="264" t="s">
        <v>28</v>
      </c>
      <c r="G778" s="138">
        <v>232840</v>
      </c>
      <c r="H778" s="49"/>
      <c r="I778" s="14" t="s">
        <v>30</v>
      </c>
      <c r="J778" s="91"/>
      <c r="K778" s="99"/>
      <c r="L778" s="99"/>
      <c r="M778" s="99"/>
      <c r="N778" s="99">
        <v>1</v>
      </c>
      <c r="O778" s="99"/>
      <c r="P778" s="99"/>
      <c r="Q778" s="99">
        <v>1</v>
      </c>
      <c r="R778" s="99"/>
      <c r="S778" s="99"/>
      <c r="T778" s="99">
        <v>1</v>
      </c>
      <c r="U778" s="91"/>
      <c r="V778" s="41"/>
      <c r="W778" s="41"/>
      <c r="X778" s="41"/>
      <c r="Y778" s="166"/>
      <c r="Z778" s="41"/>
      <c r="AA778" s="41"/>
      <c r="AB778" s="41"/>
    </row>
    <row r="779" spans="1:28" ht="29.25" customHeight="1">
      <c r="A779" s="13">
        <v>884</v>
      </c>
      <c r="B779" s="14"/>
      <c r="C779" s="24" t="s">
        <v>196</v>
      </c>
      <c r="D779" s="9"/>
      <c r="E779" s="85"/>
      <c r="F779" s="85"/>
      <c r="G779" s="267">
        <v>2106104</v>
      </c>
      <c r="H779" s="52">
        <v>2106104</v>
      </c>
      <c r="I779" s="14" t="s">
        <v>30</v>
      </c>
      <c r="J779" s="91"/>
      <c r="K779" s="99"/>
      <c r="L779" s="99"/>
      <c r="M779" s="99"/>
      <c r="N779" s="99">
        <v>1</v>
      </c>
      <c r="O779" s="99"/>
      <c r="P779" s="99"/>
      <c r="Q779" s="99">
        <v>1</v>
      </c>
      <c r="R779" s="99"/>
      <c r="S779" s="99"/>
      <c r="T779" s="99">
        <v>1</v>
      </c>
      <c r="U779" s="91"/>
      <c r="V779" s="41"/>
      <c r="W779" s="41"/>
      <c r="X779" s="41"/>
      <c r="Y779" s="166"/>
      <c r="Z779" s="41"/>
      <c r="AA779" s="41"/>
      <c r="AB779" s="41"/>
    </row>
    <row r="780" spans="1:28" ht="19.5" customHeight="1">
      <c r="A780" s="13">
        <v>885</v>
      </c>
      <c r="B780" s="14" t="s">
        <v>51</v>
      </c>
      <c r="C780" s="62" t="s">
        <v>197</v>
      </c>
      <c r="D780" s="9"/>
      <c r="E780" s="264" t="s">
        <v>127</v>
      </c>
      <c r="F780" s="264" t="s">
        <v>28</v>
      </c>
      <c r="G780" s="47">
        <v>935020</v>
      </c>
      <c r="H780" s="49">
        <v>2106104</v>
      </c>
      <c r="I780" s="14" t="s">
        <v>30</v>
      </c>
      <c r="J780" s="91"/>
      <c r="K780" s="99"/>
      <c r="L780" s="99"/>
      <c r="M780" s="99"/>
      <c r="N780" s="99">
        <v>1</v>
      </c>
      <c r="O780" s="99"/>
      <c r="P780" s="99"/>
      <c r="Q780" s="99">
        <v>1</v>
      </c>
      <c r="R780" s="99"/>
      <c r="S780" s="99"/>
      <c r="T780" s="99">
        <v>1</v>
      </c>
      <c r="U780" s="91"/>
      <c r="V780" s="41"/>
      <c r="W780" s="41"/>
      <c r="X780" s="41"/>
      <c r="Y780" s="166"/>
      <c r="Z780" s="41"/>
      <c r="AA780" s="41"/>
      <c r="AB780" s="41"/>
    </row>
    <row r="781" spans="1:28" ht="51.75" customHeight="1">
      <c r="A781" s="13">
        <v>886</v>
      </c>
      <c r="B781" s="14" t="s">
        <v>51</v>
      </c>
      <c r="C781" s="17" t="s">
        <v>198</v>
      </c>
      <c r="D781" s="9"/>
      <c r="E781" s="264" t="s">
        <v>127</v>
      </c>
      <c r="F781" s="264" t="s">
        <v>28</v>
      </c>
      <c r="G781" s="138">
        <v>855181</v>
      </c>
      <c r="H781" s="49"/>
      <c r="I781" s="14" t="s">
        <v>30</v>
      </c>
      <c r="J781" s="91"/>
      <c r="K781" s="99"/>
      <c r="L781" s="99"/>
      <c r="M781" s="99"/>
      <c r="N781" s="99">
        <v>1</v>
      </c>
      <c r="O781" s="99"/>
      <c r="P781" s="99"/>
      <c r="Q781" s="99">
        <v>1</v>
      </c>
      <c r="R781" s="99"/>
      <c r="S781" s="99"/>
      <c r="T781" s="99">
        <v>1</v>
      </c>
      <c r="U781" s="91"/>
      <c r="V781" s="41"/>
      <c r="W781" s="41"/>
      <c r="X781" s="41"/>
      <c r="Y781" s="166"/>
      <c r="Z781" s="41"/>
      <c r="AA781" s="41"/>
      <c r="AB781" s="41"/>
    </row>
    <row r="782" spans="1:28" ht="29.25" customHeight="1">
      <c r="A782" s="13">
        <v>887</v>
      </c>
      <c r="B782" s="14" t="s">
        <v>51</v>
      </c>
      <c r="C782" s="62" t="s">
        <v>199</v>
      </c>
      <c r="D782" s="9"/>
      <c r="E782" s="264" t="s">
        <v>127</v>
      </c>
      <c r="F782" s="264" t="s">
        <v>28</v>
      </c>
      <c r="G782" s="47">
        <v>315903</v>
      </c>
      <c r="H782" s="49"/>
      <c r="I782" s="14" t="s">
        <v>30</v>
      </c>
      <c r="J782" s="91"/>
      <c r="K782" s="99"/>
      <c r="L782" s="99"/>
      <c r="M782" s="99"/>
      <c r="N782" s="99">
        <v>1</v>
      </c>
      <c r="O782" s="99"/>
      <c r="P782" s="99"/>
      <c r="Q782" s="99">
        <v>1</v>
      </c>
      <c r="R782" s="99"/>
      <c r="S782" s="99"/>
      <c r="T782" s="99">
        <v>1</v>
      </c>
      <c r="U782" s="91"/>
      <c r="V782" s="41"/>
      <c r="W782" s="41"/>
      <c r="X782" s="41"/>
      <c r="Y782" s="166"/>
      <c r="Z782" s="41"/>
      <c r="AA782" s="41"/>
      <c r="AB782" s="41"/>
    </row>
    <row r="783" spans="1:28" ht="15.75" customHeight="1">
      <c r="A783" s="13">
        <v>888</v>
      </c>
      <c r="B783" s="14"/>
      <c r="C783" s="8" t="s">
        <v>103</v>
      </c>
      <c r="D783" s="9"/>
      <c r="E783" s="18"/>
      <c r="F783" s="9"/>
      <c r="G783" s="11"/>
      <c r="H783" s="52">
        <f>SUM(H694,H697,H700,H705,H712,H718,H724,H729,H734,H740,H746,H751,H755,H761,H765,H769,H774,H779,H692)</f>
        <v>40017563</v>
      </c>
      <c r="I783" s="15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41"/>
      <c r="W783" s="41"/>
      <c r="X783" s="41"/>
      <c r="Y783" s="166"/>
      <c r="Z783" s="41"/>
      <c r="AA783" s="41"/>
      <c r="AB783" s="41"/>
    </row>
    <row r="784" spans="1:28" ht="15.75" customHeight="1">
      <c r="A784" s="13">
        <v>889</v>
      </c>
      <c r="B784" s="763" t="s">
        <v>200</v>
      </c>
      <c r="C784" s="761"/>
      <c r="D784" s="761"/>
      <c r="E784" s="762"/>
      <c r="F784" s="9"/>
      <c r="G784" s="11"/>
      <c r="H784" s="52">
        <f>SUM(H783,H675)</f>
        <v>200300925.5</v>
      </c>
      <c r="I784" s="15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41"/>
      <c r="W784" s="41"/>
      <c r="X784" s="41"/>
      <c r="Y784" s="166"/>
      <c r="Z784" s="41"/>
      <c r="AA784" s="41"/>
      <c r="AB784" s="41"/>
    </row>
    <row r="785" spans="1:28" ht="15.75" customHeight="1">
      <c r="A785" s="13">
        <v>890</v>
      </c>
      <c r="B785" s="14"/>
      <c r="C785" s="82"/>
      <c r="D785" s="14"/>
      <c r="E785" s="14"/>
      <c r="F785" s="14"/>
      <c r="G785" s="20"/>
      <c r="H785" s="148"/>
      <c r="I785" s="208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41"/>
      <c r="W785" s="41"/>
      <c r="X785" s="41"/>
      <c r="Y785" s="166"/>
      <c r="Z785" s="41"/>
      <c r="AA785" s="41"/>
      <c r="AB785" s="41"/>
    </row>
    <row r="786" spans="1:28" ht="15.75" customHeight="1">
      <c r="A786" s="13">
        <v>891</v>
      </c>
      <c r="B786" s="15" t="s">
        <v>213</v>
      </c>
      <c r="C786" s="24" t="s">
        <v>214</v>
      </c>
      <c r="D786" s="14" t="s">
        <v>37</v>
      </c>
      <c r="E786" s="18"/>
      <c r="F786" s="9"/>
      <c r="G786" s="11"/>
      <c r="H786" s="11">
        <f>SUM(H787,H816)</f>
        <v>78100380</v>
      </c>
      <c r="I786" s="10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41" t="s">
        <v>851</v>
      </c>
      <c r="W786" s="41"/>
      <c r="X786" s="41"/>
      <c r="Y786" s="166"/>
      <c r="Z786" s="41"/>
      <c r="AA786" s="41"/>
      <c r="AB786" s="41"/>
    </row>
    <row r="787" spans="1:28" ht="15.75" customHeight="1">
      <c r="A787" s="13">
        <v>892</v>
      </c>
      <c r="B787" s="15" t="s">
        <v>213</v>
      </c>
      <c r="C787" s="24" t="s">
        <v>215</v>
      </c>
      <c r="D787" s="14" t="s">
        <v>37</v>
      </c>
      <c r="E787" s="18"/>
      <c r="F787" s="9"/>
      <c r="G787" s="11"/>
      <c r="H787" s="322">
        <f>SUM(H788,H795,H802,H809)</f>
        <v>36700380</v>
      </c>
      <c r="I787" s="10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41" t="s">
        <v>851</v>
      </c>
      <c r="W787" s="41"/>
      <c r="X787" s="41"/>
      <c r="Y787" s="166"/>
      <c r="Z787" s="41"/>
      <c r="AA787" s="41"/>
      <c r="AB787" s="41"/>
    </row>
    <row r="788" spans="1:28" ht="15.75" customHeight="1">
      <c r="A788" s="13">
        <v>893</v>
      </c>
      <c r="B788" s="15" t="s">
        <v>213</v>
      </c>
      <c r="C788" s="24" t="s">
        <v>216</v>
      </c>
      <c r="D788" s="14" t="s">
        <v>37</v>
      </c>
      <c r="E788" s="14"/>
      <c r="F788" s="14"/>
      <c r="G788" s="41"/>
      <c r="H788" s="52">
        <v>7926820</v>
      </c>
      <c r="I788" s="14" t="s">
        <v>30</v>
      </c>
      <c r="J788" s="14"/>
      <c r="K788" s="14"/>
      <c r="L788" s="14"/>
      <c r="M788" s="14"/>
      <c r="N788" s="14">
        <v>1</v>
      </c>
      <c r="O788" s="14"/>
      <c r="P788" s="14"/>
      <c r="Q788" s="14">
        <v>1</v>
      </c>
      <c r="R788" s="14"/>
      <c r="S788" s="14"/>
      <c r="T788" s="14">
        <v>1</v>
      </c>
      <c r="U788" s="14"/>
      <c r="V788" s="41" t="s">
        <v>851</v>
      </c>
      <c r="W788" s="41"/>
      <c r="X788" s="41"/>
      <c r="Y788" s="166"/>
      <c r="Z788" s="41"/>
      <c r="AA788" s="41"/>
      <c r="AB788" s="41"/>
    </row>
    <row r="789" spans="1:28" ht="15.75" customHeight="1">
      <c r="A789" s="13">
        <v>894</v>
      </c>
      <c r="B789" s="15" t="s">
        <v>213</v>
      </c>
      <c r="C789" s="17" t="s">
        <v>217</v>
      </c>
      <c r="D789" s="9"/>
      <c r="E789" s="14">
        <v>3</v>
      </c>
      <c r="F789" s="14" t="s">
        <v>28</v>
      </c>
      <c r="G789" s="47">
        <f t="shared" ref="G789:G794" si="15">H789/E789</f>
        <v>110000</v>
      </c>
      <c r="H789" s="47">
        <v>330000</v>
      </c>
      <c r="I789" s="14"/>
      <c r="J789" s="14"/>
      <c r="K789" s="14"/>
      <c r="L789" s="14"/>
      <c r="M789" s="14"/>
      <c r="N789" s="14">
        <v>1</v>
      </c>
      <c r="O789" s="14"/>
      <c r="P789" s="14"/>
      <c r="Q789" s="14">
        <v>1</v>
      </c>
      <c r="R789" s="14"/>
      <c r="S789" s="14"/>
      <c r="T789" s="14">
        <v>1</v>
      </c>
      <c r="U789" s="14"/>
      <c r="V789" s="41"/>
      <c r="W789" s="41"/>
      <c r="X789" s="41"/>
      <c r="Y789" s="166"/>
      <c r="Z789" s="41"/>
      <c r="AA789" s="41"/>
      <c r="AB789" s="41"/>
    </row>
    <row r="790" spans="1:28" ht="15.75" customHeight="1">
      <c r="A790" s="13">
        <v>895</v>
      </c>
      <c r="B790" s="15" t="s">
        <v>213</v>
      </c>
      <c r="C790" s="54" t="s">
        <v>218</v>
      </c>
      <c r="D790" s="9"/>
      <c r="E790" s="14">
        <v>9</v>
      </c>
      <c r="F790" s="14" t="s">
        <v>28</v>
      </c>
      <c r="G790" s="47">
        <f t="shared" si="15"/>
        <v>583835.5555555555</v>
      </c>
      <c r="H790" s="53">
        <v>5254520</v>
      </c>
      <c r="I790" s="14"/>
      <c r="J790" s="14"/>
      <c r="K790" s="14"/>
      <c r="L790" s="14">
        <v>1</v>
      </c>
      <c r="M790" s="14">
        <v>1</v>
      </c>
      <c r="N790" s="14">
        <v>1</v>
      </c>
      <c r="O790" s="14">
        <v>1</v>
      </c>
      <c r="P790" s="14">
        <v>1</v>
      </c>
      <c r="Q790" s="14">
        <v>1</v>
      </c>
      <c r="R790" s="14">
        <v>1</v>
      </c>
      <c r="S790" s="14">
        <v>1</v>
      </c>
      <c r="T790" s="14">
        <v>1</v>
      </c>
      <c r="U790" s="14"/>
      <c r="V790" s="41"/>
      <c r="W790" s="41"/>
      <c r="X790" s="41"/>
      <c r="Y790" s="166"/>
      <c r="Z790" s="41"/>
      <c r="AA790" s="41"/>
      <c r="AB790" s="41"/>
    </row>
    <row r="791" spans="1:28" ht="15.75" customHeight="1">
      <c r="A791" s="13">
        <v>896</v>
      </c>
      <c r="B791" s="15" t="s">
        <v>213</v>
      </c>
      <c r="C791" s="54" t="s">
        <v>219</v>
      </c>
      <c r="D791" s="9"/>
      <c r="E791" s="14">
        <v>3</v>
      </c>
      <c r="F791" s="14" t="s">
        <v>28</v>
      </c>
      <c r="G791" s="47">
        <f t="shared" si="15"/>
        <v>318166.66666666669</v>
      </c>
      <c r="H791" s="53">
        <v>954500</v>
      </c>
      <c r="I791" s="14"/>
      <c r="J791" s="14"/>
      <c r="K791" s="14"/>
      <c r="L791" s="14"/>
      <c r="M791" s="14"/>
      <c r="N791" s="14">
        <v>1</v>
      </c>
      <c r="O791" s="14"/>
      <c r="P791" s="14"/>
      <c r="Q791" s="14">
        <v>1</v>
      </c>
      <c r="R791" s="14"/>
      <c r="S791" s="14"/>
      <c r="T791" s="14">
        <v>1</v>
      </c>
      <c r="U791" s="14"/>
      <c r="V791" s="41"/>
      <c r="W791" s="41"/>
      <c r="X791" s="41"/>
      <c r="Y791" s="166"/>
      <c r="Z791" s="41"/>
      <c r="AA791" s="41"/>
      <c r="AB791" s="41"/>
    </row>
    <row r="792" spans="1:28" ht="15.75" customHeight="1">
      <c r="A792" s="13">
        <v>897</v>
      </c>
      <c r="B792" s="15" t="s">
        <v>213</v>
      </c>
      <c r="C792" s="54" t="s">
        <v>220</v>
      </c>
      <c r="D792" s="9"/>
      <c r="E792" s="14">
        <v>3</v>
      </c>
      <c r="F792" s="14" t="s">
        <v>28</v>
      </c>
      <c r="G792" s="47">
        <f t="shared" si="15"/>
        <v>208100</v>
      </c>
      <c r="H792" s="53">
        <v>624300</v>
      </c>
      <c r="I792" s="14"/>
      <c r="J792" s="14"/>
      <c r="K792" s="14"/>
      <c r="L792" s="14"/>
      <c r="M792" s="14"/>
      <c r="N792" s="14">
        <v>1</v>
      </c>
      <c r="O792" s="14"/>
      <c r="P792" s="14"/>
      <c r="Q792" s="14">
        <v>1</v>
      </c>
      <c r="R792" s="14"/>
      <c r="S792" s="14"/>
      <c r="T792" s="14">
        <v>1</v>
      </c>
      <c r="U792" s="14"/>
      <c r="V792" s="41"/>
      <c r="W792" s="41"/>
      <c r="X792" s="41"/>
      <c r="Y792" s="166"/>
      <c r="Z792" s="41"/>
      <c r="AA792" s="41"/>
      <c r="AB792" s="41"/>
    </row>
    <row r="793" spans="1:28" ht="15.75" customHeight="1">
      <c r="A793" s="13">
        <v>898</v>
      </c>
      <c r="B793" s="15" t="s">
        <v>213</v>
      </c>
      <c r="C793" s="54" t="s">
        <v>221</v>
      </c>
      <c r="D793" s="9"/>
      <c r="E793" s="14">
        <v>3</v>
      </c>
      <c r="F793" s="14" t="s">
        <v>28</v>
      </c>
      <c r="G793" s="47">
        <f t="shared" si="15"/>
        <v>130233.33333333333</v>
      </c>
      <c r="H793" s="53">
        <v>390700</v>
      </c>
      <c r="I793" s="14"/>
      <c r="J793" s="14"/>
      <c r="K793" s="14"/>
      <c r="L793" s="14"/>
      <c r="M793" s="14"/>
      <c r="N793" s="14">
        <v>1</v>
      </c>
      <c r="O793" s="14"/>
      <c r="P793" s="14"/>
      <c r="Q793" s="14">
        <v>1</v>
      </c>
      <c r="R793" s="14"/>
      <c r="S793" s="14"/>
      <c r="T793" s="14">
        <v>1</v>
      </c>
      <c r="U793" s="14"/>
      <c r="V793" s="41"/>
      <c r="W793" s="41"/>
      <c r="X793" s="41"/>
      <c r="Y793" s="166"/>
      <c r="Z793" s="41"/>
      <c r="AA793" s="41"/>
      <c r="AB793" s="41"/>
    </row>
    <row r="794" spans="1:28" ht="15.75" customHeight="1">
      <c r="A794" s="13">
        <v>899</v>
      </c>
      <c r="B794" s="15" t="s">
        <v>213</v>
      </c>
      <c r="C794" s="54" t="s">
        <v>222</v>
      </c>
      <c r="D794" s="9"/>
      <c r="E794" s="14">
        <v>3</v>
      </c>
      <c r="F794" s="14" t="s">
        <v>28</v>
      </c>
      <c r="G794" s="47">
        <f t="shared" si="15"/>
        <v>124266.66666666667</v>
      </c>
      <c r="H794" s="53">
        <v>372800</v>
      </c>
      <c r="I794" s="14"/>
      <c r="J794" s="14"/>
      <c r="K794" s="14"/>
      <c r="L794" s="14"/>
      <c r="M794" s="14"/>
      <c r="N794" s="14">
        <v>1</v>
      </c>
      <c r="O794" s="14"/>
      <c r="P794" s="14"/>
      <c r="Q794" s="14">
        <v>1</v>
      </c>
      <c r="R794" s="14"/>
      <c r="S794" s="14"/>
      <c r="T794" s="14">
        <v>1</v>
      </c>
      <c r="U794" s="14"/>
      <c r="V794" s="41"/>
      <c r="W794" s="41"/>
      <c r="X794" s="41"/>
      <c r="Y794" s="166"/>
      <c r="Z794" s="41"/>
      <c r="AA794" s="41"/>
      <c r="AB794" s="41"/>
    </row>
    <row r="795" spans="1:28" ht="15.75" customHeight="1">
      <c r="A795" s="13">
        <v>900</v>
      </c>
      <c r="B795" s="15" t="s">
        <v>213</v>
      </c>
      <c r="C795" s="24" t="s">
        <v>223</v>
      </c>
      <c r="D795" s="14" t="s">
        <v>37</v>
      </c>
      <c r="E795" s="14"/>
      <c r="F795" s="14"/>
      <c r="G795" s="41"/>
      <c r="H795" s="52">
        <v>11116560</v>
      </c>
      <c r="I795" s="14" t="s">
        <v>30</v>
      </c>
      <c r="J795" s="14"/>
      <c r="K795" s="14"/>
      <c r="L795" s="14"/>
      <c r="M795" s="14"/>
      <c r="N795" s="14">
        <v>1</v>
      </c>
      <c r="O795" s="14"/>
      <c r="P795" s="14"/>
      <c r="Q795" s="14">
        <v>1</v>
      </c>
      <c r="R795" s="14"/>
      <c r="S795" s="14"/>
      <c r="T795" s="14">
        <v>1</v>
      </c>
      <c r="U795" s="14"/>
      <c r="V795" s="41" t="s">
        <v>851</v>
      </c>
      <c r="W795" s="41"/>
      <c r="X795" s="41"/>
      <c r="Y795" s="166"/>
      <c r="Z795" s="41"/>
      <c r="AA795" s="41"/>
      <c r="AB795" s="41"/>
    </row>
    <row r="796" spans="1:28" ht="15.75" customHeight="1">
      <c r="A796" s="13">
        <v>901</v>
      </c>
      <c r="B796" s="15" t="s">
        <v>213</v>
      </c>
      <c r="C796" s="17" t="s">
        <v>217</v>
      </c>
      <c r="D796" s="9"/>
      <c r="E796" s="14">
        <v>3</v>
      </c>
      <c r="F796" s="14" t="s">
        <v>28</v>
      </c>
      <c r="G796" s="53">
        <f t="shared" ref="G796:G800" si="16">H796/E796</f>
        <v>513333.33333333331</v>
      </c>
      <c r="H796" s="53">
        <v>1540000</v>
      </c>
      <c r="I796" s="14"/>
      <c r="J796" s="14"/>
      <c r="K796" s="14"/>
      <c r="L796" s="14"/>
      <c r="M796" s="14"/>
      <c r="N796" s="14">
        <v>1</v>
      </c>
      <c r="O796" s="14"/>
      <c r="P796" s="14"/>
      <c r="Q796" s="14">
        <v>1</v>
      </c>
      <c r="R796" s="14"/>
      <c r="S796" s="14"/>
      <c r="T796" s="14">
        <v>1</v>
      </c>
      <c r="U796" s="14"/>
      <c r="V796" s="41"/>
      <c r="W796" s="41"/>
      <c r="X796" s="41"/>
      <c r="Y796" s="166"/>
      <c r="Z796" s="41"/>
      <c r="AA796" s="41"/>
      <c r="AB796" s="41"/>
    </row>
    <row r="797" spans="1:28" ht="15.75" customHeight="1">
      <c r="A797" s="13">
        <v>902</v>
      </c>
      <c r="B797" s="15" t="s">
        <v>213</v>
      </c>
      <c r="C797" s="54" t="s">
        <v>218</v>
      </c>
      <c r="D797" s="9"/>
      <c r="E797" s="14">
        <v>9</v>
      </c>
      <c r="F797" s="14" t="s">
        <v>28</v>
      </c>
      <c r="G797" s="53">
        <f t="shared" si="16"/>
        <v>827666.66666666663</v>
      </c>
      <c r="H797" s="53">
        <v>7449000</v>
      </c>
      <c r="I797" s="14"/>
      <c r="J797" s="14"/>
      <c r="K797" s="14"/>
      <c r="L797" s="14">
        <v>1</v>
      </c>
      <c r="M797" s="14">
        <v>1</v>
      </c>
      <c r="N797" s="14">
        <v>1</v>
      </c>
      <c r="O797" s="14">
        <v>1</v>
      </c>
      <c r="P797" s="14">
        <v>1</v>
      </c>
      <c r="Q797" s="14">
        <v>1</v>
      </c>
      <c r="R797" s="14">
        <v>1</v>
      </c>
      <c r="S797" s="14">
        <v>1</v>
      </c>
      <c r="T797" s="14">
        <v>1</v>
      </c>
      <c r="U797" s="14"/>
      <c r="V797" s="41"/>
      <c r="W797" s="41"/>
      <c r="X797" s="41"/>
      <c r="Y797" s="166"/>
      <c r="Z797" s="41"/>
      <c r="AA797" s="41"/>
      <c r="AB797" s="41"/>
    </row>
    <row r="798" spans="1:28" ht="15.75" customHeight="1">
      <c r="A798" s="13">
        <v>903</v>
      </c>
      <c r="B798" s="15" t="s">
        <v>213</v>
      </c>
      <c r="C798" s="54" t="s">
        <v>219</v>
      </c>
      <c r="D798" s="9"/>
      <c r="E798" s="14">
        <v>3</v>
      </c>
      <c r="F798" s="14" t="s">
        <v>28</v>
      </c>
      <c r="G798" s="53">
        <f t="shared" si="16"/>
        <v>289093.33333333331</v>
      </c>
      <c r="H798" s="53">
        <v>867280</v>
      </c>
      <c r="I798" s="14"/>
      <c r="J798" s="14"/>
      <c r="K798" s="14"/>
      <c r="L798" s="14"/>
      <c r="M798" s="14"/>
      <c r="N798" s="14">
        <v>1</v>
      </c>
      <c r="O798" s="14"/>
      <c r="P798" s="14"/>
      <c r="Q798" s="14">
        <v>1</v>
      </c>
      <c r="R798" s="14"/>
      <c r="S798" s="14"/>
      <c r="T798" s="14">
        <v>1</v>
      </c>
      <c r="U798" s="14"/>
      <c r="V798" s="41"/>
      <c r="W798" s="41"/>
      <c r="X798" s="41"/>
      <c r="Y798" s="166"/>
      <c r="Z798" s="41"/>
      <c r="AA798" s="41"/>
      <c r="AB798" s="41"/>
    </row>
    <row r="799" spans="1:28" ht="15.75" customHeight="1">
      <c r="A799" s="13">
        <v>904</v>
      </c>
      <c r="B799" s="15" t="s">
        <v>213</v>
      </c>
      <c r="C799" s="54" t="s">
        <v>220</v>
      </c>
      <c r="D799" s="9"/>
      <c r="E799" s="14">
        <v>3</v>
      </c>
      <c r="F799" s="14" t="s">
        <v>28</v>
      </c>
      <c r="G799" s="53">
        <f t="shared" si="16"/>
        <v>152066.66666666666</v>
      </c>
      <c r="H799" s="53">
        <v>456200</v>
      </c>
      <c r="I799" s="14"/>
      <c r="J799" s="14"/>
      <c r="K799" s="14"/>
      <c r="L799" s="14"/>
      <c r="M799" s="14"/>
      <c r="N799" s="14">
        <v>1</v>
      </c>
      <c r="O799" s="14"/>
      <c r="P799" s="14"/>
      <c r="Q799" s="14">
        <v>1</v>
      </c>
      <c r="R799" s="14"/>
      <c r="S799" s="14"/>
      <c r="T799" s="14">
        <v>1</v>
      </c>
      <c r="U799" s="14"/>
      <c r="V799" s="41"/>
      <c r="W799" s="41"/>
      <c r="X799" s="41"/>
      <c r="Y799" s="166"/>
      <c r="Z799" s="41"/>
      <c r="AA799" s="41"/>
      <c r="AB799" s="41"/>
    </row>
    <row r="800" spans="1:28" ht="15.75" customHeight="1">
      <c r="A800" s="13">
        <v>905</v>
      </c>
      <c r="B800" s="15" t="s">
        <v>213</v>
      </c>
      <c r="C800" s="54" t="s">
        <v>221</v>
      </c>
      <c r="D800" s="9"/>
      <c r="E800" s="14">
        <v>3</v>
      </c>
      <c r="F800" s="14" t="s">
        <v>28</v>
      </c>
      <c r="G800" s="53">
        <f t="shared" si="16"/>
        <v>108893.33333333333</v>
      </c>
      <c r="H800" s="53">
        <v>326680</v>
      </c>
      <c r="I800" s="14"/>
      <c r="J800" s="14"/>
      <c r="K800" s="14"/>
      <c r="L800" s="14"/>
      <c r="M800" s="14"/>
      <c r="N800" s="14">
        <v>1</v>
      </c>
      <c r="O800" s="14"/>
      <c r="P800" s="14"/>
      <c r="Q800" s="14">
        <v>1</v>
      </c>
      <c r="R800" s="14"/>
      <c r="S800" s="14"/>
      <c r="T800" s="14">
        <v>1</v>
      </c>
      <c r="U800" s="14"/>
      <c r="V800" s="41"/>
      <c r="W800" s="41"/>
      <c r="X800" s="41"/>
      <c r="Y800" s="166"/>
      <c r="Z800" s="41"/>
      <c r="AA800" s="41"/>
      <c r="AB800" s="41"/>
    </row>
    <row r="801" spans="1:28" ht="15.75" customHeight="1">
      <c r="A801" s="13">
        <v>906</v>
      </c>
      <c r="B801" s="15" t="s">
        <v>213</v>
      </c>
      <c r="C801" s="54" t="s">
        <v>222</v>
      </c>
      <c r="D801" s="9"/>
      <c r="E801" s="272"/>
      <c r="F801" s="272"/>
      <c r="G801" s="53"/>
      <c r="H801" s="53">
        <v>477400</v>
      </c>
      <c r="I801" s="14"/>
      <c r="J801" s="14"/>
      <c r="K801" s="14"/>
      <c r="L801" s="14"/>
      <c r="M801" s="14"/>
      <c r="N801" s="14">
        <v>1</v>
      </c>
      <c r="O801" s="14"/>
      <c r="P801" s="14"/>
      <c r="Q801" s="14">
        <v>1</v>
      </c>
      <c r="R801" s="14"/>
      <c r="S801" s="14"/>
      <c r="T801" s="14">
        <v>1</v>
      </c>
      <c r="U801" s="14"/>
      <c r="V801" s="41"/>
      <c r="W801" s="41"/>
      <c r="X801" s="41"/>
      <c r="Y801" s="166"/>
      <c r="Z801" s="41"/>
      <c r="AA801" s="41"/>
      <c r="AB801" s="41"/>
    </row>
    <row r="802" spans="1:28" ht="15.75" customHeight="1">
      <c r="A802" s="13">
        <v>907</v>
      </c>
      <c r="B802" s="15" t="s">
        <v>213</v>
      </c>
      <c r="C802" s="24" t="s">
        <v>224</v>
      </c>
      <c r="D802" s="14" t="s">
        <v>37</v>
      </c>
      <c r="E802" s="14"/>
      <c r="F802" s="14"/>
      <c r="G802" s="47"/>
      <c r="H802" s="52">
        <v>10130400</v>
      </c>
      <c r="I802" s="14" t="s">
        <v>30</v>
      </c>
      <c r="J802" s="14"/>
      <c r="K802" s="14"/>
      <c r="L802" s="14"/>
      <c r="M802" s="14"/>
      <c r="N802" s="14">
        <v>1</v>
      </c>
      <c r="O802" s="14"/>
      <c r="P802" s="14"/>
      <c r="Q802" s="14">
        <v>1</v>
      </c>
      <c r="R802" s="14"/>
      <c r="S802" s="14"/>
      <c r="T802" s="14">
        <v>1</v>
      </c>
      <c r="U802" s="14"/>
      <c r="V802" s="41" t="s">
        <v>851</v>
      </c>
      <c r="W802" s="41"/>
      <c r="X802" s="41"/>
      <c r="Y802" s="166"/>
      <c r="Z802" s="41"/>
      <c r="AA802" s="41"/>
      <c r="AB802" s="41"/>
    </row>
    <row r="803" spans="1:28" ht="15.75" customHeight="1">
      <c r="A803" s="13">
        <v>908</v>
      </c>
      <c r="B803" s="15" t="s">
        <v>213</v>
      </c>
      <c r="C803" s="17" t="s">
        <v>217</v>
      </c>
      <c r="D803" s="9"/>
      <c r="E803" s="14">
        <v>3</v>
      </c>
      <c r="F803" s="14" t="s">
        <v>28</v>
      </c>
      <c r="G803" s="53">
        <f t="shared" ref="G803:G808" si="17">H803/E803</f>
        <v>1113866.6666666667</v>
      </c>
      <c r="H803" s="53">
        <v>3341600</v>
      </c>
      <c r="I803" s="14"/>
      <c r="J803" s="14"/>
      <c r="K803" s="14"/>
      <c r="L803" s="14">
        <v>1</v>
      </c>
      <c r="M803" s="14">
        <v>1</v>
      </c>
      <c r="N803" s="14">
        <v>1</v>
      </c>
      <c r="O803" s="14">
        <v>1</v>
      </c>
      <c r="P803" s="14">
        <v>1</v>
      </c>
      <c r="Q803" s="14">
        <v>1</v>
      </c>
      <c r="R803" s="14">
        <v>1</v>
      </c>
      <c r="S803" s="14">
        <v>1</v>
      </c>
      <c r="T803" s="14">
        <v>1</v>
      </c>
      <c r="U803" s="14"/>
      <c r="V803" s="41"/>
      <c r="W803" s="41"/>
      <c r="X803" s="41"/>
      <c r="Y803" s="166"/>
      <c r="Z803" s="41"/>
      <c r="AA803" s="41"/>
      <c r="AB803" s="41"/>
    </row>
    <row r="804" spans="1:28" ht="15.75" customHeight="1">
      <c r="A804" s="13">
        <v>909</v>
      </c>
      <c r="B804" s="15" t="s">
        <v>213</v>
      </c>
      <c r="C804" s="54" t="s">
        <v>218</v>
      </c>
      <c r="D804" s="9"/>
      <c r="E804" s="14">
        <v>9</v>
      </c>
      <c r="F804" s="14" t="s">
        <v>44</v>
      </c>
      <c r="G804" s="53">
        <f t="shared" si="17"/>
        <v>488155.55555555556</v>
      </c>
      <c r="H804" s="53">
        <v>4393400</v>
      </c>
      <c r="I804" s="14"/>
      <c r="J804" s="14"/>
      <c r="K804" s="14"/>
      <c r="L804" s="14">
        <v>1</v>
      </c>
      <c r="M804" s="14">
        <v>1</v>
      </c>
      <c r="N804" s="14">
        <v>1</v>
      </c>
      <c r="O804" s="14">
        <v>1</v>
      </c>
      <c r="P804" s="14">
        <v>1</v>
      </c>
      <c r="Q804" s="14">
        <v>1</v>
      </c>
      <c r="R804" s="14">
        <v>1</v>
      </c>
      <c r="S804" s="14">
        <v>1</v>
      </c>
      <c r="T804" s="14">
        <v>1</v>
      </c>
      <c r="U804" s="14"/>
      <c r="V804" s="41"/>
      <c r="W804" s="41"/>
      <c r="X804" s="41"/>
      <c r="Y804" s="166"/>
      <c r="Z804" s="41"/>
      <c r="AA804" s="41"/>
      <c r="AB804" s="41"/>
    </row>
    <row r="805" spans="1:28" ht="15.75" customHeight="1">
      <c r="A805" s="13">
        <v>910</v>
      </c>
      <c r="B805" s="15" t="s">
        <v>213</v>
      </c>
      <c r="C805" s="54" t="s">
        <v>219</v>
      </c>
      <c r="D805" s="9"/>
      <c r="E805" s="14">
        <v>3</v>
      </c>
      <c r="F805" s="14" t="s">
        <v>28</v>
      </c>
      <c r="G805" s="53">
        <f t="shared" si="17"/>
        <v>116800</v>
      </c>
      <c r="H805" s="53">
        <v>350400</v>
      </c>
      <c r="I805" s="14"/>
      <c r="J805" s="14"/>
      <c r="K805" s="14"/>
      <c r="L805" s="14"/>
      <c r="M805" s="14"/>
      <c r="N805" s="14">
        <v>1</v>
      </c>
      <c r="O805" s="14"/>
      <c r="P805" s="14"/>
      <c r="Q805" s="14">
        <v>1</v>
      </c>
      <c r="R805" s="14"/>
      <c r="S805" s="14"/>
      <c r="T805" s="14">
        <v>1</v>
      </c>
      <c r="U805" s="14"/>
      <c r="V805" s="41"/>
      <c r="W805" s="41"/>
      <c r="X805" s="41"/>
      <c r="Y805" s="166"/>
      <c r="Z805" s="41"/>
      <c r="AA805" s="41"/>
      <c r="AB805" s="41"/>
    </row>
    <row r="806" spans="1:28" ht="15.75" customHeight="1">
      <c r="A806" s="13">
        <v>911</v>
      </c>
      <c r="B806" s="15" t="s">
        <v>213</v>
      </c>
      <c r="C806" s="54" t="s">
        <v>220</v>
      </c>
      <c r="D806" s="9"/>
      <c r="E806" s="14">
        <v>3</v>
      </c>
      <c r="F806" s="14" t="s">
        <v>28</v>
      </c>
      <c r="G806" s="53">
        <f t="shared" si="17"/>
        <v>338466.66666666669</v>
      </c>
      <c r="H806" s="53">
        <v>1015400</v>
      </c>
      <c r="I806" s="14"/>
      <c r="J806" s="14"/>
      <c r="K806" s="14"/>
      <c r="L806" s="14"/>
      <c r="M806" s="14"/>
      <c r="N806" s="14">
        <v>1</v>
      </c>
      <c r="O806" s="14"/>
      <c r="P806" s="14"/>
      <c r="Q806" s="14">
        <v>1</v>
      </c>
      <c r="R806" s="14"/>
      <c r="S806" s="14"/>
      <c r="T806" s="14">
        <v>1</v>
      </c>
      <c r="U806" s="14"/>
      <c r="V806" s="41"/>
      <c r="W806" s="41"/>
      <c r="X806" s="41"/>
      <c r="Y806" s="166"/>
      <c r="Z806" s="41"/>
      <c r="AA806" s="41"/>
      <c r="AB806" s="41"/>
    </row>
    <row r="807" spans="1:28" ht="15.75" customHeight="1">
      <c r="A807" s="13">
        <v>912</v>
      </c>
      <c r="B807" s="15" t="s">
        <v>213</v>
      </c>
      <c r="C807" s="54" t="s">
        <v>221</v>
      </c>
      <c r="D807" s="9"/>
      <c r="E807" s="14">
        <v>3</v>
      </c>
      <c r="F807" s="14" t="s">
        <v>28</v>
      </c>
      <c r="G807" s="53">
        <f t="shared" si="17"/>
        <v>143466.66666666666</v>
      </c>
      <c r="H807" s="53">
        <v>430400</v>
      </c>
      <c r="I807" s="14"/>
      <c r="J807" s="14"/>
      <c r="K807" s="14"/>
      <c r="L807" s="14"/>
      <c r="M807" s="14"/>
      <c r="N807" s="14">
        <v>1</v>
      </c>
      <c r="O807" s="14"/>
      <c r="P807" s="14"/>
      <c r="Q807" s="14">
        <v>1</v>
      </c>
      <c r="R807" s="14"/>
      <c r="S807" s="14"/>
      <c r="T807" s="14">
        <v>1</v>
      </c>
      <c r="U807" s="14"/>
      <c r="V807" s="41"/>
      <c r="W807" s="41"/>
      <c r="X807" s="41"/>
      <c r="Y807" s="166"/>
      <c r="Z807" s="41"/>
      <c r="AA807" s="41"/>
      <c r="AB807" s="41"/>
    </row>
    <row r="808" spans="1:28" ht="15.75" customHeight="1">
      <c r="A808" s="13">
        <v>913</v>
      </c>
      <c r="B808" s="15" t="s">
        <v>213</v>
      </c>
      <c r="C808" s="54" t="s">
        <v>222</v>
      </c>
      <c r="D808" s="9"/>
      <c r="E808" s="14">
        <v>3</v>
      </c>
      <c r="F808" s="14" t="s">
        <v>28</v>
      </c>
      <c r="G808" s="53">
        <f t="shared" si="17"/>
        <v>199733.33333333334</v>
      </c>
      <c r="H808" s="53">
        <v>599200</v>
      </c>
      <c r="I808" s="14"/>
      <c r="J808" s="14"/>
      <c r="K808" s="14"/>
      <c r="L808" s="14"/>
      <c r="M808" s="14"/>
      <c r="N808" s="14">
        <v>1</v>
      </c>
      <c r="O808" s="14"/>
      <c r="P808" s="14"/>
      <c r="Q808" s="14">
        <v>1</v>
      </c>
      <c r="R808" s="14"/>
      <c r="S808" s="14"/>
      <c r="T808" s="14">
        <v>1</v>
      </c>
      <c r="U808" s="14"/>
      <c r="V808" s="41"/>
      <c r="W808" s="41"/>
      <c r="X808" s="41"/>
      <c r="Y808" s="166"/>
      <c r="Z808" s="41"/>
      <c r="AA808" s="41"/>
      <c r="AB808" s="41"/>
    </row>
    <row r="809" spans="1:28" ht="15.75" customHeight="1">
      <c r="A809" s="13">
        <v>914</v>
      </c>
      <c r="B809" s="15" t="s">
        <v>213</v>
      </c>
      <c r="C809" s="24" t="s">
        <v>225</v>
      </c>
      <c r="D809" s="14" t="s">
        <v>37</v>
      </c>
      <c r="E809" s="14"/>
      <c r="F809" s="14"/>
      <c r="G809" s="47"/>
      <c r="H809" s="52">
        <v>7526600</v>
      </c>
      <c r="I809" s="14" t="s">
        <v>30</v>
      </c>
      <c r="J809" s="14"/>
      <c r="K809" s="14"/>
      <c r="L809" s="14"/>
      <c r="M809" s="14"/>
      <c r="N809" s="14">
        <v>1</v>
      </c>
      <c r="O809" s="14"/>
      <c r="P809" s="14"/>
      <c r="Q809" s="14">
        <v>1</v>
      </c>
      <c r="R809" s="14"/>
      <c r="S809" s="14"/>
      <c r="T809" s="14">
        <v>1</v>
      </c>
      <c r="U809" s="14"/>
      <c r="V809" s="41" t="s">
        <v>851</v>
      </c>
      <c r="W809" s="41"/>
      <c r="X809" s="41"/>
      <c r="Y809" s="166"/>
      <c r="Z809" s="41"/>
      <c r="AA809" s="41"/>
      <c r="AB809" s="41"/>
    </row>
    <row r="810" spans="1:28" ht="15.75" customHeight="1">
      <c r="A810" s="13">
        <v>915</v>
      </c>
      <c r="B810" s="15" t="s">
        <v>213</v>
      </c>
      <c r="C810" s="17" t="s">
        <v>217</v>
      </c>
      <c r="D810" s="9"/>
      <c r="E810" s="14">
        <v>3</v>
      </c>
      <c r="F810" s="14" t="s">
        <v>28</v>
      </c>
      <c r="G810" s="55">
        <f t="shared" ref="G810:G815" si="18">H810/E810</f>
        <v>113333.33333333333</v>
      </c>
      <c r="H810" s="55">
        <v>340000</v>
      </c>
      <c r="I810" s="14"/>
      <c r="J810" s="14"/>
      <c r="K810" s="14"/>
      <c r="L810" s="14"/>
      <c r="M810" s="14"/>
      <c r="N810" s="14">
        <v>1</v>
      </c>
      <c r="O810" s="14"/>
      <c r="P810" s="14"/>
      <c r="Q810" s="14">
        <v>1</v>
      </c>
      <c r="R810" s="14"/>
      <c r="S810" s="14"/>
      <c r="T810" s="14">
        <v>1</v>
      </c>
      <c r="U810" s="14"/>
      <c r="V810" s="41"/>
      <c r="W810" s="41"/>
      <c r="X810" s="41"/>
      <c r="Y810" s="166"/>
      <c r="Z810" s="41"/>
      <c r="AA810" s="41"/>
      <c r="AB810" s="41"/>
    </row>
    <row r="811" spans="1:28" ht="15.75" customHeight="1">
      <c r="A811" s="13">
        <v>916</v>
      </c>
      <c r="B811" s="15" t="s">
        <v>213</v>
      </c>
      <c r="C811" s="54" t="s">
        <v>218</v>
      </c>
      <c r="D811" s="9"/>
      <c r="E811" s="14">
        <v>9</v>
      </c>
      <c r="F811" s="14" t="s">
        <v>28</v>
      </c>
      <c r="G811" s="55">
        <f t="shared" si="18"/>
        <v>349377.77777777775</v>
      </c>
      <c r="H811" s="55">
        <v>3144400</v>
      </c>
      <c r="I811" s="14"/>
      <c r="J811" s="14"/>
      <c r="K811" s="14"/>
      <c r="L811" s="14">
        <v>1</v>
      </c>
      <c r="M811" s="14">
        <v>1</v>
      </c>
      <c r="N811" s="14">
        <v>1</v>
      </c>
      <c r="O811" s="14">
        <v>1</v>
      </c>
      <c r="P811" s="14">
        <v>1</v>
      </c>
      <c r="Q811" s="14">
        <v>1</v>
      </c>
      <c r="R811" s="14">
        <v>1</v>
      </c>
      <c r="S811" s="14">
        <v>1</v>
      </c>
      <c r="T811" s="14">
        <v>1</v>
      </c>
      <c r="U811" s="14"/>
      <c r="V811" s="41"/>
      <c r="W811" s="41"/>
      <c r="X811" s="41"/>
      <c r="Y811" s="166"/>
      <c r="Z811" s="41"/>
      <c r="AA811" s="41"/>
      <c r="AB811" s="41"/>
    </row>
    <row r="812" spans="1:28" ht="15.75" customHeight="1">
      <c r="A812" s="13">
        <v>917</v>
      </c>
      <c r="B812" s="15" t="s">
        <v>213</v>
      </c>
      <c r="C812" s="54" t="s">
        <v>948</v>
      </c>
      <c r="D812" s="9"/>
      <c r="E812" s="14">
        <v>3</v>
      </c>
      <c r="F812" s="14" t="s">
        <v>28</v>
      </c>
      <c r="G812" s="55">
        <f t="shared" si="18"/>
        <v>486800</v>
      </c>
      <c r="H812" s="55">
        <v>1460400</v>
      </c>
      <c r="I812" s="14"/>
      <c r="J812" s="14"/>
      <c r="K812" s="14"/>
      <c r="L812" s="14"/>
      <c r="M812" s="14"/>
      <c r="N812" s="14">
        <v>1</v>
      </c>
      <c r="O812" s="14"/>
      <c r="P812" s="14"/>
      <c r="Q812" s="14">
        <v>1</v>
      </c>
      <c r="R812" s="14"/>
      <c r="S812" s="14"/>
      <c r="T812" s="14">
        <v>1</v>
      </c>
      <c r="U812" s="14"/>
      <c r="V812" s="41"/>
      <c r="W812" s="41"/>
      <c r="X812" s="41"/>
      <c r="Y812" s="166"/>
      <c r="Z812" s="41"/>
      <c r="AA812" s="41"/>
      <c r="AB812" s="41"/>
    </row>
    <row r="813" spans="1:28" ht="15.75" customHeight="1">
      <c r="A813" s="13">
        <v>918</v>
      </c>
      <c r="B813" s="15" t="s">
        <v>213</v>
      </c>
      <c r="C813" s="54" t="s">
        <v>220</v>
      </c>
      <c r="D813" s="9"/>
      <c r="E813" s="14">
        <v>3</v>
      </c>
      <c r="F813" s="14" t="s">
        <v>28</v>
      </c>
      <c r="G813" s="55">
        <f t="shared" si="18"/>
        <v>478600</v>
      </c>
      <c r="H813" s="55">
        <v>1435800</v>
      </c>
      <c r="I813" s="14"/>
      <c r="J813" s="14"/>
      <c r="K813" s="14"/>
      <c r="L813" s="14"/>
      <c r="M813" s="14"/>
      <c r="N813" s="14">
        <v>1</v>
      </c>
      <c r="O813" s="14"/>
      <c r="P813" s="14"/>
      <c r="Q813" s="14">
        <v>1</v>
      </c>
      <c r="R813" s="14"/>
      <c r="S813" s="14"/>
      <c r="T813" s="14">
        <v>1</v>
      </c>
      <c r="U813" s="14"/>
      <c r="V813" s="41"/>
      <c r="W813" s="41"/>
      <c r="X813" s="41"/>
      <c r="Y813" s="166"/>
      <c r="Z813" s="41"/>
      <c r="AA813" s="41"/>
      <c r="AB813" s="41"/>
    </row>
    <row r="814" spans="1:28" ht="15.75" customHeight="1">
      <c r="A814" s="13">
        <v>919</v>
      </c>
      <c r="B814" s="15" t="s">
        <v>213</v>
      </c>
      <c r="C814" s="54" t="s">
        <v>221</v>
      </c>
      <c r="D814" s="9"/>
      <c r="E814" s="14">
        <v>3</v>
      </c>
      <c r="F814" s="14" t="s">
        <v>28</v>
      </c>
      <c r="G814" s="55">
        <f t="shared" si="18"/>
        <v>189466.66666666666</v>
      </c>
      <c r="H814" s="55">
        <v>568400</v>
      </c>
      <c r="I814" s="14"/>
      <c r="J814" s="14"/>
      <c r="K814" s="14"/>
      <c r="L814" s="14"/>
      <c r="M814" s="14"/>
      <c r="N814" s="14">
        <v>1</v>
      </c>
      <c r="O814" s="14"/>
      <c r="P814" s="14"/>
      <c r="Q814" s="14">
        <v>1</v>
      </c>
      <c r="R814" s="14"/>
      <c r="S814" s="14"/>
      <c r="T814" s="14">
        <v>1</v>
      </c>
      <c r="U814" s="14"/>
      <c r="V814" s="41"/>
      <c r="W814" s="41"/>
      <c r="X814" s="41"/>
      <c r="Y814" s="166"/>
      <c r="Z814" s="41"/>
      <c r="AA814" s="41"/>
      <c r="AB814" s="41"/>
    </row>
    <row r="815" spans="1:28" ht="15.75" customHeight="1">
      <c r="A815" s="13">
        <v>920</v>
      </c>
      <c r="B815" s="15" t="s">
        <v>213</v>
      </c>
      <c r="C815" s="54" t="s">
        <v>222</v>
      </c>
      <c r="D815" s="9"/>
      <c r="E815" s="14">
        <v>3</v>
      </c>
      <c r="F815" s="14" t="s">
        <v>28</v>
      </c>
      <c r="G815" s="55">
        <f t="shared" si="18"/>
        <v>192533.33333333334</v>
      </c>
      <c r="H815" s="53">
        <v>577600</v>
      </c>
      <c r="I815" s="14"/>
      <c r="J815" s="14"/>
      <c r="K815" s="14"/>
      <c r="L815" s="14"/>
      <c r="M815" s="14"/>
      <c r="N815" s="14">
        <v>1</v>
      </c>
      <c r="O815" s="14"/>
      <c r="P815" s="14"/>
      <c r="Q815" s="14">
        <v>1</v>
      </c>
      <c r="R815" s="14"/>
      <c r="S815" s="14"/>
      <c r="T815" s="14">
        <v>1</v>
      </c>
      <c r="U815" s="14"/>
      <c r="V815" s="41"/>
      <c r="W815" s="41"/>
      <c r="X815" s="41"/>
      <c r="Y815" s="166"/>
      <c r="Z815" s="41"/>
      <c r="AA815" s="41"/>
      <c r="AB815" s="41"/>
    </row>
    <row r="816" spans="1:28" ht="15.75" customHeight="1">
      <c r="A816" s="13">
        <v>921</v>
      </c>
      <c r="B816" s="240" t="s">
        <v>213</v>
      </c>
      <c r="C816" s="24" t="s">
        <v>226</v>
      </c>
      <c r="D816" s="14" t="s">
        <v>37</v>
      </c>
      <c r="E816" s="18"/>
      <c r="F816" s="9"/>
      <c r="G816" s="11"/>
      <c r="H816" s="164">
        <f>SUM(H817:H820)</f>
        <v>41400000</v>
      </c>
      <c r="I816" s="14" t="s">
        <v>30</v>
      </c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41" t="s">
        <v>851</v>
      </c>
      <c r="W816" s="41"/>
      <c r="X816" s="41"/>
      <c r="Y816" s="166"/>
      <c r="Z816" s="41"/>
      <c r="AA816" s="41"/>
      <c r="AB816" s="41"/>
    </row>
    <row r="817" spans="1:28" ht="34.5" customHeight="1">
      <c r="A817" s="13">
        <v>922</v>
      </c>
      <c r="B817" s="240" t="s">
        <v>213</v>
      </c>
      <c r="C817" s="17" t="s">
        <v>227</v>
      </c>
      <c r="D817" s="9"/>
      <c r="E817" s="14">
        <v>80</v>
      </c>
      <c r="F817" s="14" t="s">
        <v>252</v>
      </c>
      <c r="G817" s="49">
        <v>180000</v>
      </c>
      <c r="H817" s="47">
        <v>14400000</v>
      </c>
      <c r="I817" s="14"/>
      <c r="J817" s="14"/>
      <c r="K817" s="14"/>
      <c r="L817" s="14"/>
      <c r="M817" s="14"/>
      <c r="N817" s="14">
        <v>1</v>
      </c>
      <c r="O817" s="14"/>
      <c r="P817" s="14"/>
      <c r="Q817" s="14">
        <v>1</v>
      </c>
      <c r="R817" s="14"/>
      <c r="S817" s="14"/>
      <c r="T817" s="14">
        <v>1</v>
      </c>
      <c r="U817" s="14"/>
      <c r="V817" s="41"/>
      <c r="W817" s="41"/>
      <c r="X817" s="41"/>
      <c r="Y817" s="166"/>
      <c r="Z817" s="41"/>
      <c r="AA817" s="41"/>
      <c r="AB817" s="41"/>
    </row>
    <row r="818" spans="1:28" ht="34.5" customHeight="1">
      <c r="A818" s="13">
        <v>923</v>
      </c>
      <c r="B818" s="240" t="s">
        <v>213</v>
      </c>
      <c r="C818" s="17" t="s">
        <v>228</v>
      </c>
      <c r="D818" s="9"/>
      <c r="E818" s="14">
        <v>60</v>
      </c>
      <c r="F818" s="14" t="s">
        <v>252</v>
      </c>
      <c r="G818" s="49">
        <v>180000</v>
      </c>
      <c r="H818" s="47">
        <v>10800000</v>
      </c>
      <c r="I818" s="14"/>
      <c r="J818" s="14"/>
      <c r="K818" s="14"/>
      <c r="L818" s="14"/>
      <c r="M818" s="14"/>
      <c r="N818" s="14">
        <v>1</v>
      </c>
      <c r="O818" s="14"/>
      <c r="P818" s="14"/>
      <c r="Q818" s="14">
        <v>1</v>
      </c>
      <c r="R818" s="14"/>
      <c r="S818" s="14"/>
      <c r="T818" s="14">
        <v>1</v>
      </c>
      <c r="U818" s="14"/>
      <c r="V818" s="41"/>
      <c r="W818" s="41"/>
      <c r="X818" s="41"/>
      <c r="Y818" s="166"/>
      <c r="Z818" s="41"/>
      <c r="AA818" s="41"/>
      <c r="AB818" s="41"/>
    </row>
    <row r="819" spans="1:28" ht="34.5" customHeight="1">
      <c r="A819" s="13">
        <v>924</v>
      </c>
      <c r="B819" s="240" t="s">
        <v>213</v>
      </c>
      <c r="C819" s="17" t="s">
        <v>229</v>
      </c>
      <c r="D819" s="9"/>
      <c r="E819" s="14">
        <v>50</v>
      </c>
      <c r="F819" s="14" t="s">
        <v>252</v>
      </c>
      <c r="G819" s="49">
        <v>180000</v>
      </c>
      <c r="H819" s="47">
        <v>9000000</v>
      </c>
      <c r="I819" s="14"/>
      <c r="J819" s="14"/>
      <c r="K819" s="14"/>
      <c r="L819" s="14"/>
      <c r="M819" s="14"/>
      <c r="N819" s="14">
        <v>1</v>
      </c>
      <c r="O819" s="14"/>
      <c r="P819" s="14"/>
      <c r="Q819" s="14">
        <v>1</v>
      </c>
      <c r="R819" s="14"/>
      <c r="S819" s="14"/>
      <c r="T819" s="14">
        <v>1</v>
      </c>
      <c r="U819" s="14"/>
      <c r="V819" s="41"/>
      <c r="W819" s="41"/>
      <c r="X819" s="41"/>
      <c r="Y819" s="166"/>
      <c r="Z819" s="41"/>
      <c r="AA819" s="41"/>
      <c r="AB819" s="41"/>
    </row>
    <row r="820" spans="1:28" ht="34.5" customHeight="1">
      <c r="A820" s="13">
        <v>925</v>
      </c>
      <c r="B820" s="240" t="s">
        <v>213</v>
      </c>
      <c r="C820" s="17" t="s">
        <v>230</v>
      </c>
      <c r="D820" s="9"/>
      <c r="E820" s="14">
        <v>40</v>
      </c>
      <c r="F820" s="14" t="s">
        <v>252</v>
      </c>
      <c r="G820" s="49">
        <v>180000</v>
      </c>
      <c r="H820" s="47">
        <v>7200000</v>
      </c>
      <c r="I820" s="14"/>
      <c r="J820" s="14"/>
      <c r="K820" s="14"/>
      <c r="L820" s="14"/>
      <c r="M820" s="14"/>
      <c r="N820" s="14">
        <v>1</v>
      </c>
      <c r="O820" s="14"/>
      <c r="P820" s="14"/>
      <c r="Q820" s="14">
        <v>1</v>
      </c>
      <c r="R820" s="14"/>
      <c r="S820" s="14"/>
      <c r="T820" s="14">
        <v>1</v>
      </c>
      <c r="U820" s="14"/>
      <c r="V820" s="41"/>
      <c r="W820" s="41"/>
      <c r="X820" s="41"/>
      <c r="Y820" s="166"/>
      <c r="Z820" s="41"/>
      <c r="AA820" s="41"/>
      <c r="AB820" s="41"/>
    </row>
    <row r="821" spans="1:28" ht="15.75" customHeight="1">
      <c r="A821" s="13">
        <v>926</v>
      </c>
      <c r="B821" s="14"/>
      <c r="C821" s="17"/>
      <c r="D821" s="9"/>
      <c r="E821" s="26"/>
      <c r="F821" s="14"/>
      <c r="G821" s="45"/>
      <c r="H821" s="47"/>
      <c r="I821" s="15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41"/>
      <c r="W821" s="41"/>
      <c r="X821" s="41"/>
      <c r="Y821" s="166"/>
      <c r="Z821" s="41"/>
      <c r="AA821" s="41"/>
      <c r="AB821" s="41"/>
    </row>
    <row r="822" spans="1:28" ht="15.75" customHeight="1">
      <c r="A822" s="13">
        <v>927</v>
      </c>
      <c r="B822" s="14" t="s">
        <v>213</v>
      </c>
      <c r="C822" s="16" t="s">
        <v>259</v>
      </c>
      <c r="D822" s="14" t="s">
        <v>37</v>
      </c>
      <c r="E822" s="18"/>
      <c r="F822" s="9"/>
      <c r="G822" s="11"/>
      <c r="H822" s="164">
        <f>SUM(H823)</f>
        <v>16500000</v>
      </c>
      <c r="I822" s="15" t="s">
        <v>55</v>
      </c>
      <c r="J822" s="14">
        <v>1</v>
      </c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41" t="s">
        <v>851</v>
      </c>
      <c r="W822" s="41"/>
      <c r="X822" s="41"/>
      <c r="Y822" s="166"/>
      <c r="Z822" s="41"/>
      <c r="AA822" s="41"/>
      <c r="AB822" s="41"/>
    </row>
    <row r="823" spans="1:28" ht="15.75" customHeight="1">
      <c r="A823" s="13">
        <v>928</v>
      </c>
      <c r="B823" s="240" t="s">
        <v>213</v>
      </c>
      <c r="C823" s="17" t="s">
        <v>260</v>
      </c>
      <c r="D823" s="9"/>
      <c r="E823" s="26">
        <v>1500</v>
      </c>
      <c r="F823" s="26" t="s">
        <v>252</v>
      </c>
      <c r="G823" s="42">
        <v>11000</v>
      </c>
      <c r="H823" s="42">
        <v>16500000</v>
      </c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41"/>
      <c r="W823" s="41"/>
      <c r="X823" s="41"/>
      <c r="Y823" s="166"/>
      <c r="Z823" s="41"/>
      <c r="AA823" s="41"/>
      <c r="AB823" s="41"/>
    </row>
    <row r="824" spans="1:28" ht="15.75" customHeight="1">
      <c r="A824" s="13">
        <v>929</v>
      </c>
      <c r="B824" s="14"/>
      <c r="C824" s="13"/>
      <c r="D824" s="9"/>
      <c r="E824" s="18"/>
      <c r="F824" s="9"/>
      <c r="G824" s="11"/>
      <c r="H824" s="11"/>
      <c r="I824" s="15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41"/>
      <c r="W824" s="41"/>
      <c r="X824" s="41"/>
      <c r="Y824" s="166"/>
      <c r="Z824" s="41"/>
      <c r="AA824" s="41"/>
      <c r="AB824" s="41"/>
    </row>
    <row r="825" spans="1:28" ht="33.75" customHeight="1">
      <c r="A825" s="13">
        <v>930</v>
      </c>
      <c r="B825" s="14" t="s">
        <v>213</v>
      </c>
      <c r="C825" s="24" t="s">
        <v>261</v>
      </c>
      <c r="D825" s="14" t="s">
        <v>37</v>
      </c>
      <c r="E825" s="18"/>
      <c r="F825" s="9"/>
      <c r="G825" s="11"/>
      <c r="H825" s="164">
        <f>SUM(H826:H829)</f>
        <v>144223932.44999999</v>
      </c>
      <c r="I825" s="15" t="s">
        <v>55</v>
      </c>
      <c r="J825" s="14">
        <v>1</v>
      </c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41" t="s">
        <v>851</v>
      </c>
      <c r="W825" s="41"/>
      <c r="X825" s="41"/>
      <c r="Y825" s="166"/>
      <c r="Z825" s="41"/>
      <c r="AA825" s="41"/>
      <c r="AB825" s="41"/>
    </row>
    <row r="826" spans="1:28" ht="15.75" customHeight="1">
      <c r="A826" s="13">
        <v>931</v>
      </c>
      <c r="B826" s="240" t="s">
        <v>213</v>
      </c>
      <c r="C826" s="17" t="s">
        <v>262</v>
      </c>
      <c r="D826" s="14" t="s">
        <v>37</v>
      </c>
      <c r="E826" s="18">
        <v>1</v>
      </c>
      <c r="F826" s="14" t="s">
        <v>44</v>
      </c>
      <c r="G826" s="20">
        <v>29918870.449999999</v>
      </c>
      <c r="H826" s="20">
        <v>29918870.449999999</v>
      </c>
      <c r="I826" s="15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41"/>
      <c r="W826" s="41"/>
      <c r="X826" s="41"/>
      <c r="Y826" s="166"/>
      <c r="Z826" s="41"/>
      <c r="AA826" s="41"/>
      <c r="AB826" s="41"/>
    </row>
    <row r="827" spans="1:28" ht="15.75" customHeight="1">
      <c r="A827" s="13">
        <v>932</v>
      </c>
      <c r="B827" s="240" t="s">
        <v>213</v>
      </c>
      <c r="C827" s="17" t="s">
        <v>263</v>
      </c>
      <c r="D827" s="14" t="s">
        <v>37</v>
      </c>
      <c r="E827" s="18">
        <v>1</v>
      </c>
      <c r="F827" s="14" t="s">
        <v>44</v>
      </c>
      <c r="G827" s="20">
        <v>89490100</v>
      </c>
      <c r="H827" s="20">
        <v>89490100</v>
      </c>
      <c r="I827" s="15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41"/>
      <c r="W827" s="41"/>
      <c r="X827" s="41"/>
      <c r="Y827" s="166"/>
      <c r="Z827" s="41"/>
      <c r="AA827" s="41"/>
      <c r="AB827" s="41"/>
    </row>
    <row r="828" spans="1:28" ht="15.75" customHeight="1">
      <c r="A828" s="13">
        <v>933</v>
      </c>
      <c r="B828" s="240" t="s">
        <v>213</v>
      </c>
      <c r="C828" s="17" t="s">
        <v>264</v>
      </c>
      <c r="D828" s="14" t="s">
        <v>37</v>
      </c>
      <c r="E828" s="18">
        <v>1</v>
      </c>
      <c r="F828" s="14" t="s">
        <v>44</v>
      </c>
      <c r="G828" s="20">
        <v>19979600</v>
      </c>
      <c r="H828" s="20">
        <v>19979600</v>
      </c>
      <c r="I828" s="15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41"/>
      <c r="W828" s="41"/>
      <c r="X828" s="41"/>
      <c r="Y828" s="166"/>
      <c r="Z828" s="41"/>
      <c r="AA828" s="41"/>
      <c r="AB828" s="41"/>
    </row>
    <row r="829" spans="1:28" ht="15.75" customHeight="1">
      <c r="A829" s="13">
        <v>934</v>
      </c>
      <c r="B829" s="240" t="s">
        <v>213</v>
      </c>
      <c r="C829" s="17" t="s">
        <v>265</v>
      </c>
      <c r="D829" s="14" t="s">
        <v>949</v>
      </c>
      <c r="E829" s="18">
        <v>1</v>
      </c>
      <c r="F829" s="14" t="s">
        <v>44</v>
      </c>
      <c r="G829" s="20">
        <v>4835362</v>
      </c>
      <c r="H829" s="20">
        <v>4835362</v>
      </c>
      <c r="I829" s="15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41"/>
      <c r="W829" s="41"/>
      <c r="X829" s="41"/>
      <c r="Y829" s="166"/>
      <c r="Z829" s="41"/>
      <c r="AA829" s="41"/>
      <c r="AB829" s="41"/>
    </row>
    <row r="830" spans="1:28" ht="15.75" customHeight="1">
      <c r="A830" s="13">
        <v>935</v>
      </c>
      <c r="B830" s="14"/>
      <c r="C830" s="17"/>
      <c r="D830" s="9"/>
      <c r="E830" s="18"/>
      <c r="F830" s="14"/>
      <c r="G830" s="20"/>
      <c r="H830" s="20"/>
      <c r="I830" s="15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41"/>
      <c r="W830" s="41"/>
      <c r="X830" s="41"/>
      <c r="Y830" s="166"/>
      <c r="Z830" s="41"/>
      <c r="AA830" s="41"/>
      <c r="AB830" s="41"/>
    </row>
    <row r="831" spans="1:28" ht="15.75" customHeight="1">
      <c r="A831" s="13">
        <v>936</v>
      </c>
      <c r="B831" s="14" t="s">
        <v>213</v>
      </c>
      <c r="C831" s="24" t="s">
        <v>250</v>
      </c>
      <c r="D831" s="14" t="s">
        <v>37</v>
      </c>
      <c r="E831" s="18"/>
      <c r="F831" s="9"/>
      <c r="G831" s="11"/>
      <c r="H831" s="164">
        <f>SUM(H832:H838)</f>
        <v>80251000</v>
      </c>
      <c r="I831" s="14" t="s">
        <v>55</v>
      </c>
      <c r="J831" s="14">
        <v>1</v>
      </c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41" t="s">
        <v>851</v>
      </c>
      <c r="W831" s="41"/>
      <c r="X831" s="41"/>
      <c r="Y831" s="166"/>
      <c r="Z831" s="41"/>
      <c r="AA831" s="41"/>
      <c r="AB831" s="41"/>
    </row>
    <row r="832" spans="1:28" ht="15.75" customHeight="1">
      <c r="A832" s="13">
        <v>937</v>
      </c>
      <c r="B832" s="26" t="s">
        <v>213</v>
      </c>
      <c r="C832" s="71" t="s">
        <v>251</v>
      </c>
      <c r="D832" s="14" t="s">
        <v>37</v>
      </c>
      <c r="E832" s="26">
        <v>1600</v>
      </c>
      <c r="F832" s="26" t="s">
        <v>252</v>
      </c>
      <c r="G832" s="45">
        <v>24000</v>
      </c>
      <c r="H832" s="42">
        <v>38400000</v>
      </c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41"/>
      <c r="W832" s="41"/>
      <c r="X832" s="41"/>
      <c r="Y832" s="166"/>
      <c r="Z832" s="41"/>
      <c r="AA832" s="41"/>
      <c r="AB832" s="41"/>
    </row>
    <row r="833" spans="1:28" ht="15.75" customHeight="1">
      <c r="A833" s="13">
        <v>938</v>
      </c>
      <c r="B833" s="26" t="s">
        <v>213</v>
      </c>
      <c r="C833" s="71" t="s">
        <v>253</v>
      </c>
      <c r="D833" s="14" t="s">
        <v>37</v>
      </c>
      <c r="E833" s="26">
        <v>400</v>
      </c>
      <c r="F833" s="26" t="s">
        <v>252</v>
      </c>
      <c r="G833" s="59">
        <v>13000</v>
      </c>
      <c r="H833" s="42">
        <v>5200000</v>
      </c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41"/>
      <c r="W833" s="41"/>
      <c r="X833" s="41"/>
      <c r="Y833" s="166"/>
      <c r="Z833" s="41"/>
      <c r="AA833" s="41"/>
      <c r="AB833" s="41"/>
    </row>
    <row r="834" spans="1:28" ht="15.75" customHeight="1">
      <c r="A834" s="13">
        <v>939</v>
      </c>
      <c r="B834" s="26" t="s">
        <v>213</v>
      </c>
      <c r="C834" s="71" t="s">
        <v>254</v>
      </c>
      <c r="D834" s="14" t="s">
        <v>37</v>
      </c>
      <c r="E834" s="26">
        <v>2127</v>
      </c>
      <c r="F834" s="26" t="s">
        <v>252</v>
      </c>
      <c r="G834" s="59">
        <v>13000</v>
      </c>
      <c r="H834" s="42">
        <v>27651000</v>
      </c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41"/>
      <c r="W834" s="41"/>
      <c r="X834" s="41"/>
      <c r="Y834" s="166"/>
      <c r="Z834" s="41"/>
      <c r="AA834" s="41"/>
      <c r="AB834" s="41"/>
    </row>
    <row r="835" spans="1:28" ht="15.75" customHeight="1">
      <c r="A835" s="13">
        <v>940</v>
      </c>
      <c r="B835" s="26" t="s">
        <v>213</v>
      </c>
      <c r="C835" s="71" t="s">
        <v>255</v>
      </c>
      <c r="D835" s="14" t="s">
        <v>37</v>
      </c>
      <c r="E835" s="26">
        <v>100</v>
      </c>
      <c r="F835" s="26" t="s">
        <v>252</v>
      </c>
      <c r="G835" s="59">
        <v>17000</v>
      </c>
      <c r="H835" s="42">
        <v>1700000</v>
      </c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41"/>
      <c r="W835" s="41"/>
      <c r="X835" s="41"/>
      <c r="Y835" s="166"/>
      <c r="Z835" s="41"/>
      <c r="AA835" s="41"/>
      <c r="AB835" s="41"/>
    </row>
    <row r="836" spans="1:28" ht="15.75" customHeight="1">
      <c r="A836" s="13">
        <v>941</v>
      </c>
      <c r="B836" s="26" t="s">
        <v>213</v>
      </c>
      <c r="C836" s="71" t="s">
        <v>256</v>
      </c>
      <c r="D836" s="14" t="s">
        <v>37</v>
      </c>
      <c r="E836" s="26">
        <v>100</v>
      </c>
      <c r="F836" s="26" t="s">
        <v>252</v>
      </c>
      <c r="G836" s="59">
        <v>17000</v>
      </c>
      <c r="H836" s="42">
        <v>1700000</v>
      </c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41"/>
      <c r="W836" s="41"/>
      <c r="X836" s="41"/>
      <c r="Y836" s="166"/>
      <c r="Z836" s="41"/>
      <c r="AA836" s="41"/>
      <c r="AB836" s="41"/>
    </row>
    <row r="837" spans="1:28" ht="15.75" customHeight="1">
      <c r="A837" s="13">
        <v>942</v>
      </c>
      <c r="B837" s="26" t="s">
        <v>213</v>
      </c>
      <c r="C837" s="71" t="s">
        <v>257</v>
      </c>
      <c r="D837" s="14" t="s">
        <v>37</v>
      </c>
      <c r="E837" s="26">
        <v>200</v>
      </c>
      <c r="F837" s="26" t="s">
        <v>252</v>
      </c>
      <c r="G837" s="59">
        <v>20000</v>
      </c>
      <c r="H837" s="42">
        <v>4000000</v>
      </c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41"/>
      <c r="W837" s="41"/>
      <c r="X837" s="41"/>
      <c r="Y837" s="166"/>
      <c r="Z837" s="41"/>
      <c r="AA837" s="41"/>
      <c r="AB837" s="41"/>
    </row>
    <row r="838" spans="1:28" ht="15.75" customHeight="1">
      <c r="A838" s="13">
        <v>943</v>
      </c>
      <c r="B838" s="26" t="s">
        <v>213</v>
      </c>
      <c r="C838" s="71" t="s">
        <v>258</v>
      </c>
      <c r="D838" s="14" t="s">
        <v>37</v>
      </c>
      <c r="E838" s="26">
        <v>20</v>
      </c>
      <c r="F838" s="26" t="s">
        <v>252</v>
      </c>
      <c r="G838" s="59">
        <v>80000</v>
      </c>
      <c r="H838" s="42">
        <v>1600000</v>
      </c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41"/>
      <c r="W838" s="41"/>
      <c r="X838" s="41"/>
      <c r="Y838" s="166"/>
      <c r="Z838" s="41"/>
      <c r="AA838" s="41"/>
      <c r="AB838" s="41"/>
    </row>
    <row r="839" spans="1:28" ht="15.75" customHeight="1">
      <c r="A839" s="13">
        <v>944</v>
      </c>
      <c r="B839" s="6"/>
      <c r="C839" s="273"/>
      <c r="D839" s="6"/>
      <c r="E839" s="6"/>
      <c r="F839" s="6"/>
      <c r="G839" s="41"/>
      <c r="H839" s="41"/>
      <c r="I839" s="41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41"/>
      <c r="W839" s="41"/>
      <c r="X839" s="41"/>
      <c r="Y839" s="166"/>
      <c r="Z839" s="41"/>
      <c r="AA839" s="41"/>
      <c r="AB839" s="41"/>
    </row>
    <row r="840" spans="1:28" ht="15.75" customHeight="1">
      <c r="A840" s="13">
        <v>945</v>
      </c>
      <c r="B840" s="26" t="s">
        <v>201</v>
      </c>
      <c r="C840" s="24" t="s">
        <v>202</v>
      </c>
      <c r="D840" s="14" t="s">
        <v>37</v>
      </c>
      <c r="E840" s="18"/>
      <c r="F840" s="9"/>
      <c r="G840" s="11"/>
      <c r="H840" s="164">
        <f>SUM(H848,H857)</f>
        <v>31992215.699999999</v>
      </c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41" t="s">
        <v>851</v>
      </c>
      <c r="W840" s="41"/>
      <c r="X840" s="41"/>
      <c r="Y840" s="166"/>
      <c r="Z840" s="41"/>
      <c r="AA840" s="41"/>
      <c r="AB840" s="41"/>
    </row>
    <row r="841" spans="1:28" ht="15.75" customHeight="1">
      <c r="A841" s="13">
        <v>946</v>
      </c>
      <c r="B841" s="26" t="s">
        <v>201</v>
      </c>
      <c r="C841" s="24" t="s">
        <v>203</v>
      </c>
      <c r="D841" s="14" t="s">
        <v>37</v>
      </c>
      <c r="E841" s="18"/>
      <c r="F841" s="9"/>
      <c r="G841" s="11"/>
      <c r="H841" s="11"/>
      <c r="I841" s="10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41"/>
      <c r="W841" s="41"/>
      <c r="X841" s="41"/>
      <c r="Y841" s="166"/>
      <c r="Z841" s="41"/>
      <c r="AA841" s="41"/>
      <c r="AB841" s="41"/>
    </row>
    <row r="842" spans="1:28" ht="15.75" customHeight="1">
      <c r="A842" s="13">
        <v>947</v>
      </c>
      <c r="B842" s="26" t="s">
        <v>201</v>
      </c>
      <c r="C842" s="44" t="s">
        <v>204</v>
      </c>
      <c r="D842" s="14" t="s">
        <v>37</v>
      </c>
      <c r="E842" s="26">
        <v>1</v>
      </c>
      <c r="F842" s="26" t="s">
        <v>44</v>
      </c>
      <c r="G842" s="45">
        <v>4432688.7</v>
      </c>
      <c r="H842" s="46">
        <v>4432688.7</v>
      </c>
      <c r="I842" s="247" t="s">
        <v>55</v>
      </c>
      <c r="J842" s="247"/>
      <c r="K842" s="247">
        <v>1</v>
      </c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41"/>
      <c r="W842" s="41"/>
      <c r="X842" s="41"/>
      <c r="Y842" s="166"/>
      <c r="Z842" s="41"/>
      <c r="AA842" s="41"/>
      <c r="AB842" s="41"/>
    </row>
    <row r="843" spans="1:28" ht="15.75" customHeight="1">
      <c r="A843" s="13">
        <v>948</v>
      </c>
      <c r="B843" s="26" t="s">
        <v>201</v>
      </c>
      <c r="C843" s="44" t="s">
        <v>205</v>
      </c>
      <c r="D843" s="14" t="s">
        <v>37</v>
      </c>
      <c r="E843" s="26">
        <v>1</v>
      </c>
      <c r="F843" s="26" t="s">
        <v>44</v>
      </c>
      <c r="G843" s="47">
        <v>2205943.7749999999</v>
      </c>
      <c r="H843" s="19">
        <v>2205943.7749999999</v>
      </c>
      <c r="I843" s="247" t="s">
        <v>55</v>
      </c>
      <c r="J843" s="247"/>
      <c r="K843" s="247">
        <v>1</v>
      </c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41"/>
      <c r="W843" s="41"/>
      <c r="X843" s="41"/>
      <c r="Y843" s="166"/>
      <c r="Z843" s="41"/>
      <c r="AA843" s="41"/>
      <c r="AB843" s="41"/>
    </row>
    <row r="844" spans="1:28" ht="15.75" customHeight="1">
      <c r="A844" s="13">
        <v>949</v>
      </c>
      <c r="B844" s="26" t="s">
        <v>201</v>
      </c>
      <c r="C844" s="44" t="s">
        <v>206</v>
      </c>
      <c r="D844" s="14" t="s">
        <v>37</v>
      </c>
      <c r="E844" s="26">
        <v>1</v>
      </c>
      <c r="F844" s="26" t="s">
        <v>44</v>
      </c>
      <c r="G844" s="47">
        <v>2885556.375</v>
      </c>
      <c r="H844" s="19">
        <v>2885556.375</v>
      </c>
      <c r="I844" s="247" t="s">
        <v>55</v>
      </c>
      <c r="J844" s="247"/>
      <c r="K844" s="247">
        <v>1</v>
      </c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41"/>
      <c r="W844" s="41"/>
      <c r="X844" s="41"/>
      <c r="Y844" s="166"/>
      <c r="Z844" s="41"/>
      <c r="AA844" s="41"/>
      <c r="AB844" s="41"/>
    </row>
    <row r="845" spans="1:28" ht="15.75" customHeight="1">
      <c r="A845" s="13">
        <v>950</v>
      </c>
      <c r="B845" s="26" t="s">
        <v>201</v>
      </c>
      <c r="C845" s="44" t="s">
        <v>207</v>
      </c>
      <c r="D845" s="14" t="s">
        <v>37</v>
      </c>
      <c r="E845" s="26">
        <v>1</v>
      </c>
      <c r="F845" s="26" t="s">
        <v>44</v>
      </c>
      <c r="G845" s="47">
        <v>8472708.75</v>
      </c>
      <c r="H845" s="19">
        <v>8472708.75</v>
      </c>
      <c r="I845" s="247" t="s">
        <v>55</v>
      </c>
      <c r="J845" s="247"/>
      <c r="K845" s="247">
        <v>1</v>
      </c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41"/>
      <c r="W845" s="41"/>
      <c r="X845" s="41"/>
      <c r="Y845" s="166"/>
      <c r="Z845" s="41"/>
      <c r="AA845" s="41"/>
      <c r="AB845" s="41"/>
    </row>
    <row r="846" spans="1:28" ht="15.75" customHeight="1">
      <c r="A846" s="13">
        <v>951</v>
      </c>
      <c r="B846" s="26" t="s">
        <v>201</v>
      </c>
      <c r="C846" s="44" t="s">
        <v>208</v>
      </c>
      <c r="D846" s="14" t="s">
        <v>37</v>
      </c>
      <c r="E846" s="26">
        <v>1</v>
      </c>
      <c r="F846" s="26" t="s">
        <v>44</v>
      </c>
      <c r="G846" s="47">
        <v>3128260.5750000002</v>
      </c>
      <c r="H846" s="19">
        <v>3128260.5750000002</v>
      </c>
      <c r="I846" s="247" t="s">
        <v>55</v>
      </c>
      <c r="J846" s="247"/>
      <c r="K846" s="247">
        <v>1</v>
      </c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41"/>
      <c r="W846" s="41"/>
      <c r="X846" s="41"/>
      <c r="Y846" s="166"/>
      <c r="Z846" s="41"/>
      <c r="AA846" s="41"/>
      <c r="AB846" s="41"/>
    </row>
    <row r="847" spans="1:28" ht="15.75" customHeight="1">
      <c r="A847" s="13">
        <v>952</v>
      </c>
      <c r="B847" s="26" t="s">
        <v>201</v>
      </c>
      <c r="C847" s="44" t="s">
        <v>209</v>
      </c>
      <c r="D847" s="14" t="s">
        <v>37</v>
      </c>
      <c r="E847" s="26">
        <v>1</v>
      </c>
      <c r="F847" s="26" t="s">
        <v>44</v>
      </c>
      <c r="G847" s="47">
        <v>2886015</v>
      </c>
      <c r="H847" s="19">
        <v>2886015</v>
      </c>
      <c r="I847" s="247" t="s">
        <v>55</v>
      </c>
      <c r="J847" s="247"/>
      <c r="K847" s="247">
        <v>1</v>
      </c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41"/>
      <c r="W847" s="41"/>
      <c r="X847" s="41"/>
      <c r="Y847" s="166"/>
      <c r="Z847" s="41"/>
      <c r="AA847" s="41"/>
      <c r="AB847" s="41"/>
    </row>
    <row r="848" spans="1:28" ht="15.75" customHeight="1">
      <c r="A848" s="13">
        <v>953</v>
      </c>
      <c r="B848" s="14"/>
      <c r="C848" s="39" t="s">
        <v>103</v>
      </c>
      <c r="D848" s="9"/>
      <c r="E848" s="26"/>
      <c r="F848" s="26"/>
      <c r="G848" s="40"/>
      <c r="H848" s="48">
        <v>24011173.175000001</v>
      </c>
      <c r="I848" s="14" t="s">
        <v>55</v>
      </c>
      <c r="J848" s="14">
        <v>1</v>
      </c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41"/>
      <c r="W848" s="41"/>
      <c r="X848" s="41"/>
      <c r="Y848" s="166"/>
      <c r="Z848" s="41"/>
      <c r="AA848" s="41"/>
      <c r="AB848" s="41"/>
    </row>
    <row r="849" spans="1:28" ht="15.75" customHeight="1">
      <c r="A849" s="13">
        <v>954</v>
      </c>
      <c r="B849" s="26" t="s">
        <v>201</v>
      </c>
      <c r="C849" s="44" t="s">
        <v>204</v>
      </c>
      <c r="D849" s="14" t="s">
        <v>37</v>
      </c>
      <c r="E849" s="26">
        <v>1</v>
      </c>
      <c r="F849" s="26" t="s">
        <v>44</v>
      </c>
      <c r="G849" s="47">
        <v>999036.22500000009</v>
      </c>
      <c r="H849" s="19">
        <v>999036.22500000009</v>
      </c>
      <c r="I849" s="247" t="s">
        <v>30</v>
      </c>
      <c r="J849" s="247"/>
      <c r="K849" s="247">
        <v>1</v>
      </c>
      <c r="L849" s="247"/>
      <c r="M849" s="247"/>
      <c r="N849" s="247">
        <v>1</v>
      </c>
      <c r="O849" s="247"/>
      <c r="P849" s="247"/>
      <c r="Q849" s="247">
        <v>1</v>
      </c>
      <c r="R849" s="247"/>
      <c r="S849" s="247"/>
      <c r="T849" s="247">
        <v>1</v>
      </c>
      <c r="U849" s="14"/>
      <c r="V849" s="41"/>
      <c r="W849" s="41"/>
      <c r="X849" s="41"/>
      <c r="Y849" s="166"/>
      <c r="Z849" s="41"/>
      <c r="AA849" s="41"/>
      <c r="AB849" s="41"/>
    </row>
    <row r="850" spans="1:28" ht="15.75" customHeight="1">
      <c r="A850" s="13">
        <v>955</v>
      </c>
      <c r="B850" s="26" t="s">
        <v>201</v>
      </c>
      <c r="C850" s="44" t="s">
        <v>205</v>
      </c>
      <c r="D850" s="14" t="s">
        <v>37</v>
      </c>
      <c r="E850" s="26">
        <v>1</v>
      </c>
      <c r="F850" s="26" t="s">
        <v>44</v>
      </c>
      <c r="G850" s="47">
        <v>995242.875</v>
      </c>
      <c r="H850" s="19">
        <v>995242.875</v>
      </c>
      <c r="I850" s="247" t="s">
        <v>30</v>
      </c>
      <c r="J850" s="247"/>
      <c r="K850" s="247">
        <v>1</v>
      </c>
      <c r="L850" s="247"/>
      <c r="M850" s="247"/>
      <c r="N850" s="247">
        <v>1</v>
      </c>
      <c r="O850" s="247"/>
      <c r="P850" s="247"/>
      <c r="Q850" s="247">
        <v>1</v>
      </c>
      <c r="R850" s="247"/>
      <c r="S850" s="247"/>
      <c r="T850" s="247">
        <v>1</v>
      </c>
      <c r="U850" s="14"/>
      <c r="V850" s="41"/>
      <c r="W850" s="41"/>
      <c r="X850" s="41"/>
      <c r="Y850" s="166"/>
      <c r="Z850" s="41"/>
      <c r="AA850" s="41"/>
      <c r="AB850" s="41"/>
    </row>
    <row r="851" spans="1:28" ht="15.75" customHeight="1">
      <c r="A851" s="13">
        <v>956</v>
      </c>
      <c r="B851" s="26" t="s">
        <v>201</v>
      </c>
      <c r="C851" s="44" t="s">
        <v>206</v>
      </c>
      <c r="D851" s="14" t="s">
        <v>37</v>
      </c>
      <c r="E851" s="26">
        <v>1</v>
      </c>
      <c r="F851" s="26" t="s">
        <v>44</v>
      </c>
      <c r="G851" s="47">
        <v>998468.62500000012</v>
      </c>
      <c r="H851" s="19">
        <v>998468.62500000012</v>
      </c>
      <c r="I851" s="247" t="s">
        <v>30</v>
      </c>
      <c r="J851" s="247"/>
      <c r="K851" s="247">
        <v>1</v>
      </c>
      <c r="L851" s="247"/>
      <c r="M851" s="247"/>
      <c r="N851" s="247">
        <v>1</v>
      </c>
      <c r="O851" s="247"/>
      <c r="P851" s="247"/>
      <c r="Q851" s="247">
        <v>1</v>
      </c>
      <c r="R851" s="247"/>
      <c r="S851" s="247"/>
      <c r="T851" s="247">
        <v>1</v>
      </c>
      <c r="U851" s="14"/>
      <c r="V851" s="41"/>
      <c r="W851" s="41"/>
      <c r="X851" s="41"/>
      <c r="Y851" s="166"/>
      <c r="Z851" s="41"/>
      <c r="AA851" s="41"/>
      <c r="AB851" s="41"/>
    </row>
    <row r="852" spans="1:28" ht="15.75" customHeight="1">
      <c r="A852" s="13">
        <v>957</v>
      </c>
      <c r="B852" s="26" t="s">
        <v>201</v>
      </c>
      <c r="C852" s="44" t="s">
        <v>207</v>
      </c>
      <c r="D852" s="14" t="s">
        <v>37</v>
      </c>
      <c r="E852" s="26">
        <v>1</v>
      </c>
      <c r="F852" s="26" t="s">
        <v>44</v>
      </c>
      <c r="G852" s="47">
        <v>997617.22499999998</v>
      </c>
      <c r="H852" s="19">
        <v>997617.22499999998</v>
      </c>
      <c r="I852" s="247" t="s">
        <v>30</v>
      </c>
      <c r="J852" s="247"/>
      <c r="K852" s="247">
        <v>1</v>
      </c>
      <c r="L852" s="247"/>
      <c r="M852" s="247"/>
      <c r="N852" s="247">
        <v>1</v>
      </c>
      <c r="O852" s="247"/>
      <c r="P852" s="247"/>
      <c r="Q852" s="247">
        <v>1</v>
      </c>
      <c r="R852" s="247"/>
      <c r="S852" s="247"/>
      <c r="T852" s="247">
        <v>1</v>
      </c>
      <c r="U852" s="14"/>
      <c r="V852" s="41"/>
      <c r="W852" s="41"/>
      <c r="X852" s="41"/>
      <c r="Y852" s="166"/>
      <c r="Z852" s="41"/>
      <c r="AA852" s="41"/>
      <c r="AB852" s="41"/>
    </row>
    <row r="853" spans="1:28" ht="15.75" customHeight="1">
      <c r="A853" s="13">
        <v>958</v>
      </c>
      <c r="B853" s="26" t="s">
        <v>201</v>
      </c>
      <c r="C853" s="44" t="s">
        <v>208</v>
      </c>
      <c r="D853" s="14" t="s">
        <v>37</v>
      </c>
      <c r="E853" s="26">
        <v>1</v>
      </c>
      <c r="F853" s="26" t="s">
        <v>44</v>
      </c>
      <c r="G853" s="49">
        <v>997752.52499999991</v>
      </c>
      <c r="H853" s="20">
        <v>997752.52499999991</v>
      </c>
      <c r="I853" s="247" t="s">
        <v>30</v>
      </c>
      <c r="J853" s="247"/>
      <c r="K853" s="247">
        <v>1</v>
      </c>
      <c r="L853" s="247"/>
      <c r="M853" s="247"/>
      <c r="N853" s="247">
        <v>1</v>
      </c>
      <c r="O853" s="247"/>
      <c r="P853" s="247"/>
      <c r="Q853" s="247">
        <v>1</v>
      </c>
      <c r="R853" s="247"/>
      <c r="S853" s="247"/>
      <c r="T853" s="247">
        <v>1</v>
      </c>
      <c r="U853" s="14"/>
      <c r="V853" s="41"/>
      <c r="W853" s="41"/>
      <c r="X853" s="41"/>
      <c r="Y853" s="166"/>
      <c r="Z853" s="41"/>
      <c r="AA853" s="41"/>
      <c r="AB853" s="41"/>
    </row>
    <row r="854" spans="1:28" ht="15.75" customHeight="1">
      <c r="A854" s="13">
        <v>959</v>
      </c>
      <c r="B854" s="26" t="s">
        <v>201</v>
      </c>
      <c r="C854" s="44" t="s">
        <v>209</v>
      </c>
      <c r="D854" s="14" t="s">
        <v>37</v>
      </c>
      <c r="E854" s="26">
        <v>1</v>
      </c>
      <c r="F854" s="26" t="s">
        <v>44</v>
      </c>
      <c r="G854" s="49">
        <v>999735</v>
      </c>
      <c r="H854" s="20">
        <v>999735</v>
      </c>
      <c r="I854" s="247" t="s">
        <v>30</v>
      </c>
      <c r="J854" s="247"/>
      <c r="K854" s="247">
        <v>1</v>
      </c>
      <c r="L854" s="247"/>
      <c r="M854" s="247"/>
      <c r="N854" s="247">
        <v>1</v>
      </c>
      <c r="O854" s="247"/>
      <c r="P854" s="247"/>
      <c r="Q854" s="247">
        <v>1</v>
      </c>
      <c r="R854" s="247"/>
      <c r="S854" s="247"/>
      <c r="T854" s="247">
        <v>1</v>
      </c>
      <c r="U854" s="14"/>
      <c r="V854" s="41"/>
      <c r="W854" s="41"/>
      <c r="X854" s="41"/>
      <c r="Y854" s="166"/>
      <c r="Z854" s="41"/>
      <c r="AA854" s="41"/>
      <c r="AB854" s="41"/>
    </row>
    <row r="855" spans="1:28" ht="15.75" customHeight="1">
      <c r="A855" s="13">
        <v>960</v>
      </c>
      <c r="B855" s="26" t="s">
        <v>201</v>
      </c>
      <c r="C855" s="50" t="s">
        <v>210</v>
      </c>
      <c r="D855" s="14" t="s">
        <v>37</v>
      </c>
      <c r="E855" s="26">
        <v>1</v>
      </c>
      <c r="F855" s="26" t="s">
        <v>44</v>
      </c>
      <c r="G855" s="49">
        <v>994090.05</v>
      </c>
      <c r="H855" s="20">
        <v>994090.05</v>
      </c>
      <c r="I855" s="247" t="s">
        <v>30</v>
      </c>
      <c r="J855" s="247"/>
      <c r="K855" s="247">
        <v>1</v>
      </c>
      <c r="L855" s="247"/>
      <c r="M855" s="247"/>
      <c r="N855" s="247">
        <v>1</v>
      </c>
      <c r="O855" s="247"/>
      <c r="P855" s="247"/>
      <c r="Q855" s="247">
        <v>1</v>
      </c>
      <c r="R855" s="247"/>
      <c r="S855" s="247"/>
      <c r="T855" s="247">
        <v>1</v>
      </c>
      <c r="U855" s="14"/>
      <c r="V855" s="41"/>
      <c r="W855" s="41"/>
      <c r="X855" s="41"/>
      <c r="Y855" s="166"/>
      <c r="Z855" s="41"/>
      <c r="AA855" s="41"/>
      <c r="AB855" s="41"/>
    </row>
    <row r="856" spans="1:28" ht="15.75" customHeight="1">
      <c r="A856" s="13">
        <v>961</v>
      </c>
      <c r="B856" s="26" t="s">
        <v>201</v>
      </c>
      <c r="C856" s="44" t="s">
        <v>211</v>
      </c>
      <c r="D856" s="14" t="s">
        <v>37</v>
      </c>
      <c r="E856" s="26">
        <v>1</v>
      </c>
      <c r="F856" s="26" t="s">
        <v>44</v>
      </c>
      <c r="G856" s="49">
        <v>999100</v>
      </c>
      <c r="H856" s="20">
        <v>999100</v>
      </c>
      <c r="I856" s="247" t="s">
        <v>30</v>
      </c>
      <c r="J856" s="247"/>
      <c r="K856" s="247">
        <v>1</v>
      </c>
      <c r="L856" s="247"/>
      <c r="M856" s="247"/>
      <c r="N856" s="247">
        <v>1</v>
      </c>
      <c r="O856" s="247"/>
      <c r="P856" s="247"/>
      <c r="Q856" s="247">
        <v>1</v>
      </c>
      <c r="R856" s="247"/>
      <c r="S856" s="247"/>
      <c r="T856" s="247">
        <v>1</v>
      </c>
      <c r="U856" s="14"/>
      <c r="V856" s="41"/>
      <c r="W856" s="41"/>
      <c r="X856" s="41"/>
      <c r="Y856" s="166"/>
      <c r="Z856" s="41"/>
      <c r="AA856" s="41"/>
      <c r="AB856" s="41"/>
    </row>
    <row r="857" spans="1:28" ht="15.75" customHeight="1">
      <c r="A857" s="13">
        <v>962</v>
      </c>
      <c r="B857" s="14"/>
      <c r="C857" s="39" t="s">
        <v>103</v>
      </c>
      <c r="D857" s="9"/>
      <c r="E857" s="26"/>
      <c r="F857" s="26"/>
      <c r="G857" s="40"/>
      <c r="H857" s="48">
        <v>7981042.5249999994</v>
      </c>
      <c r="I857" s="260" t="s">
        <v>30</v>
      </c>
      <c r="J857" s="260"/>
      <c r="K857" s="260"/>
      <c r="L857" s="260"/>
      <c r="M857" s="260"/>
      <c r="N857" s="260">
        <v>1</v>
      </c>
      <c r="O857" s="260"/>
      <c r="P857" s="260"/>
      <c r="Q857" s="260">
        <v>1</v>
      </c>
      <c r="R857" s="260"/>
      <c r="S857" s="260"/>
      <c r="T857" s="260">
        <v>1</v>
      </c>
      <c r="U857" s="260"/>
      <c r="V857" s="41"/>
      <c r="W857" s="41"/>
      <c r="X857" s="41"/>
      <c r="Y857" s="166"/>
      <c r="Z857" s="41"/>
      <c r="AA857" s="41"/>
      <c r="AB857" s="41"/>
    </row>
    <row r="858" spans="1:28" ht="15.75" customHeight="1">
      <c r="A858" s="13">
        <v>963</v>
      </c>
      <c r="B858" s="14"/>
      <c r="C858" s="39" t="s">
        <v>212</v>
      </c>
      <c r="D858" s="9"/>
      <c r="E858" s="18"/>
      <c r="F858" s="9"/>
      <c r="G858" s="11"/>
      <c r="H858" s="48">
        <v>31992215.699999999</v>
      </c>
      <c r="I858" s="9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41"/>
      <c r="W858" s="41"/>
      <c r="X858" s="41"/>
      <c r="Y858" s="166"/>
      <c r="Z858" s="41"/>
      <c r="AA858" s="41"/>
      <c r="AB858" s="41"/>
    </row>
    <row r="859" spans="1:28" ht="15.75" customHeight="1">
      <c r="A859" s="13">
        <v>964</v>
      </c>
      <c r="B859" s="14"/>
      <c r="C859" s="62"/>
      <c r="D859" s="14"/>
      <c r="E859" s="14"/>
      <c r="F859" s="14"/>
      <c r="G859" s="71"/>
      <c r="H859" s="71"/>
      <c r="I859" s="71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41"/>
      <c r="W859" s="41"/>
      <c r="X859" s="41"/>
      <c r="Y859" s="166"/>
      <c r="Z859" s="41"/>
      <c r="AA859" s="41"/>
      <c r="AB859" s="41"/>
    </row>
    <row r="860" spans="1:28" ht="15.75" customHeight="1">
      <c r="A860" s="13">
        <v>965</v>
      </c>
      <c r="B860" s="14" t="s">
        <v>231</v>
      </c>
      <c r="C860" s="24" t="s">
        <v>232</v>
      </c>
      <c r="D860" s="14" t="s">
        <v>37</v>
      </c>
      <c r="E860" s="18"/>
      <c r="F860" s="9"/>
      <c r="G860" s="11"/>
      <c r="H860" s="164">
        <f>H861</f>
        <v>10680000</v>
      </c>
      <c r="I860" s="10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41" t="s">
        <v>851</v>
      </c>
      <c r="W860" s="41"/>
      <c r="X860" s="41"/>
      <c r="Y860" s="166"/>
      <c r="Z860" s="41"/>
      <c r="AA860" s="41"/>
      <c r="AB860" s="41"/>
    </row>
    <row r="861" spans="1:28" ht="15.75" customHeight="1">
      <c r="A861" s="13">
        <v>966</v>
      </c>
      <c r="B861" s="14" t="s">
        <v>231</v>
      </c>
      <c r="C861" s="24" t="s">
        <v>233</v>
      </c>
      <c r="D861" s="14" t="s">
        <v>37</v>
      </c>
      <c r="E861" s="18"/>
      <c r="F861" s="9"/>
      <c r="G861" s="11"/>
      <c r="H861" s="274">
        <f>SUM(H862:H866)</f>
        <v>10680000</v>
      </c>
      <c r="I861" s="275" t="s">
        <v>30</v>
      </c>
      <c r="J861" s="275"/>
      <c r="K861" s="275"/>
      <c r="L861" s="275"/>
      <c r="M861" s="275"/>
      <c r="N861" s="275">
        <v>1</v>
      </c>
      <c r="O861" s="275"/>
      <c r="P861" s="275"/>
      <c r="Q861" s="275">
        <v>1</v>
      </c>
      <c r="R861" s="275"/>
      <c r="S861" s="275"/>
      <c r="T861" s="275">
        <v>1</v>
      </c>
      <c r="U861" s="275"/>
      <c r="V861" s="41"/>
      <c r="W861" s="41"/>
      <c r="X861" s="41"/>
      <c r="Y861" s="166"/>
      <c r="Z861" s="41"/>
      <c r="AA861" s="41"/>
      <c r="AB861" s="41"/>
    </row>
    <row r="862" spans="1:28" ht="15.75" customHeight="1">
      <c r="A862" s="13">
        <v>967</v>
      </c>
      <c r="B862" s="14" t="s">
        <v>231</v>
      </c>
      <c r="C862" s="50" t="s">
        <v>234</v>
      </c>
      <c r="D862" s="14" t="s">
        <v>37</v>
      </c>
      <c r="E862" s="26">
        <v>12</v>
      </c>
      <c r="F862" s="14" t="s">
        <v>267</v>
      </c>
      <c r="G862" s="45">
        <v>300000</v>
      </c>
      <c r="H862" s="276">
        <v>3600000</v>
      </c>
      <c r="I862" s="277"/>
      <c r="J862" s="277"/>
      <c r="K862" s="277"/>
      <c r="L862" s="277"/>
      <c r="M862" s="277"/>
      <c r="N862" s="275">
        <v>1</v>
      </c>
      <c r="O862" s="275"/>
      <c r="P862" s="275"/>
      <c r="Q862" s="275">
        <v>1</v>
      </c>
      <c r="R862" s="275"/>
      <c r="S862" s="275"/>
      <c r="T862" s="275">
        <v>1</v>
      </c>
      <c r="U862" s="277"/>
      <c r="V862" s="41"/>
      <c r="W862" s="41"/>
      <c r="X862" s="41"/>
      <c r="Y862" s="166"/>
      <c r="Z862" s="41"/>
      <c r="AA862" s="41"/>
      <c r="AB862" s="41"/>
    </row>
    <row r="863" spans="1:28" ht="15.75" customHeight="1">
      <c r="A863" s="13">
        <v>968</v>
      </c>
      <c r="B863" s="14" t="s">
        <v>231</v>
      </c>
      <c r="C863" s="56" t="s">
        <v>235</v>
      </c>
      <c r="D863" s="14" t="s">
        <v>37</v>
      </c>
      <c r="E863" s="26">
        <v>10</v>
      </c>
      <c r="F863" s="14" t="s">
        <v>267</v>
      </c>
      <c r="G863" s="45">
        <v>280000</v>
      </c>
      <c r="H863" s="276">
        <v>2800000</v>
      </c>
      <c r="I863" s="277"/>
      <c r="J863" s="277"/>
      <c r="K863" s="277"/>
      <c r="L863" s="277"/>
      <c r="M863" s="277"/>
      <c r="N863" s="275">
        <v>1</v>
      </c>
      <c r="O863" s="275"/>
      <c r="P863" s="275"/>
      <c r="Q863" s="275">
        <v>1</v>
      </c>
      <c r="R863" s="275"/>
      <c r="S863" s="275"/>
      <c r="T863" s="275">
        <v>1</v>
      </c>
      <c r="U863" s="277"/>
      <c r="V863" s="41"/>
      <c r="W863" s="41"/>
      <c r="X863" s="41"/>
      <c r="Y863" s="166"/>
      <c r="Z863" s="41"/>
      <c r="AA863" s="41"/>
      <c r="AB863" s="41"/>
    </row>
    <row r="864" spans="1:28" ht="15.75" customHeight="1">
      <c r="A864" s="13">
        <v>969</v>
      </c>
      <c r="B864" s="14" t="s">
        <v>231</v>
      </c>
      <c r="C864" s="56" t="s">
        <v>236</v>
      </c>
      <c r="D864" s="14" t="s">
        <v>37</v>
      </c>
      <c r="E864" s="26">
        <v>8</v>
      </c>
      <c r="F864" s="14" t="s">
        <v>267</v>
      </c>
      <c r="G864" s="45">
        <v>250000</v>
      </c>
      <c r="H864" s="276">
        <v>2000000</v>
      </c>
      <c r="I864" s="277"/>
      <c r="J864" s="277"/>
      <c r="K864" s="277"/>
      <c r="L864" s="277"/>
      <c r="M864" s="277"/>
      <c r="N864" s="275">
        <v>1</v>
      </c>
      <c r="O864" s="275"/>
      <c r="P864" s="275"/>
      <c r="Q864" s="275">
        <v>1</v>
      </c>
      <c r="R864" s="275"/>
      <c r="S864" s="275"/>
      <c r="T864" s="275">
        <v>1</v>
      </c>
      <c r="U864" s="277"/>
      <c r="V864" s="41"/>
      <c r="W864" s="41"/>
      <c r="X864" s="41"/>
      <c r="Y864" s="166"/>
      <c r="Z864" s="41"/>
      <c r="AA864" s="41"/>
      <c r="AB864" s="41"/>
    </row>
    <row r="865" spans="1:28" ht="15.75" customHeight="1">
      <c r="A865" s="13">
        <v>970</v>
      </c>
      <c r="B865" s="14" t="s">
        <v>231</v>
      </c>
      <c r="C865" s="56" t="s">
        <v>237</v>
      </c>
      <c r="D865" s="14" t="s">
        <v>37</v>
      </c>
      <c r="E865" s="26">
        <v>6</v>
      </c>
      <c r="F865" s="14" t="s">
        <v>267</v>
      </c>
      <c r="G865" s="45">
        <v>180000</v>
      </c>
      <c r="H865" s="276">
        <v>1080000</v>
      </c>
      <c r="I865" s="277"/>
      <c r="J865" s="277"/>
      <c r="K865" s="277"/>
      <c r="L865" s="277"/>
      <c r="M865" s="277"/>
      <c r="N865" s="275">
        <v>1</v>
      </c>
      <c r="O865" s="275"/>
      <c r="P865" s="275"/>
      <c r="Q865" s="275">
        <v>1</v>
      </c>
      <c r="R865" s="275"/>
      <c r="S865" s="275"/>
      <c r="T865" s="275">
        <v>1</v>
      </c>
      <c r="U865" s="277"/>
      <c r="V865" s="41"/>
      <c r="W865" s="41"/>
      <c r="X865" s="41"/>
      <c r="Y865" s="166"/>
      <c r="Z865" s="41"/>
      <c r="AA865" s="41"/>
      <c r="AB865" s="41"/>
    </row>
    <row r="866" spans="1:28" ht="15.75" customHeight="1">
      <c r="A866" s="13">
        <v>971</v>
      </c>
      <c r="B866" s="14" t="s">
        <v>231</v>
      </c>
      <c r="C866" s="56" t="s">
        <v>238</v>
      </c>
      <c r="D866" s="14" t="s">
        <v>37</v>
      </c>
      <c r="E866" s="26">
        <v>8</v>
      </c>
      <c r="F866" s="14" t="s">
        <v>267</v>
      </c>
      <c r="G866" s="45">
        <v>150000</v>
      </c>
      <c r="H866" s="276">
        <v>1200000</v>
      </c>
      <c r="I866" s="277"/>
      <c r="J866" s="277"/>
      <c r="K866" s="277"/>
      <c r="L866" s="277"/>
      <c r="M866" s="277"/>
      <c r="N866" s="275">
        <v>1</v>
      </c>
      <c r="O866" s="275"/>
      <c r="P866" s="275"/>
      <c r="Q866" s="275">
        <v>1</v>
      </c>
      <c r="R866" s="275"/>
      <c r="S866" s="275"/>
      <c r="T866" s="275">
        <v>1</v>
      </c>
      <c r="U866" s="277"/>
      <c r="V866" s="41"/>
      <c r="W866" s="41"/>
      <c r="X866" s="41"/>
      <c r="Y866" s="166"/>
      <c r="Z866" s="41"/>
      <c r="AA866" s="41"/>
      <c r="AB866" s="41"/>
    </row>
    <row r="867" spans="1:28" ht="15.75" customHeight="1">
      <c r="A867" s="13">
        <v>972</v>
      </c>
      <c r="B867" s="14"/>
      <c r="C867" s="56"/>
      <c r="D867" s="9"/>
      <c r="E867" s="26"/>
      <c r="F867" s="14"/>
      <c r="G867" s="45"/>
      <c r="H867" s="47"/>
      <c r="I867" s="233"/>
      <c r="J867" s="247"/>
      <c r="K867" s="247"/>
      <c r="L867" s="247"/>
      <c r="M867" s="247"/>
      <c r="N867" s="247"/>
      <c r="O867" s="247"/>
      <c r="P867" s="247"/>
      <c r="Q867" s="247"/>
      <c r="R867" s="247"/>
      <c r="S867" s="247"/>
      <c r="T867" s="247"/>
      <c r="U867" s="247"/>
      <c r="V867" s="41"/>
      <c r="W867" s="41"/>
      <c r="X867" s="41"/>
      <c r="Y867" s="166"/>
      <c r="Z867" s="41"/>
      <c r="AA867" s="41"/>
      <c r="AB867" s="41"/>
    </row>
    <row r="868" spans="1:28" ht="15.75" customHeight="1">
      <c r="A868" s="13">
        <v>973</v>
      </c>
      <c r="B868" s="25"/>
      <c r="C868" s="144" t="s">
        <v>680</v>
      </c>
      <c r="D868" s="13"/>
      <c r="E868" s="13"/>
      <c r="F868" s="13"/>
      <c r="G868" s="62"/>
      <c r="H868" s="62"/>
      <c r="I868" s="25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41"/>
      <c r="W868" s="41"/>
      <c r="X868" s="41"/>
      <c r="Y868" s="166"/>
      <c r="Z868" s="41"/>
      <c r="AA868" s="41"/>
      <c r="AB868" s="41"/>
    </row>
    <row r="869" spans="1:28" ht="15.75" customHeight="1">
      <c r="A869" s="13">
        <v>974</v>
      </c>
      <c r="B869" s="13"/>
      <c r="C869" s="24" t="s">
        <v>681</v>
      </c>
      <c r="D869" s="13"/>
      <c r="E869" s="13"/>
      <c r="F869" s="13"/>
      <c r="G869" s="62"/>
      <c r="H869" s="226">
        <f>SUM(H870:H874)</f>
        <v>507700</v>
      </c>
      <c r="I869" s="133" t="s">
        <v>30</v>
      </c>
      <c r="J869" s="117"/>
      <c r="K869" s="117"/>
      <c r="L869" s="117"/>
      <c r="M869" s="117">
        <v>1</v>
      </c>
      <c r="N869" s="134"/>
      <c r="O869" s="134"/>
      <c r="P869" s="134"/>
      <c r="Q869" s="134"/>
      <c r="R869" s="134"/>
      <c r="S869" s="134"/>
      <c r="T869" s="134"/>
      <c r="U869" s="134"/>
      <c r="V869" s="41" t="s">
        <v>829</v>
      </c>
      <c r="W869" s="41"/>
      <c r="X869" s="41"/>
      <c r="Y869" s="166"/>
      <c r="Z869" s="41"/>
      <c r="AA869" s="41"/>
      <c r="AB869" s="41"/>
    </row>
    <row r="870" spans="1:28" ht="30.75" customHeight="1">
      <c r="A870" s="13">
        <v>975</v>
      </c>
      <c r="B870" s="25" t="s">
        <v>682</v>
      </c>
      <c r="C870" s="17" t="s">
        <v>683</v>
      </c>
      <c r="D870" s="20" t="s">
        <v>500</v>
      </c>
      <c r="E870" s="14">
        <v>10</v>
      </c>
      <c r="F870" s="13" t="s">
        <v>267</v>
      </c>
      <c r="G870" s="47">
        <v>13500</v>
      </c>
      <c r="H870" s="122">
        <f t="shared" ref="H870:H874" si="19">E870*G870</f>
        <v>135000</v>
      </c>
      <c r="I870" s="221" t="s">
        <v>30</v>
      </c>
      <c r="J870" s="206"/>
      <c r="K870" s="206"/>
      <c r="L870" s="206"/>
      <c r="M870" s="206">
        <v>1</v>
      </c>
      <c r="N870" s="117"/>
      <c r="O870" s="117"/>
      <c r="P870" s="117"/>
      <c r="Q870" s="117"/>
      <c r="R870" s="117"/>
      <c r="S870" s="117"/>
      <c r="T870" s="117"/>
      <c r="U870" s="117"/>
      <c r="V870" s="41" t="s">
        <v>829</v>
      </c>
      <c r="W870" s="41"/>
      <c r="X870" s="41"/>
      <c r="Y870" s="166"/>
      <c r="Z870" s="41"/>
      <c r="AA870" s="41"/>
      <c r="AB870" s="41"/>
    </row>
    <row r="871" spans="1:28" ht="30.75" customHeight="1">
      <c r="A871" s="13">
        <v>976</v>
      </c>
      <c r="B871" s="25" t="s">
        <v>682</v>
      </c>
      <c r="C871" s="17" t="s">
        <v>684</v>
      </c>
      <c r="D871" s="20" t="s">
        <v>500</v>
      </c>
      <c r="E871" s="14">
        <v>10</v>
      </c>
      <c r="F871" s="13" t="s">
        <v>267</v>
      </c>
      <c r="G871" s="47">
        <v>13500</v>
      </c>
      <c r="H871" s="122">
        <f t="shared" si="19"/>
        <v>135000</v>
      </c>
      <c r="I871" s="221" t="s">
        <v>30</v>
      </c>
      <c r="J871" s="206"/>
      <c r="K871" s="206"/>
      <c r="L871" s="206"/>
      <c r="M871" s="206">
        <v>1</v>
      </c>
      <c r="N871" s="117"/>
      <c r="O871" s="117"/>
      <c r="P871" s="117"/>
      <c r="Q871" s="117"/>
      <c r="R871" s="117"/>
      <c r="S871" s="117"/>
      <c r="T871" s="117"/>
      <c r="U871" s="117"/>
      <c r="V871" s="41"/>
      <c r="W871" s="41"/>
      <c r="X871" s="41"/>
      <c r="Y871" s="166"/>
      <c r="Z871" s="41"/>
      <c r="AA871" s="41"/>
      <c r="AB871" s="41"/>
    </row>
    <row r="872" spans="1:28" ht="30.75" customHeight="1">
      <c r="A872" s="13">
        <v>977</v>
      </c>
      <c r="B872" s="25" t="s">
        <v>682</v>
      </c>
      <c r="C872" s="62" t="s">
        <v>685</v>
      </c>
      <c r="D872" s="20" t="s">
        <v>500</v>
      </c>
      <c r="E872" s="14">
        <v>10</v>
      </c>
      <c r="F872" s="13" t="s">
        <v>267</v>
      </c>
      <c r="G872" s="47">
        <v>9670</v>
      </c>
      <c r="H872" s="122">
        <f t="shared" si="19"/>
        <v>96700</v>
      </c>
      <c r="I872" s="221" t="s">
        <v>30</v>
      </c>
      <c r="J872" s="206"/>
      <c r="K872" s="206"/>
      <c r="L872" s="206"/>
      <c r="M872" s="206">
        <v>1</v>
      </c>
      <c r="N872" s="117"/>
      <c r="O872" s="117"/>
      <c r="P872" s="117"/>
      <c r="Q872" s="117"/>
      <c r="R872" s="117"/>
      <c r="S872" s="117"/>
      <c r="T872" s="117"/>
      <c r="U872" s="117"/>
      <c r="V872" s="41"/>
      <c r="W872" s="41"/>
      <c r="X872" s="41"/>
      <c r="Y872" s="166"/>
      <c r="Z872" s="41"/>
      <c r="AA872" s="41"/>
      <c r="AB872" s="41"/>
    </row>
    <row r="873" spans="1:28" ht="15.75" customHeight="1">
      <c r="A873" s="13">
        <v>978</v>
      </c>
      <c r="B873" s="25" t="s">
        <v>682</v>
      </c>
      <c r="C873" s="62" t="s">
        <v>686</v>
      </c>
      <c r="D873" s="20" t="s">
        <v>500</v>
      </c>
      <c r="E873" s="14">
        <v>10</v>
      </c>
      <c r="F873" s="13" t="s">
        <v>267</v>
      </c>
      <c r="G873" s="47">
        <v>8900</v>
      </c>
      <c r="H873" s="122">
        <f t="shared" si="19"/>
        <v>89000</v>
      </c>
      <c r="I873" s="221" t="s">
        <v>30</v>
      </c>
      <c r="J873" s="206"/>
      <c r="K873" s="206"/>
      <c r="L873" s="206"/>
      <c r="M873" s="206">
        <v>1</v>
      </c>
      <c r="N873" s="117"/>
      <c r="O873" s="117"/>
      <c r="P873" s="117"/>
      <c r="Q873" s="117"/>
      <c r="R873" s="117"/>
      <c r="S873" s="117"/>
      <c r="T873" s="117"/>
      <c r="U873" s="117"/>
      <c r="V873" s="41"/>
      <c r="W873" s="41"/>
      <c r="X873" s="41"/>
      <c r="Y873" s="166"/>
      <c r="Z873" s="41"/>
      <c r="AA873" s="41"/>
      <c r="AB873" s="41"/>
    </row>
    <row r="874" spans="1:28" ht="15.75" customHeight="1">
      <c r="A874" s="13">
        <v>979</v>
      </c>
      <c r="B874" s="25" t="s">
        <v>682</v>
      </c>
      <c r="C874" s="71" t="s">
        <v>687</v>
      </c>
      <c r="D874" s="20" t="s">
        <v>500</v>
      </c>
      <c r="E874" s="14">
        <v>4</v>
      </c>
      <c r="F874" s="14" t="s">
        <v>57</v>
      </c>
      <c r="G874" s="47">
        <v>13000</v>
      </c>
      <c r="H874" s="122">
        <f t="shared" si="19"/>
        <v>52000</v>
      </c>
      <c r="I874" s="221" t="s">
        <v>30</v>
      </c>
      <c r="J874" s="206"/>
      <c r="K874" s="206"/>
      <c r="L874" s="206"/>
      <c r="M874" s="206">
        <v>1</v>
      </c>
      <c r="N874" s="117"/>
      <c r="O874" s="117"/>
      <c r="P874" s="117"/>
      <c r="Q874" s="117"/>
      <c r="R874" s="117"/>
      <c r="S874" s="117"/>
      <c r="T874" s="117"/>
      <c r="U874" s="117"/>
      <c r="V874" s="41"/>
      <c r="W874" s="41"/>
      <c r="X874" s="41"/>
      <c r="Y874" s="166"/>
      <c r="Z874" s="41"/>
      <c r="AA874" s="41"/>
      <c r="AB874" s="41"/>
    </row>
    <row r="875" spans="1:28" ht="15.75" customHeight="1">
      <c r="A875" s="13">
        <v>980</v>
      </c>
      <c r="B875" s="25"/>
      <c r="C875" s="71"/>
      <c r="D875" s="14"/>
      <c r="E875" s="14"/>
      <c r="F875" s="14"/>
      <c r="G875" s="47"/>
      <c r="H875" s="122"/>
      <c r="I875" s="25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41"/>
      <c r="W875" s="41"/>
      <c r="X875" s="41"/>
      <c r="Y875" s="166"/>
      <c r="Z875" s="41"/>
      <c r="AA875" s="41"/>
      <c r="AB875" s="41"/>
    </row>
    <row r="876" spans="1:28" ht="30" customHeight="1">
      <c r="A876" s="13">
        <v>981</v>
      </c>
      <c r="B876" s="13"/>
      <c r="C876" s="145" t="s">
        <v>688</v>
      </c>
      <c r="D876" s="146"/>
      <c r="E876" s="146"/>
      <c r="F876" s="146"/>
      <c r="G876" s="147"/>
      <c r="H876" s="219">
        <f>SUM(H877:H889)</f>
        <v>127050</v>
      </c>
      <c r="I876" s="133" t="s">
        <v>30</v>
      </c>
      <c r="J876" s="117"/>
      <c r="K876" s="134"/>
      <c r="L876" s="134"/>
      <c r="M876" s="134">
        <v>1</v>
      </c>
      <c r="N876" s="134"/>
      <c r="O876" s="134"/>
      <c r="P876" s="134"/>
      <c r="Q876" s="134"/>
      <c r="R876" s="134"/>
      <c r="S876" s="134"/>
      <c r="T876" s="134"/>
      <c r="U876" s="134"/>
      <c r="V876" s="41" t="s">
        <v>829</v>
      </c>
      <c r="W876" s="41"/>
      <c r="X876" s="41"/>
      <c r="Y876" s="166"/>
      <c r="Z876" s="41"/>
      <c r="AA876" s="41"/>
      <c r="AB876" s="41"/>
    </row>
    <row r="877" spans="1:28" ht="15.75" customHeight="1">
      <c r="A877" s="13">
        <v>982</v>
      </c>
      <c r="B877" s="25" t="s">
        <v>682</v>
      </c>
      <c r="C877" s="71" t="s">
        <v>689</v>
      </c>
      <c r="D877" s="20" t="s">
        <v>500</v>
      </c>
      <c r="E877" s="14">
        <v>6</v>
      </c>
      <c r="F877" s="14" t="s">
        <v>252</v>
      </c>
      <c r="G877" s="47">
        <v>1500</v>
      </c>
      <c r="H877" s="122">
        <f t="shared" ref="H877:H889" si="20">E877*G877</f>
        <v>9000</v>
      </c>
      <c r="I877" s="221" t="s">
        <v>30</v>
      </c>
      <c r="J877" s="206">
        <v>1</v>
      </c>
      <c r="K877" s="206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41"/>
      <c r="W877" s="41"/>
      <c r="X877" s="41"/>
      <c r="Y877" s="166"/>
      <c r="Z877" s="41"/>
      <c r="AA877" s="41"/>
      <c r="AB877" s="41"/>
    </row>
    <row r="878" spans="1:28" ht="15.75" customHeight="1">
      <c r="A878" s="13">
        <v>983</v>
      </c>
      <c r="B878" s="25" t="s">
        <v>682</v>
      </c>
      <c r="C878" s="71" t="s">
        <v>690</v>
      </c>
      <c r="D878" s="20" t="s">
        <v>500</v>
      </c>
      <c r="E878" s="14">
        <v>6</v>
      </c>
      <c r="F878" s="14" t="s">
        <v>252</v>
      </c>
      <c r="G878" s="47">
        <v>1100</v>
      </c>
      <c r="H878" s="122">
        <f t="shared" si="20"/>
        <v>6600</v>
      </c>
      <c r="I878" s="221" t="s">
        <v>30</v>
      </c>
      <c r="J878" s="206">
        <v>1</v>
      </c>
      <c r="K878" s="206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41"/>
      <c r="W878" s="41"/>
      <c r="X878" s="41"/>
      <c r="Y878" s="166"/>
      <c r="Z878" s="41"/>
      <c r="AA878" s="41"/>
      <c r="AB878" s="41"/>
    </row>
    <row r="879" spans="1:28" ht="15.75" customHeight="1">
      <c r="A879" s="13">
        <v>984</v>
      </c>
      <c r="B879" s="25" t="s">
        <v>682</v>
      </c>
      <c r="C879" s="71" t="s">
        <v>691</v>
      </c>
      <c r="D879" s="20" t="s">
        <v>500</v>
      </c>
      <c r="E879" s="14">
        <v>6</v>
      </c>
      <c r="F879" s="14" t="s">
        <v>252</v>
      </c>
      <c r="G879" s="47">
        <v>1500</v>
      </c>
      <c r="H879" s="122">
        <f t="shared" si="20"/>
        <v>9000</v>
      </c>
      <c r="I879" s="221" t="s">
        <v>30</v>
      </c>
      <c r="J879" s="206">
        <v>1</v>
      </c>
      <c r="K879" s="206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41"/>
      <c r="W879" s="41"/>
      <c r="X879" s="41"/>
      <c r="Y879" s="166"/>
      <c r="Z879" s="41"/>
      <c r="AA879" s="41"/>
      <c r="AB879" s="41"/>
    </row>
    <row r="880" spans="1:28" ht="15.75" customHeight="1">
      <c r="A880" s="13">
        <v>985</v>
      </c>
      <c r="B880" s="25" t="s">
        <v>682</v>
      </c>
      <c r="C880" s="71" t="s">
        <v>692</v>
      </c>
      <c r="D880" s="20" t="s">
        <v>500</v>
      </c>
      <c r="E880" s="14">
        <v>6</v>
      </c>
      <c r="F880" s="14" t="s">
        <v>252</v>
      </c>
      <c r="G880" s="47">
        <v>1100</v>
      </c>
      <c r="H880" s="122">
        <f t="shared" si="20"/>
        <v>6600</v>
      </c>
      <c r="I880" s="221" t="s">
        <v>30</v>
      </c>
      <c r="J880" s="206">
        <v>1</v>
      </c>
      <c r="K880" s="206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41"/>
      <c r="W880" s="41"/>
      <c r="X880" s="41"/>
      <c r="Y880" s="166"/>
      <c r="Z880" s="41"/>
      <c r="AA880" s="41"/>
      <c r="AB880" s="41"/>
    </row>
    <row r="881" spans="1:28" ht="15.75" customHeight="1">
      <c r="A881" s="13">
        <v>986</v>
      </c>
      <c r="B881" s="25" t="s">
        <v>682</v>
      </c>
      <c r="C881" s="71" t="s">
        <v>693</v>
      </c>
      <c r="D881" s="20" t="s">
        <v>500</v>
      </c>
      <c r="E881" s="14">
        <v>8</v>
      </c>
      <c r="F881" s="14" t="s">
        <v>252</v>
      </c>
      <c r="G881" s="47">
        <v>1700</v>
      </c>
      <c r="H881" s="122">
        <f t="shared" si="20"/>
        <v>13600</v>
      </c>
      <c r="I881" s="221" t="s">
        <v>30</v>
      </c>
      <c r="J881" s="206">
        <v>1</v>
      </c>
      <c r="K881" s="206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41"/>
      <c r="W881" s="41"/>
      <c r="X881" s="41"/>
      <c r="Y881" s="166"/>
      <c r="Z881" s="41"/>
      <c r="AA881" s="41"/>
      <c r="AB881" s="41"/>
    </row>
    <row r="882" spans="1:28" ht="15.75" customHeight="1">
      <c r="A882" s="13">
        <v>987</v>
      </c>
      <c r="B882" s="25" t="s">
        <v>682</v>
      </c>
      <c r="C882" s="71" t="s">
        <v>694</v>
      </c>
      <c r="D882" s="20" t="s">
        <v>500</v>
      </c>
      <c r="E882" s="14">
        <v>8</v>
      </c>
      <c r="F882" s="14" t="s">
        <v>252</v>
      </c>
      <c r="G882" s="47">
        <v>850</v>
      </c>
      <c r="H882" s="122">
        <f t="shared" si="20"/>
        <v>6800</v>
      </c>
      <c r="I882" s="221" t="s">
        <v>30</v>
      </c>
      <c r="J882" s="206">
        <v>1</v>
      </c>
      <c r="K882" s="206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41"/>
      <c r="W882" s="41"/>
      <c r="X882" s="41"/>
      <c r="Y882" s="166"/>
      <c r="Z882" s="41"/>
      <c r="AA882" s="41"/>
      <c r="AB882" s="41"/>
    </row>
    <row r="883" spans="1:28" ht="15.75" customHeight="1">
      <c r="A883" s="13">
        <v>988</v>
      </c>
      <c r="B883" s="25" t="s">
        <v>682</v>
      </c>
      <c r="C883" s="71" t="s">
        <v>695</v>
      </c>
      <c r="D883" s="20" t="s">
        <v>500</v>
      </c>
      <c r="E883" s="14">
        <v>8</v>
      </c>
      <c r="F883" s="14" t="s">
        <v>252</v>
      </c>
      <c r="G883" s="47">
        <v>850</v>
      </c>
      <c r="H883" s="122">
        <f t="shared" si="20"/>
        <v>6800</v>
      </c>
      <c r="I883" s="221" t="s">
        <v>30</v>
      </c>
      <c r="J883" s="206">
        <v>1</v>
      </c>
      <c r="K883" s="206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41"/>
      <c r="W883" s="41"/>
      <c r="X883" s="41"/>
      <c r="Y883" s="166"/>
      <c r="Z883" s="41"/>
      <c r="AA883" s="41"/>
      <c r="AB883" s="41"/>
    </row>
    <row r="884" spans="1:28" ht="15.75" customHeight="1">
      <c r="A884" s="13">
        <v>989</v>
      </c>
      <c r="B884" s="25" t="s">
        <v>682</v>
      </c>
      <c r="C884" s="71" t="s">
        <v>696</v>
      </c>
      <c r="D884" s="20" t="s">
        <v>500</v>
      </c>
      <c r="E884" s="14">
        <v>4</v>
      </c>
      <c r="F884" s="14" t="s">
        <v>252</v>
      </c>
      <c r="G884" s="47">
        <v>3600</v>
      </c>
      <c r="H884" s="122">
        <f t="shared" si="20"/>
        <v>14400</v>
      </c>
      <c r="I884" s="221" t="s">
        <v>30</v>
      </c>
      <c r="J884" s="206">
        <v>1</v>
      </c>
      <c r="K884" s="206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41"/>
      <c r="W884" s="41"/>
      <c r="X884" s="41"/>
      <c r="Y884" s="166"/>
      <c r="Z884" s="41"/>
      <c r="AA884" s="41"/>
      <c r="AB884" s="41"/>
    </row>
    <row r="885" spans="1:28" ht="15.75" customHeight="1">
      <c r="A885" s="13">
        <v>990</v>
      </c>
      <c r="B885" s="25" t="s">
        <v>682</v>
      </c>
      <c r="C885" s="71" t="s">
        <v>697</v>
      </c>
      <c r="D885" s="20" t="s">
        <v>500</v>
      </c>
      <c r="E885" s="14">
        <v>5</v>
      </c>
      <c r="F885" s="14" t="s">
        <v>252</v>
      </c>
      <c r="G885" s="47">
        <v>950</v>
      </c>
      <c r="H885" s="122">
        <f t="shared" si="20"/>
        <v>4750</v>
      </c>
      <c r="I885" s="221" t="s">
        <v>30</v>
      </c>
      <c r="J885" s="206">
        <v>1</v>
      </c>
      <c r="K885" s="206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41"/>
      <c r="W885" s="41"/>
      <c r="X885" s="41"/>
      <c r="Y885" s="166"/>
      <c r="Z885" s="41"/>
      <c r="AA885" s="41"/>
      <c r="AB885" s="41"/>
    </row>
    <row r="886" spans="1:28" ht="15.75" customHeight="1">
      <c r="A886" s="13">
        <v>991</v>
      </c>
      <c r="B886" s="25" t="s">
        <v>682</v>
      </c>
      <c r="C886" s="71" t="s">
        <v>698</v>
      </c>
      <c r="D886" s="20" t="s">
        <v>500</v>
      </c>
      <c r="E886" s="14">
        <v>3</v>
      </c>
      <c r="F886" s="14" t="s">
        <v>252</v>
      </c>
      <c r="G886" s="47">
        <v>4500</v>
      </c>
      <c r="H886" s="122">
        <f t="shared" si="20"/>
        <v>13500</v>
      </c>
      <c r="I886" s="221" t="s">
        <v>30</v>
      </c>
      <c r="J886" s="206">
        <v>1</v>
      </c>
      <c r="K886" s="206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41"/>
      <c r="W886" s="41"/>
      <c r="X886" s="41"/>
      <c r="Y886" s="166"/>
      <c r="Z886" s="41"/>
      <c r="AA886" s="41"/>
      <c r="AB886" s="41"/>
    </row>
    <row r="887" spans="1:28" ht="15.75" customHeight="1">
      <c r="A887" s="13">
        <v>992</v>
      </c>
      <c r="B887" s="25" t="s">
        <v>682</v>
      </c>
      <c r="C887" s="71" t="s">
        <v>699</v>
      </c>
      <c r="D887" s="20" t="s">
        <v>500</v>
      </c>
      <c r="E887" s="14">
        <v>10</v>
      </c>
      <c r="F887" s="14" t="s">
        <v>252</v>
      </c>
      <c r="G887" s="47">
        <v>400</v>
      </c>
      <c r="H887" s="122">
        <f t="shared" si="20"/>
        <v>4000</v>
      </c>
      <c r="I887" s="221" t="s">
        <v>30</v>
      </c>
      <c r="J887" s="206">
        <v>1</v>
      </c>
      <c r="K887" s="206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41"/>
      <c r="W887" s="41"/>
      <c r="X887" s="41"/>
      <c r="Y887" s="166"/>
      <c r="Z887" s="41"/>
      <c r="AA887" s="41"/>
      <c r="AB887" s="41"/>
    </row>
    <row r="888" spans="1:28" ht="15.75" customHeight="1">
      <c r="A888" s="13">
        <v>993</v>
      </c>
      <c r="B888" s="25" t="s">
        <v>682</v>
      </c>
      <c r="C888" s="71" t="s">
        <v>700</v>
      </c>
      <c r="D888" s="20" t="s">
        <v>500</v>
      </c>
      <c r="E888" s="14">
        <v>4</v>
      </c>
      <c r="F888" s="14" t="s">
        <v>252</v>
      </c>
      <c r="G888" s="47">
        <v>3500</v>
      </c>
      <c r="H888" s="122">
        <f t="shared" si="20"/>
        <v>14000</v>
      </c>
      <c r="I888" s="221" t="s">
        <v>30</v>
      </c>
      <c r="J888" s="206">
        <v>1</v>
      </c>
      <c r="K888" s="206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41"/>
      <c r="W888" s="41"/>
      <c r="X888" s="41"/>
      <c r="Y888" s="166"/>
      <c r="Z888" s="41"/>
      <c r="AA888" s="41"/>
      <c r="AB888" s="41"/>
    </row>
    <row r="889" spans="1:28" ht="15.75" customHeight="1">
      <c r="A889" s="13">
        <v>994</v>
      </c>
      <c r="B889" s="25" t="s">
        <v>682</v>
      </c>
      <c r="C889" s="71" t="s">
        <v>701</v>
      </c>
      <c r="D889" s="20" t="s">
        <v>500</v>
      </c>
      <c r="E889" s="14">
        <v>4</v>
      </c>
      <c r="F889" s="14" t="s">
        <v>310</v>
      </c>
      <c r="G889" s="47">
        <v>4500</v>
      </c>
      <c r="H889" s="122">
        <f t="shared" si="20"/>
        <v>18000</v>
      </c>
      <c r="I889" s="221" t="s">
        <v>30</v>
      </c>
      <c r="J889" s="206">
        <v>1</v>
      </c>
      <c r="K889" s="206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41"/>
      <c r="W889" s="41"/>
      <c r="X889" s="41"/>
      <c r="Y889" s="166"/>
      <c r="Z889" s="41"/>
      <c r="AA889" s="41"/>
      <c r="AB889" s="41"/>
    </row>
    <row r="890" spans="1:28" ht="15.75" customHeight="1">
      <c r="A890" s="13">
        <v>995</v>
      </c>
      <c r="B890" s="25"/>
      <c r="C890" s="71"/>
      <c r="D890" s="14"/>
      <c r="E890" s="14"/>
      <c r="F890" s="14"/>
      <c r="G890" s="47"/>
      <c r="H890" s="122"/>
      <c r="I890" s="25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41"/>
      <c r="W890" s="41"/>
      <c r="X890" s="41"/>
      <c r="Y890" s="166"/>
      <c r="Z890" s="41"/>
      <c r="AA890" s="41"/>
      <c r="AB890" s="41"/>
    </row>
    <row r="891" spans="1:28" ht="15.75" customHeight="1">
      <c r="A891" s="13">
        <v>996</v>
      </c>
      <c r="B891" s="13"/>
      <c r="C891" s="16" t="s">
        <v>702</v>
      </c>
      <c r="D891" s="8"/>
      <c r="E891" s="8"/>
      <c r="F891" s="8"/>
      <c r="G891" s="298"/>
      <c r="H891" s="300">
        <f>SUM(H892:H900)</f>
        <v>783410</v>
      </c>
      <c r="I891" s="133" t="s">
        <v>30</v>
      </c>
      <c r="J891" s="117"/>
      <c r="K891" s="117"/>
      <c r="L891" s="117"/>
      <c r="M891" s="117"/>
      <c r="N891" s="117"/>
      <c r="O891" s="117"/>
      <c r="P891" s="117">
        <v>1</v>
      </c>
      <c r="Q891" s="117"/>
      <c r="R891" s="117"/>
      <c r="S891" s="117"/>
      <c r="T891" s="117"/>
      <c r="U891" s="117"/>
      <c r="V891" s="41" t="s">
        <v>829</v>
      </c>
      <c r="W891" s="41"/>
      <c r="X891" s="41"/>
      <c r="Y891" s="166"/>
      <c r="Z891" s="41"/>
      <c r="AA891" s="41"/>
      <c r="AB891" s="41"/>
    </row>
    <row r="892" spans="1:28" ht="15.75" customHeight="1">
      <c r="A892" s="13">
        <v>997</v>
      </c>
      <c r="B892" s="25" t="s">
        <v>682</v>
      </c>
      <c r="C892" s="62" t="s">
        <v>703</v>
      </c>
      <c r="D892" s="20" t="s">
        <v>500</v>
      </c>
      <c r="E892" s="14">
        <v>100</v>
      </c>
      <c r="F892" s="14" t="s">
        <v>267</v>
      </c>
      <c r="G892" s="47">
        <v>5075</v>
      </c>
      <c r="H892" s="122">
        <f t="shared" ref="H892:H896" si="21">E892*G892</f>
        <v>507500</v>
      </c>
      <c r="I892" s="221" t="s">
        <v>30</v>
      </c>
      <c r="J892" s="206"/>
      <c r="K892" s="206"/>
      <c r="L892" s="206"/>
      <c r="M892" s="206"/>
      <c r="N892" s="206"/>
      <c r="O892" s="206"/>
      <c r="P892" s="206">
        <v>1</v>
      </c>
      <c r="Q892" s="206"/>
      <c r="R892" s="206"/>
      <c r="S892" s="206"/>
      <c r="T892" s="206"/>
      <c r="U892" s="206"/>
      <c r="V892" s="41"/>
      <c r="W892" s="41"/>
      <c r="X892" s="41"/>
      <c r="Y892" s="166"/>
      <c r="Z892" s="41"/>
      <c r="AA892" s="41"/>
      <c r="AB892" s="41"/>
    </row>
    <row r="893" spans="1:28" ht="27" customHeight="1">
      <c r="A893" s="13">
        <v>998</v>
      </c>
      <c r="B893" s="25" t="s">
        <v>682</v>
      </c>
      <c r="C893" s="62" t="s">
        <v>704</v>
      </c>
      <c r="D893" s="20" t="s">
        <v>500</v>
      </c>
      <c r="E893" s="14">
        <v>20</v>
      </c>
      <c r="F893" s="14" t="s">
        <v>252</v>
      </c>
      <c r="G893" s="47">
        <v>2244</v>
      </c>
      <c r="H893" s="122">
        <f t="shared" si="21"/>
        <v>44880</v>
      </c>
      <c r="I893" s="221" t="s">
        <v>30</v>
      </c>
      <c r="J893" s="206"/>
      <c r="K893" s="206"/>
      <c r="L893" s="206"/>
      <c r="M893" s="206"/>
      <c r="N893" s="206"/>
      <c r="O893" s="206"/>
      <c r="P893" s="206">
        <v>1</v>
      </c>
      <c r="Q893" s="206"/>
      <c r="R893" s="206"/>
      <c r="S893" s="206"/>
      <c r="T893" s="206"/>
      <c r="U893" s="206"/>
      <c r="V893" s="41"/>
      <c r="W893" s="41"/>
      <c r="X893" s="41"/>
      <c r="Y893" s="166"/>
      <c r="Z893" s="41"/>
      <c r="AA893" s="41"/>
      <c r="AB893" s="41"/>
    </row>
    <row r="894" spans="1:28" ht="27" customHeight="1">
      <c r="A894" s="13">
        <v>999</v>
      </c>
      <c r="B894" s="25" t="s">
        <v>682</v>
      </c>
      <c r="C894" s="62" t="s">
        <v>705</v>
      </c>
      <c r="D894" s="20" t="s">
        <v>500</v>
      </c>
      <c r="E894" s="14">
        <v>20</v>
      </c>
      <c r="F894" s="14" t="s">
        <v>252</v>
      </c>
      <c r="G894" s="47">
        <v>2244</v>
      </c>
      <c r="H894" s="122">
        <f t="shared" si="21"/>
        <v>44880</v>
      </c>
      <c r="I894" s="221" t="s">
        <v>30</v>
      </c>
      <c r="J894" s="206"/>
      <c r="K894" s="206"/>
      <c r="L894" s="206"/>
      <c r="M894" s="206"/>
      <c r="N894" s="206"/>
      <c r="O894" s="206"/>
      <c r="P894" s="206">
        <v>1</v>
      </c>
      <c r="Q894" s="206"/>
      <c r="R894" s="206"/>
      <c r="S894" s="206"/>
      <c r="T894" s="206"/>
      <c r="U894" s="206"/>
      <c r="V894" s="41"/>
      <c r="W894" s="41"/>
      <c r="X894" s="41"/>
      <c r="Y894" s="166"/>
      <c r="Z894" s="41"/>
      <c r="AA894" s="41"/>
      <c r="AB894" s="41"/>
    </row>
    <row r="895" spans="1:28" ht="27" customHeight="1">
      <c r="A895" s="13">
        <v>1000</v>
      </c>
      <c r="B895" s="25" t="s">
        <v>682</v>
      </c>
      <c r="C895" s="62" t="s">
        <v>706</v>
      </c>
      <c r="D895" s="20" t="s">
        <v>500</v>
      </c>
      <c r="E895" s="14">
        <v>20</v>
      </c>
      <c r="F895" s="14" t="s">
        <v>252</v>
      </c>
      <c r="G895" s="47">
        <v>2244</v>
      </c>
      <c r="H895" s="122">
        <f t="shared" si="21"/>
        <v>44880</v>
      </c>
      <c r="I895" s="221" t="s">
        <v>30</v>
      </c>
      <c r="J895" s="206"/>
      <c r="K895" s="206"/>
      <c r="L895" s="206"/>
      <c r="M895" s="206"/>
      <c r="N895" s="206"/>
      <c r="O895" s="206"/>
      <c r="P895" s="206">
        <v>1</v>
      </c>
      <c r="Q895" s="206"/>
      <c r="R895" s="206"/>
      <c r="S895" s="206"/>
      <c r="T895" s="206"/>
      <c r="U895" s="206"/>
      <c r="V895" s="41"/>
      <c r="W895" s="41"/>
      <c r="X895" s="41"/>
      <c r="Y895" s="166"/>
      <c r="Z895" s="41"/>
      <c r="AA895" s="41"/>
      <c r="AB895" s="41"/>
    </row>
    <row r="896" spans="1:28" ht="15.75" customHeight="1">
      <c r="A896" s="13">
        <v>1001</v>
      </c>
      <c r="B896" s="25" t="s">
        <v>682</v>
      </c>
      <c r="C896" s="62" t="s">
        <v>707</v>
      </c>
      <c r="D896" s="20" t="s">
        <v>500</v>
      </c>
      <c r="E896" s="14">
        <v>50</v>
      </c>
      <c r="F896" s="14" t="s">
        <v>708</v>
      </c>
      <c r="G896" s="47">
        <v>306</v>
      </c>
      <c r="H896" s="122">
        <f t="shared" si="21"/>
        <v>15300</v>
      </c>
      <c r="I896" s="221" t="s">
        <v>30</v>
      </c>
      <c r="J896" s="206"/>
      <c r="K896" s="14">
        <v>12</v>
      </c>
      <c r="L896" s="206"/>
      <c r="M896" s="206"/>
      <c r="N896" s="206"/>
      <c r="O896" s="206"/>
      <c r="P896" s="206">
        <v>1</v>
      </c>
      <c r="Q896" s="206"/>
      <c r="R896" s="206"/>
      <c r="S896" s="206"/>
      <c r="T896" s="206"/>
      <c r="U896" s="206"/>
      <c r="V896" s="41"/>
      <c r="W896" s="41"/>
      <c r="X896" s="41"/>
      <c r="Y896" s="166"/>
      <c r="Z896" s="41"/>
      <c r="AA896" s="41"/>
      <c r="AB896" s="41"/>
    </row>
    <row r="897" spans="1:28" ht="15.75" customHeight="1">
      <c r="A897" s="13">
        <v>1002</v>
      </c>
      <c r="B897" s="25" t="s">
        <v>682</v>
      </c>
      <c r="C897" s="62" t="s">
        <v>709</v>
      </c>
      <c r="D897" s="20" t="s">
        <v>500</v>
      </c>
      <c r="E897" s="14">
        <v>50</v>
      </c>
      <c r="F897" s="14" t="s">
        <v>252</v>
      </c>
      <c r="G897" s="47">
        <v>408</v>
      </c>
      <c r="H897" s="122">
        <f>E897*G897</f>
        <v>20400</v>
      </c>
      <c r="I897" s="221" t="s">
        <v>30</v>
      </c>
      <c r="J897" s="206"/>
      <c r="K897" s="206"/>
      <c r="L897" s="206"/>
      <c r="M897" s="206"/>
      <c r="N897" s="206"/>
      <c r="O897" s="206"/>
      <c r="P897" s="206">
        <v>1</v>
      </c>
      <c r="Q897" s="206"/>
      <c r="R897" s="206"/>
      <c r="S897" s="206"/>
      <c r="T897" s="206"/>
      <c r="U897" s="206"/>
      <c r="V897" s="41"/>
      <c r="W897" s="41"/>
      <c r="X897" s="41"/>
      <c r="Y897" s="166"/>
      <c r="Z897" s="41"/>
      <c r="AA897" s="41"/>
      <c r="AB897" s="41"/>
    </row>
    <row r="898" spans="1:28" ht="15.75" customHeight="1">
      <c r="A898" s="13">
        <v>1003</v>
      </c>
      <c r="B898" s="25" t="s">
        <v>682</v>
      </c>
      <c r="C898" s="62" t="s">
        <v>710</v>
      </c>
      <c r="D898" s="20" t="s">
        <v>500</v>
      </c>
      <c r="E898" s="14">
        <v>15</v>
      </c>
      <c r="F898" s="14" t="s">
        <v>252</v>
      </c>
      <c r="G898" s="47">
        <v>4080</v>
      </c>
      <c r="H898" s="122">
        <f>E898*G898</f>
        <v>61200</v>
      </c>
      <c r="I898" s="305"/>
      <c r="J898" s="206"/>
      <c r="K898" s="206"/>
      <c r="L898" s="206"/>
      <c r="M898" s="206"/>
      <c r="N898" s="206"/>
      <c r="O898" s="206"/>
      <c r="P898" s="206">
        <v>1</v>
      </c>
      <c r="Q898" s="206"/>
      <c r="R898" s="206"/>
      <c r="S898" s="206"/>
      <c r="T898" s="206"/>
      <c r="U898" s="206"/>
      <c r="V898" s="41"/>
      <c r="W898" s="41"/>
      <c r="X898" s="41"/>
      <c r="Y898" s="166"/>
      <c r="Z898" s="41"/>
      <c r="AA898" s="41"/>
      <c r="AB898" s="41"/>
    </row>
    <row r="899" spans="1:28" ht="15.75" customHeight="1">
      <c r="A899" s="13">
        <v>1004</v>
      </c>
      <c r="B899" s="25" t="s">
        <v>682</v>
      </c>
      <c r="C899" s="62" t="s">
        <v>711</v>
      </c>
      <c r="D899" s="20" t="s">
        <v>500</v>
      </c>
      <c r="E899" s="14">
        <v>30</v>
      </c>
      <c r="F899" s="14" t="s">
        <v>252</v>
      </c>
      <c r="G899" s="47">
        <v>1071</v>
      </c>
      <c r="H899" s="122">
        <f t="shared" ref="H899:H900" si="22">E899*G899</f>
        <v>32130</v>
      </c>
      <c r="I899" s="305"/>
      <c r="J899" s="206"/>
      <c r="K899" s="206"/>
      <c r="L899" s="206"/>
      <c r="M899" s="206"/>
      <c r="N899" s="206"/>
      <c r="O899" s="206"/>
      <c r="P899" s="206">
        <v>1</v>
      </c>
      <c r="Q899" s="206"/>
      <c r="R899" s="206"/>
      <c r="S899" s="206"/>
      <c r="T899" s="206"/>
      <c r="U899" s="206"/>
      <c r="V899" s="41"/>
      <c r="W899" s="41"/>
      <c r="X899" s="41"/>
      <c r="Y899" s="166"/>
      <c r="Z899" s="41"/>
      <c r="AA899" s="41"/>
      <c r="AB899" s="41"/>
    </row>
    <row r="900" spans="1:28" ht="15.75" customHeight="1">
      <c r="A900" s="13">
        <v>1005</v>
      </c>
      <c r="B900" s="25" t="s">
        <v>682</v>
      </c>
      <c r="C900" s="62" t="s">
        <v>712</v>
      </c>
      <c r="D900" s="20" t="s">
        <v>500</v>
      </c>
      <c r="E900" s="14">
        <v>30</v>
      </c>
      <c r="F900" s="14" t="s">
        <v>252</v>
      </c>
      <c r="G900" s="47">
        <v>408</v>
      </c>
      <c r="H900" s="122">
        <f t="shared" si="22"/>
        <v>12240</v>
      </c>
      <c r="I900" s="221" t="s">
        <v>30</v>
      </c>
      <c r="J900" s="206"/>
      <c r="K900" s="206"/>
      <c r="L900" s="206"/>
      <c r="M900" s="206"/>
      <c r="N900" s="206"/>
      <c r="O900" s="206"/>
      <c r="P900" s="206">
        <v>1</v>
      </c>
      <c r="Q900" s="206"/>
      <c r="R900" s="206"/>
      <c r="S900" s="206"/>
      <c r="T900" s="206"/>
      <c r="U900" s="206"/>
      <c r="V900" s="41"/>
      <c r="W900" s="41"/>
      <c r="X900" s="41"/>
      <c r="Y900" s="166"/>
      <c r="Z900" s="41"/>
      <c r="AA900" s="41"/>
      <c r="AB900" s="41"/>
    </row>
    <row r="901" spans="1:28" ht="15.75" customHeight="1">
      <c r="A901" s="13">
        <v>1006</v>
      </c>
      <c r="B901" s="14"/>
      <c r="C901" s="56"/>
      <c r="D901" s="9"/>
      <c r="E901" s="26"/>
      <c r="F901" s="14"/>
      <c r="G901" s="45"/>
      <c r="H901" s="47"/>
      <c r="I901" s="15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41"/>
      <c r="W901" s="41"/>
      <c r="X901" s="41"/>
      <c r="Y901" s="166"/>
      <c r="Z901" s="41"/>
      <c r="AA901" s="41"/>
      <c r="AB901" s="41"/>
    </row>
    <row r="902" spans="1:28" ht="15.75" customHeight="1">
      <c r="A902" s="13">
        <v>1011</v>
      </c>
      <c r="B902" s="14" t="s">
        <v>34</v>
      </c>
      <c r="C902" s="16" t="s">
        <v>35</v>
      </c>
      <c r="D902" s="9"/>
      <c r="E902" s="12"/>
      <c r="F902" s="9"/>
      <c r="G902" s="11"/>
      <c r="H902" s="164">
        <f>SUM(H903:H905)</f>
        <v>1118940</v>
      </c>
      <c r="I902" s="10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41" t="s">
        <v>834</v>
      </c>
      <c r="W902" s="41"/>
      <c r="X902" s="41"/>
      <c r="Y902" s="166"/>
      <c r="Z902" s="41"/>
      <c r="AA902" s="41"/>
      <c r="AB902" s="41"/>
    </row>
    <row r="903" spans="1:28" ht="15.75" customHeight="1">
      <c r="A903" s="13">
        <v>1012</v>
      </c>
      <c r="B903" s="14" t="s">
        <v>34</v>
      </c>
      <c r="C903" s="24" t="s">
        <v>36</v>
      </c>
      <c r="D903" s="14" t="s">
        <v>37</v>
      </c>
      <c r="E903" s="278">
        <v>120</v>
      </c>
      <c r="F903" s="279"/>
      <c r="G903" s="274"/>
      <c r="H903" s="22">
        <v>183600</v>
      </c>
      <c r="I903" s="14" t="s">
        <v>30</v>
      </c>
      <c r="J903" s="14"/>
      <c r="K903" s="260"/>
      <c r="L903" s="260"/>
      <c r="M903" s="260">
        <v>5</v>
      </c>
      <c r="N903" s="260">
        <v>5</v>
      </c>
      <c r="O903" s="260">
        <v>5</v>
      </c>
      <c r="P903" s="260">
        <v>5</v>
      </c>
      <c r="Q903" s="260">
        <v>5</v>
      </c>
      <c r="R903" s="260">
        <v>5</v>
      </c>
      <c r="S903" s="260">
        <v>4</v>
      </c>
      <c r="T903" s="260"/>
      <c r="U903" s="14"/>
      <c r="V903" s="41" t="s">
        <v>834</v>
      </c>
      <c r="W903" s="41"/>
      <c r="X903" s="41"/>
      <c r="Y903" s="166"/>
      <c r="Z903" s="41"/>
      <c r="AA903" s="41"/>
      <c r="AB903" s="41"/>
    </row>
    <row r="904" spans="1:28" ht="15.75" customHeight="1" thickTop="1">
      <c r="A904" s="13">
        <v>1013</v>
      </c>
      <c r="B904" s="14" t="s">
        <v>34</v>
      </c>
      <c r="C904" s="24" t="s">
        <v>38</v>
      </c>
      <c r="D904" s="14" t="s">
        <v>37</v>
      </c>
      <c r="E904" s="278">
        <v>34</v>
      </c>
      <c r="F904" s="279"/>
      <c r="G904" s="274"/>
      <c r="H904" s="21">
        <v>678300</v>
      </c>
      <c r="I904" s="14" t="s">
        <v>30</v>
      </c>
      <c r="J904" s="14"/>
      <c r="K904" s="260">
        <v>3</v>
      </c>
      <c r="L904" s="260">
        <v>3</v>
      </c>
      <c r="M904" s="260">
        <v>3</v>
      </c>
      <c r="N904" s="260">
        <v>3</v>
      </c>
      <c r="O904" s="260">
        <v>5</v>
      </c>
      <c r="P904" s="260">
        <v>5</v>
      </c>
      <c r="Q904" s="260">
        <v>3</v>
      </c>
      <c r="R904" s="260">
        <v>3</v>
      </c>
      <c r="S904" s="260">
        <v>3</v>
      </c>
      <c r="T904" s="260">
        <v>3</v>
      </c>
      <c r="U904" s="14"/>
      <c r="V904" s="41" t="s">
        <v>834</v>
      </c>
      <c r="W904" s="41"/>
      <c r="X904" s="41"/>
      <c r="Y904" s="166"/>
      <c r="Z904" s="41"/>
      <c r="AA904" s="41"/>
      <c r="AB904" s="41"/>
    </row>
    <row r="905" spans="1:28" ht="15.75" customHeight="1">
      <c r="A905" s="13">
        <v>1014</v>
      </c>
      <c r="B905" s="14" t="s">
        <v>34</v>
      </c>
      <c r="C905" s="24" t="s">
        <v>39</v>
      </c>
      <c r="D905" s="14" t="s">
        <v>37</v>
      </c>
      <c r="E905" s="278">
        <v>1</v>
      </c>
      <c r="F905" s="275" t="s">
        <v>44</v>
      </c>
      <c r="G905" s="309">
        <f>H905</f>
        <v>257040</v>
      </c>
      <c r="H905" s="21">
        <v>257040</v>
      </c>
      <c r="I905" s="14" t="s">
        <v>30</v>
      </c>
      <c r="J905" s="14"/>
      <c r="K905" s="260"/>
      <c r="L905" s="260"/>
      <c r="M905" s="260">
        <v>1</v>
      </c>
      <c r="N905" s="260"/>
      <c r="O905" s="260"/>
      <c r="P905" s="260"/>
      <c r="Q905" s="260"/>
      <c r="R905" s="260"/>
      <c r="S905" s="260"/>
      <c r="T905" s="260"/>
      <c r="U905" s="14"/>
      <c r="V905" s="41" t="s">
        <v>834</v>
      </c>
      <c r="W905" s="41"/>
      <c r="X905" s="41"/>
      <c r="Y905" s="166"/>
      <c r="Z905" s="41"/>
      <c r="AA905" s="41"/>
      <c r="AB905" s="41"/>
    </row>
    <row r="906" spans="1:28" ht="15.75" customHeight="1">
      <c r="A906" s="13">
        <v>1015</v>
      </c>
      <c r="B906" s="14"/>
      <c r="C906" s="62"/>
      <c r="D906" s="14"/>
      <c r="E906" s="72"/>
      <c r="F906" s="14"/>
      <c r="G906" s="73"/>
      <c r="H906" s="73"/>
      <c r="I906" s="15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41"/>
      <c r="W906" s="41"/>
      <c r="X906" s="41"/>
      <c r="Y906" s="166"/>
      <c r="Z906" s="41"/>
      <c r="AA906" s="41"/>
      <c r="AB906" s="41"/>
    </row>
    <row r="907" spans="1:28" ht="15.75" customHeight="1">
      <c r="A907" s="13">
        <v>1016</v>
      </c>
      <c r="B907" s="14" t="s">
        <v>34</v>
      </c>
      <c r="C907" s="16" t="s">
        <v>35</v>
      </c>
      <c r="D907" s="14"/>
      <c r="E907" s="72"/>
      <c r="F907" s="14"/>
      <c r="G907" s="73"/>
      <c r="H907" s="163">
        <f>SUM(H908:H911)</f>
        <v>4041240</v>
      </c>
      <c r="I907" s="15" t="s">
        <v>30</v>
      </c>
      <c r="J907" s="26"/>
      <c r="K907" s="26"/>
      <c r="L907" s="26">
        <v>1</v>
      </c>
      <c r="M907" s="26"/>
      <c r="N907" s="26">
        <v>1</v>
      </c>
      <c r="O907" s="26"/>
      <c r="P907" s="26"/>
      <c r="Q907" s="26">
        <v>1</v>
      </c>
      <c r="R907" s="26"/>
      <c r="S907" s="26"/>
      <c r="T907" s="26">
        <v>1</v>
      </c>
      <c r="U907" s="26"/>
      <c r="V907" s="41" t="s">
        <v>835</v>
      </c>
      <c r="W907" s="41"/>
      <c r="X907" s="41"/>
      <c r="Y907" s="166"/>
      <c r="Z907" s="41"/>
      <c r="AA907" s="41"/>
      <c r="AB907" s="41"/>
    </row>
    <row r="908" spans="1:28" ht="15.75" customHeight="1">
      <c r="A908" s="13">
        <v>1017</v>
      </c>
      <c r="B908" s="14" t="s">
        <v>34</v>
      </c>
      <c r="C908" s="16" t="s">
        <v>290</v>
      </c>
      <c r="D908" s="14" t="s">
        <v>832</v>
      </c>
      <c r="E908" s="216" t="s">
        <v>291</v>
      </c>
      <c r="F908" s="26" t="s">
        <v>28</v>
      </c>
      <c r="G908" s="161">
        <f t="shared" ref="G908:G911" si="23">H908/E908</f>
        <v>479340</v>
      </c>
      <c r="H908" s="161">
        <v>1917360</v>
      </c>
      <c r="I908" s="233" t="s">
        <v>30</v>
      </c>
      <c r="J908" s="26"/>
      <c r="K908" s="26"/>
      <c r="L908" s="26">
        <v>1</v>
      </c>
      <c r="M908" s="26"/>
      <c r="N908" s="26">
        <v>1</v>
      </c>
      <c r="O908" s="26"/>
      <c r="P908" s="26"/>
      <c r="Q908" s="26">
        <v>1</v>
      </c>
      <c r="R908" s="26"/>
      <c r="S908" s="26"/>
      <c r="T908" s="26">
        <v>1</v>
      </c>
      <c r="U908" s="26"/>
      <c r="V908" s="41" t="s">
        <v>835</v>
      </c>
      <c r="W908" s="41"/>
      <c r="X908" s="41"/>
      <c r="Y908" s="166"/>
      <c r="Z908" s="41"/>
      <c r="AA908" s="41"/>
      <c r="AB908" s="41"/>
    </row>
    <row r="909" spans="1:28" ht="15.75" customHeight="1">
      <c r="A909" s="13">
        <v>1018</v>
      </c>
      <c r="B909" s="14" t="s">
        <v>34</v>
      </c>
      <c r="C909" s="16" t="s">
        <v>292</v>
      </c>
      <c r="D909" s="14" t="s">
        <v>832</v>
      </c>
      <c r="E909" s="216" t="s">
        <v>291</v>
      </c>
      <c r="F909" s="26" t="s">
        <v>28</v>
      </c>
      <c r="G909" s="161">
        <f t="shared" si="23"/>
        <v>244020</v>
      </c>
      <c r="H909" s="161">
        <v>976080</v>
      </c>
      <c r="I909" s="233" t="s">
        <v>30</v>
      </c>
      <c r="J909" s="26"/>
      <c r="K909" s="26"/>
      <c r="L909" s="26">
        <v>1</v>
      </c>
      <c r="M909" s="26"/>
      <c r="N909" s="26">
        <v>1</v>
      </c>
      <c r="O909" s="26"/>
      <c r="P909" s="26"/>
      <c r="Q909" s="26">
        <v>1</v>
      </c>
      <c r="R909" s="26"/>
      <c r="S909" s="26"/>
      <c r="T909" s="26">
        <v>1</v>
      </c>
      <c r="U909" s="26"/>
      <c r="V909" s="41" t="s">
        <v>835</v>
      </c>
      <c r="W909" s="41"/>
      <c r="X909" s="41"/>
      <c r="Y909" s="166"/>
      <c r="Z909" s="41"/>
      <c r="AA909" s="41"/>
      <c r="AB909" s="41"/>
    </row>
    <row r="910" spans="1:28" ht="15.75" customHeight="1">
      <c r="A910" s="13">
        <v>1019</v>
      </c>
      <c r="B910" s="14" t="s">
        <v>34</v>
      </c>
      <c r="C910" s="16" t="s">
        <v>293</v>
      </c>
      <c r="D910" s="14" t="s">
        <v>832</v>
      </c>
      <c r="E910" s="216" t="s">
        <v>291</v>
      </c>
      <c r="F910" s="26" t="s">
        <v>28</v>
      </c>
      <c r="G910" s="161">
        <f t="shared" si="23"/>
        <v>112500</v>
      </c>
      <c r="H910" s="161">
        <v>450000</v>
      </c>
      <c r="I910" s="233" t="s">
        <v>30</v>
      </c>
      <c r="J910" s="26"/>
      <c r="K910" s="26"/>
      <c r="L910" s="26">
        <v>1</v>
      </c>
      <c r="M910" s="26"/>
      <c r="N910" s="26">
        <v>1</v>
      </c>
      <c r="O910" s="26"/>
      <c r="P910" s="26"/>
      <c r="Q910" s="26">
        <v>1</v>
      </c>
      <c r="R910" s="26"/>
      <c r="S910" s="26"/>
      <c r="T910" s="26">
        <v>1</v>
      </c>
      <c r="U910" s="26"/>
      <c r="V910" s="41" t="s">
        <v>835</v>
      </c>
      <c r="W910" s="41"/>
      <c r="X910" s="41"/>
      <c r="Y910" s="166"/>
      <c r="Z910" s="41"/>
      <c r="AA910" s="41"/>
      <c r="AB910" s="41"/>
    </row>
    <row r="911" spans="1:28" ht="15.75" customHeight="1">
      <c r="A911" s="13">
        <v>1020</v>
      </c>
      <c r="B911" s="14" t="s">
        <v>34</v>
      </c>
      <c r="C911" s="16" t="s">
        <v>294</v>
      </c>
      <c r="D911" s="14" t="s">
        <v>832</v>
      </c>
      <c r="E911" s="216" t="s">
        <v>291</v>
      </c>
      <c r="F911" s="26" t="s">
        <v>28</v>
      </c>
      <c r="G911" s="161">
        <f t="shared" si="23"/>
        <v>174450</v>
      </c>
      <c r="H911" s="161">
        <v>697800</v>
      </c>
      <c r="I911" s="233" t="s">
        <v>30</v>
      </c>
      <c r="J911" s="26"/>
      <c r="K911" s="26"/>
      <c r="L911" s="26">
        <v>1</v>
      </c>
      <c r="M911" s="26"/>
      <c r="N911" s="26">
        <v>1</v>
      </c>
      <c r="O911" s="26"/>
      <c r="P911" s="26"/>
      <c r="Q911" s="26">
        <v>1</v>
      </c>
      <c r="R911" s="26"/>
      <c r="S911" s="26"/>
      <c r="T911" s="26">
        <v>1</v>
      </c>
      <c r="U911" s="26"/>
      <c r="V911" s="41" t="s">
        <v>835</v>
      </c>
      <c r="W911" s="41"/>
      <c r="X911" s="41"/>
      <c r="Y911" s="166"/>
      <c r="Z911" s="41"/>
      <c r="AA911" s="41"/>
      <c r="AB911" s="41"/>
    </row>
    <row r="912" spans="1:28" ht="15.75" customHeight="1">
      <c r="A912" s="13">
        <v>1021</v>
      </c>
      <c r="B912" s="14"/>
      <c r="C912" s="62"/>
      <c r="D912" s="14"/>
      <c r="E912" s="214"/>
      <c r="F912" s="26"/>
      <c r="G912" s="161"/>
      <c r="H912" s="161"/>
      <c r="I912" s="233"/>
      <c r="J912" s="280"/>
      <c r="K912" s="280"/>
      <c r="L912" s="280"/>
      <c r="M912" s="280"/>
      <c r="N912" s="280"/>
      <c r="O912" s="280"/>
      <c r="P912" s="280"/>
      <c r="Q912" s="280"/>
      <c r="R912" s="280"/>
      <c r="S912" s="280"/>
      <c r="T912" s="280"/>
      <c r="U912" s="247"/>
      <c r="V912" s="41"/>
      <c r="W912" s="41"/>
      <c r="X912" s="41"/>
      <c r="Y912" s="166"/>
      <c r="Z912" s="41"/>
      <c r="AA912" s="41"/>
      <c r="AB912" s="41"/>
    </row>
    <row r="913" spans="1:28" ht="15.75" customHeight="1">
      <c r="A913" s="13">
        <v>1022</v>
      </c>
      <c r="B913" s="14" t="s">
        <v>34</v>
      </c>
      <c r="C913" s="16" t="s">
        <v>721</v>
      </c>
      <c r="D913" s="14"/>
      <c r="E913" s="14"/>
      <c r="F913" s="14"/>
      <c r="G913" s="149"/>
      <c r="H913" s="209">
        <f>SUM(H914)</f>
        <v>655200</v>
      </c>
      <c r="I913" s="15" t="s">
        <v>30</v>
      </c>
      <c r="J913" s="260"/>
      <c r="K913" s="260"/>
      <c r="L913" s="260"/>
      <c r="M913" s="260"/>
      <c r="N913" s="260"/>
      <c r="O913" s="260">
        <v>1</v>
      </c>
      <c r="P913" s="260"/>
      <c r="Q913" s="260"/>
      <c r="R913" s="260">
        <v>1</v>
      </c>
      <c r="S913" s="260"/>
      <c r="T913" s="260">
        <v>1</v>
      </c>
      <c r="U913" s="14"/>
      <c r="V913" s="41" t="s">
        <v>833</v>
      </c>
      <c r="W913" s="41"/>
      <c r="X913" s="41"/>
      <c r="Y913" s="166"/>
      <c r="Z913" s="41"/>
      <c r="AA913" s="41"/>
      <c r="AB913" s="41"/>
    </row>
    <row r="914" spans="1:28" ht="32.25" customHeight="1">
      <c r="A914" s="13">
        <v>1023</v>
      </c>
      <c r="B914" s="14" t="s">
        <v>34</v>
      </c>
      <c r="C914" s="16" t="s">
        <v>716</v>
      </c>
      <c r="D914" s="14"/>
      <c r="E914" s="99">
        <v>3</v>
      </c>
      <c r="F914" s="99" t="s">
        <v>28</v>
      </c>
      <c r="G914" s="244">
        <f>H914/E914</f>
        <v>218400</v>
      </c>
      <c r="H914" s="212">
        <v>655200</v>
      </c>
      <c r="I914" s="240" t="s">
        <v>30</v>
      </c>
      <c r="J914" s="26"/>
      <c r="K914" s="26"/>
      <c r="L914" s="26"/>
      <c r="M914" s="26"/>
      <c r="N914" s="26"/>
      <c r="O914" s="26">
        <v>1</v>
      </c>
      <c r="P914" s="26"/>
      <c r="Q914" s="26"/>
      <c r="R914" s="26">
        <v>1</v>
      </c>
      <c r="S914" s="26"/>
      <c r="T914" s="26">
        <v>1</v>
      </c>
      <c r="U914" s="26"/>
      <c r="V914" s="281"/>
      <c r="W914" s="41"/>
      <c r="X914" s="41"/>
      <c r="Y914" s="166"/>
      <c r="Z914" s="41"/>
      <c r="AA914" s="41"/>
      <c r="AB914" s="41"/>
    </row>
    <row r="915" spans="1:28" ht="15.75" customHeight="1">
      <c r="A915" s="13">
        <v>1027</v>
      </c>
      <c r="B915" s="14"/>
      <c r="C915" s="62"/>
      <c r="D915" s="14"/>
      <c r="E915" s="72"/>
      <c r="F915" s="14"/>
      <c r="G915" s="73"/>
      <c r="H915" s="73"/>
      <c r="I915" s="15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41"/>
      <c r="W915" s="41"/>
      <c r="X915" s="41"/>
      <c r="Y915" s="166"/>
      <c r="Z915" s="41"/>
      <c r="AA915" s="41"/>
      <c r="AB915" s="41"/>
    </row>
    <row r="916" spans="1:28" ht="15.75" customHeight="1">
      <c r="A916" s="13">
        <v>1028</v>
      </c>
      <c r="B916" s="14" t="s">
        <v>34</v>
      </c>
      <c r="C916" s="24" t="s">
        <v>721</v>
      </c>
      <c r="D916" s="14"/>
      <c r="E916" s="14"/>
      <c r="F916" s="14"/>
      <c r="G916" s="71"/>
      <c r="H916" s="219">
        <f>SUM(H918,H943)</f>
        <v>921250</v>
      </c>
      <c r="I916" s="71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41"/>
      <c r="W916" s="41"/>
      <c r="X916" s="41"/>
      <c r="Y916" s="166"/>
      <c r="Z916" s="41"/>
      <c r="AA916" s="41"/>
      <c r="AB916" s="41"/>
    </row>
    <row r="917" spans="1:28" ht="15.75" customHeight="1">
      <c r="A917" s="13">
        <v>1029</v>
      </c>
      <c r="B917" s="14" t="s">
        <v>34</v>
      </c>
      <c r="C917" s="24" t="s">
        <v>872</v>
      </c>
      <c r="D917" s="14"/>
      <c r="E917" s="14"/>
      <c r="F917" s="14"/>
      <c r="G917" s="71"/>
      <c r="H917" s="147"/>
      <c r="I917" s="71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41"/>
      <c r="W917" s="41"/>
      <c r="X917" s="41"/>
      <c r="Y917" s="166"/>
      <c r="Z917" s="41"/>
      <c r="AA917" s="41"/>
      <c r="AB917" s="41"/>
    </row>
    <row r="918" spans="1:28" ht="15.75" customHeight="1">
      <c r="A918" s="13">
        <v>1030</v>
      </c>
      <c r="B918" s="14" t="s">
        <v>34</v>
      </c>
      <c r="C918" s="24" t="s">
        <v>729</v>
      </c>
      <c r="D918" s="14"/>
      <c r="E918" s="14"/>
      <c r="F918" s="14"/>
      <c r="G918" s="150"/>
      <c r="H918" s="145">
        <f>SUM(H919:H940)</f>
        <v>141250</v>
      </c>
      <c r="I918" s="14" t="s">
        <v>30</v>
      </c>
      <c r="J918" s="14"/>
      <c r="K918" s="14"/>
      <c r="L918" s="117">
        <v>1</v>
      </c>
      <c r="M918" s="14"/>
      <c r="N918" s="14"/>
      <c r="O918" s="14"/>
      <c r="P918" s="14"/>
      <c r="Q918" s="14"/>
      <c r="R918" s="14"/>
      <c r="S918" s="14"/>
      <c r="T918" s="14"/>
      <c r="U918" s="14"/>
      <c r="V918" s="41" t="s">
        <v>873</v>
      </c>
      <c r="W918" s="41"/>
      <c r="X918" s="41"/>
      <c r="Y918" s="166"/>
      <c r="Z918" s="41"/>
      <c r="AA918" s="41"/>
      <c r="AB918" s="41"/>
    </row>
    <row r="919" spans="1:28" ht="15.75" customHeight="1">
      <c r="A919" s="13">
        <v>1031</v>
      </c>
      <c r="B919" s="25" t="s">
        <v>34</v>
      </c>
      <c r="C919" s="282" t="s">
        <v>950</v>
      </c>
      <c r="D919" s="14" t="s">
        <v>37</v>
      </c>
      <c r="E919" s="13">
        <v>70</v>
      </c>
      <c r="F919" s="13" t="s">
        <v>951</v>
      </c>
      <c r="G919" s="62">
        <v>200</v>
      </c>
      <c r="H919" s="122">
        <v>14000</v>
      </c>
      <c r="I919" s="221" t="s">
        <v>30</v>
      </c>
      <c r="J919" s="206"/>
      <c r="K919" s="206"/>
      <c r="L919" s="206">
        <v>1</v>
      </c>
      <c r="M919" s="206"/>
      <c r="N919" s="206"/>
      <c r="O919" s="206"/>
      <c r="P919" s="206"/>
      <c r="Q919" s="206"/>
      <c r="R919" s="206"/>
      <c r="S919" s="206"/>
      <c r="T919" s="206"/>
      <c r="U919" s="206"/>
      <c r="V919" s="41"/>
      <c r="W919" s="41"/>
      <c r="X919" s="41"/>
      <c r="Y919" s="166"/>
      <c r="Z919" s="41"/>
      <c r="AA919" s="41"/>
      <c r="AB919" s="41"/>
    </row>
    <row r="920" spans="1:28" ht="15.75" customHeight="1">
      <c r="A920" s="13">
        <v>1032</v>
      </c>
      <c r="B920" s="25" t="s">
        <v>34</v>
      </c>
      <c r="C920" s="282" t="s">
        <v>952</v>
      </c>
      <c r="D920" s="14" t="s">
        <v>37</v>
      </c>
      <c r="E920" s="13">
        <v>70</v>
      </c>
      <c r="F920" s="13" t="s">
        <v>951</v>
      </c>
      <c r="G920" s="62">
        <v>150</v>
      </c>
      <c r="H920" s="122">
        <v>10500</v>
      </c>
      <c r="I920" s="221" t="s">
        <v>30</v>
      </c>
      <c r="J920" s="206"/>
      <c r="K920" s="206"/>
      <c r="L920" s="206">
        <v>1</v>
      </c>
      <c r="M920" s="206"/>
      <c r="N920" s="206"/>
      <c r="O920" s="206"/>
      <c r="P920" s="206"/>
      <c r="Q920" s="206"/>
      <c r="R920" s="206"/>
      <c r="S920" s="206"/>
      <c r="T920" s="206"/>
      <c r="U920" s="206"/>
      <c r="V920" s="41"/>
      <c r="W920" s="41"/>
      <c r="X920" s="41"/>
      <c r="Y920" s="166"/>
      <c r="Z920" s="41"/>
      <c r="AA920" s="41"/>
      <c r="AB920" s="41"/>
    </row>
    <row r="921" spans="1:28" ht="15.75" customHeight="1">
      <c r="A921" s="13">
        <v>1033</v>
      </c>
      <c r="B921" s="25" t="s">
        <v>34</v>
      </c>
      <c r="C921" s="282" t="s">
        <v>950</v>
      </c>
      <c r="D921" s="14" t="s">
        <v>37</v>
      </c>
      <c r="E921" s="13">
        <v>35</v>
      </c>
      <c r="F921" s="13" t="s">
        <v>951</v>
      </c>
      <c r="G921" s="62">
        <v>200</v>
      </c>
      <c r="H921" s="122">
        <v>7000</v>
      </c>
      <c r="I921" s="221" t="s">
        <v>30</v>
      </c>
      <c r="J921" s="206"/>
      <c r="K921" s="206"/>
      <c r="L921" s="206">
        <v>1</v>
      </c>
      <c r="M921" s="206"/>
      <c r="N921" s="206"/>
      <c r="O921" s="206"/>
      <c r="P921" s="206"/>
      <c r="Q921" s="206"/>
      <c r="R921" s="206"/>
      <c r="S921" s="206"/>
      <c r="T921" s="206"/>
      <c r="U921" s="206"/>
      <c r="V921" s="41"/>
      <c r="W921" s="41"/>
      <c r="X921" s="41"/>
      <c r="Y921" s="166"/>
      <c r="Z921" s="41"/>
      <c r="AA921" s="41"/>
      <c r="AB921" s="41"/>
    </row>
    <row r="922" spans="1:28" ht="15.75" customHeight="1">
      <c r="A922" s="13">
        <v>1034</v>
      </c>
      <c r="B922" s="25" t="s">
        <v>34</v>
      </c>
      <c r="C922" s="282" t="s">
        <v>952</v>
      </c>
      <c r="D922" s="14" t="s">
        <v>37</v>
      </c>
      <c r="E922" s="13">
        <v>35</v>
      </c>
      <c r="F922" s="13" t="s">
        <v>951</v>
      </c>
      <c r="G922" s="62">
        <v>150</v>
      </c>
      <c r="H922" s="122">
        <v>5250</v>
      </c>
      <c r="I922" s="221" t="s">
        <v>30</v>
      </c>
      <c r="J922" s="206"/>
      <c r="K922" s="206"/>
      <c r="L922" s="206">
        <v>1</v>
      </c>
      <c r="M922" s="206"/>
      <c r="N922" s="206"/>
      <c r="O922" s="206"/>
      <c r="P922" s="206"/>
      <c r="Q922" s="206"/>
      <c r="R922" s="206"/>
      <c r="S922" s="206"/>
      <c r="T922" s="206"/>
      <c r="U922" s="206"/>
      <c r="V922" s="41"/>
      <c r="W922" s="41"/>
      <c r="X922" s="41"/>
      <c r="Y922" s="166"/>
      <c r="Z922" s="41"/>
      <c r="AA922" s="41"/>
      <c r="AB922" s="41"/>
    </row>
    <row r="923" spans="1:28" ht="15.75" customHeight="1">
      <c r="A923" s="13">
        <v>1035</v>
      </c>
      <c r="B923" s="25" t="s">
        <v>34</v>
      </c>
      <c r="C923" s="282" t="s">
        <v>950</v>
      </c>
      <c r="D923" s="14" t="s">
        <v>37</v>
      </c>
      <c r="E923" s="13">
        <v>35</v>
      </c>
      <c r="F923" s="13" t="s">
        <v>951</v>
      </c>
      <c r="G923" s="62">
        <v>200</v>
      </c>
      <c r="H923" s="122">
        <v>7000</v>
      </c>
      <c r="I923" s="221" t="s">
        <v>30</v>
      </c>
      <c r="J923" s="206"/>
      <c r="K923" s="206"/>
      <c r="L923" s="206">
        <v>1</v>
      </c>
      <c r="M923" s="206"/>
      <c r="N923" s="206"/>
      <c r="O923" s="206"/>
      <c r="P923" s="206"/>
      <c r="Q923" s="206"/>
      <c r="R923" s="206"/>
      <c r="S923" s="206"/>
      <c r="T923" s="206"/>
      <c r="U923" s="206"/>
      <c r="V923" s="41"/>
      <c r="W923" s="41"/>
      <c r="X923" s="41"/>
      <c r="Y923" s="166"/>
      <c r="Z923" s="41"/>
      <c r="AA923" s="41"/>
      <c r="AB923" s="41"/>
    </row>
    <row r="924" spans="1:28" ht="15.75" customHeight="1">
      <c r="A924" s="13">
        <v>1036</v>
      </c>
      <c r="B924" s="25" t="s">
        <v>34</v>
      </c>
      <c r="C924" s="282" t="s">
        <v>952</v>
      </c>
      <c r="D924" s="14" t="s">
        <v>37</v>
      </c>
      <c r="E924" s="13">
        <v>20</v>
      </c>
      <c r="F924" s="13" t="s">
        <v>951</v>
      </c>
      <c r="G924" s="62">
        <v>150</v>
      </c>
      <c r="H924" s="122">
        <v>3000</v>
      </c>
      <c r="I924" s="221" t="s">
        <v>30</v>
      </c>
      <c r="J924" s="206"/>
      <c r="K924" s="206"/>
      <c r="L924" s="206">
        <v>1</v>
      </c>
      <c r="M924" s="206"/>
      <c r="N924" s="206"/>
      <c r="O924" s="206"/>
      <c r="P924" s="206"/>
      <c r="Q924" s="206"/>
      <c r="R924" s="206"/>
      <c r="S924" s="206"/>
      <c r="T924" s="206"/>
      <c r="U924" s="206"/>
      <c r="V924" s="41"/>
      <c r="W924" s="41"/>
      <c r="X924" s="41"/>
      <c r="Y924" s="166"/>
      <c r="Z924" s="41"/>
      <c r="AA924" s="41"/>
      <c r="AB924" s="41"/>
    </row>
    <row r="925" spans="1:28" ht="15.75" customHeight="1">
      <c r="A925" s="13">
        <v>1037</v>
      </c>
      <c r="B925" s="25" t="s">
        <v>34</v>
      </c>
      <c r="C925" s="282" t="s">
        <v>950</v>
      </c>
      <c r="D925" s="14" t="s">
        <v>37</v>
      </c>
      <c r="E925" s="13">
        <v>35</v>
      </c>
      <c r="F925" s="13" t="s">
        <v>951</v>
      </c>
      <c r="G925" s="62">
        <v>200</v>
      </c>
      <c r="H925" s="122">
        <v>7000</v>
      </c>
      <c r="I925" s="221" t="s">
        <v>30</v>
      </c>
      <c r="J925" s="206"/>
      <c r="K925" s="206"/>
      <c r="L925" s="206">
        <v>1</v>
      </c>
      <c r="M925" s="206"/>
      <c r="N925" s="206"/>
      <c r="O925" s="206"/>
      <c r="P925" s="206"/>
      <c r="Q925" s="206"/>
      <c r="R925" s="206"/>
      <c r="S925" s="206"/>
      <c r="T925" s="206"/>
      <c r="U925" s="206"/>
      <c r="V925" s="41"/>
      <c r="W925" s="41"/>
      <c r="X925" s="41"/>
      <c r="Y925" s="166"/>
      <c r="Z925" s="41"/>
      <c r="AA925" s="41"/>
      <c r="AB925" s="41"/>
    </row>
    <row r="926" spans="1:28" ht="15.75" customHeight="1">
      <c r="A926" s="13">
        <v>1038</v>
      </c>
      <c r="B926" s="25" t="s">
        <v>34</v>
      </c>
      <c r="C926" s="282" t="s">
        <v>952</v>
      </c>
      <c r="D926" s="14" t="s">
        <v>37</v>
      </c>
      <c r="E926" s="13">
        <v>35</v>
      </c>
      <c r="F926" s="13" t="s">
        <v>951</v>
      </c>
      <c r="G926" s="62">
        <v>150</v>
      </c>
      <c r="H926" s="122">
        <v>5250</v>
      </c>
      <c r="I926" s="221" t="s">
        <v>30</v>
      </c>
      <c r="J926" s="206"/>
      <c r="K926" s="206"/>
      <c r="L926" s="206">
        <v>1</v>
      </c>
      <c r="M926" s="206"/>
      <c r="N926" s="206"/>
      <c r="O926" s="206"/>
      <c r="P926" s="206"/>
      <c r="Q926" s="206"/>
      <c r="R926" s="206"/>
      <c r="S926" s="206"/>
      <c r="T926" s="206"/>
      <c r="U926" s="206"/>
      <c r="V926" s="41"/>
      <c r="W926" s="41"/>
      <c r="X926" s="41"/>
      <c r="Y926" s="166"/>
      <c r="Z926" s="41"/>
      <c r="AA926" s="41"/>
      <c r="AB926" s="41"/>
    </row>
    <row r="927" spans="1:28" ht="15.75" customHeight="1">
      <c r="A927" s="13">
        <v>1039</v>
      </c>
      <c r="B927" s="25" t="s">
        <v>34</v>
      </c>
      <c r="C927" s="282" t="s">
        <v>950</v>
      </c>
      <c r="D927" s="14" t="s">
        <v>37</v>
      </c>
      <c r="E927" s="13">
        <v>35</v>
      </c>
      <c r="F927" s="13" t="s">
        <v>951</v>
      </c>
      <c r="G927" s="62">
        <v>200</v>
      </c>
      <c r="H927" s="122">
        <v>7000</v>
      </c>
      <c r="I927" s="221" t="s">
        <v>30</v>
      </c>
      <c r="J927" s="206"/>
      <c r="K927" s="206"/>
      <c r="L927" s="206">
        <v>1</v>
      </c>
      <c r="M927" s="206"/>
      <c r="N927" s="206"/>
      <c r="O927" s="206"/>
      <c r="P927" s="206"/>
      <c r="Q927" s="206"/>
      <c r="R927" s="206"/>
      <c r="S927" s="206"/>
      <c r="T927" s="206"/>
      <c r="U927" s="206"/>
      <c r="V927" s="41"/>
      <c r="W927" s="41"/>
      <c r="X927" s="41"/>
      <c r="Y927" s="166"/>
      <c r="Z927" s="41"/>
      <c r="AA927" s="41"/>
      <c r="AB927" s="41"/>
    </row>
    <row r="928" spans="1:28" ht="15.75" customHeight="1">
      <c r="A928" s="13">
        <v>1040</v>
      </c>
      <c r="B928" s="25" t="s">
        <v>34</v>
      </c>
      <c r="C928" s="282" t="s">
        <v>952</v>
      </c>
      <c r="D928" s="14" t="s">
        <v>37</v>
      </c>
      <c r="E928" s="13">
        <v>35</v>
      </c>
      <c r="F928" s="13" t="s">
        <v>951</v>
      </c>
      <c r="G928" s="62">
        <v>150</v>
      </c>
      <c r="H928" s="122">
        <v>5250</v>
      </c>
      <c r="I928" s="221" t="s">
        <v>30</v>
      </c>
      <c r="J928" s="206"/>
      <c r="K928" s="206"/>
      <c r="L928" s="206">
        <v>1</v>
      </c>
      <c r="M928" s="206"/>
      <c r="N928" s="206"/>
      <c r="O928" s="206"/>
      <c r="P928" s="206"/>
      <c r="Q928" s="206"/>
      <c r="R928" s="206"/>
      <c r="S928" s="206"/>
      <c r="T928" s="206"/>
      <c r="U928" s="206"/>
      <c r="V928" s="41"/>
      <c r="W928" s="41"/>
      <c r="X928" s="41"/>
      <c r="Y928" s="166"/>
      <c r="Z928" s="41"/>
      <c r="AA928" s="41"/>
      <c r="AB928" s="41"/>
    </row>
    <row r="929" spans="1:28" ht="15.75" customHeight="1">
      <c r="A929" s="13">
        <v>1041</v>
      </c>
      <c r="B929" s="25" t="s">
        <v>34</v>
      </c>
      <c r="C929" s="282" t="s">
        <v>950</v>
      </c>
      <c r="D929" s="14" t="s">
        <v>37</v>
      </c>
      <c r="E929" s="13">
        <v>40</v>
      </c>
      <c r="F929" s="13" t="s">
        <v>951</v>
      </c>
      <c r="G929" s="62">
        <v>200</v>
      </c>
      <c r="H929" s="122">
        <v>8000</v>
      </c>
      <c r="I929" s="221" t="s">
        <v>30</v>
      </c>
      <c r="J929" s="206"/>
      <c r="K929" s="206"/>
      <c r="L929" s="206">
        <v>1</v>
      </c>
      <c r="M929" s="206"/>
      <c r="N929" s="206"/>
      <c r="O929" s="206"/>
      <c r="P929" s="206"/>
      <c r="Q929" s="206"/>
      <c r="R929" s="206"/>
      <c r="S929" s="206"/>
      <c r="T929" s="206"/>
      <c r="U929" s="206"/>
      <c r="V929" s="41"/>
      <c r="W929" s="41"/>
      <c r="X929" s="41"/>
      <c r="Y929" s="166"/>
      <c r="Z929" s="41"/>
      <c r="AA929" s="41"/>
      <c r="AB929" s="41"/>
    </row>
    <row r="930" spans="1:28" ht="15.75" customHeight="1">
      <c r="A930" s="13">
        <v>1042</v>
      </c>
      <c r="B930" s="25" t="s">
        <v>34</v>
      </c>
      <c r="C930" s="282" t="s">
        <v>952</v>
      </c>
      <c r="D930" s="14" t="s">
        <v>37</v>
      </c>
      <c r="E930" s="13">
        <v>40</v>
      </c>
      <c r="F930" s="13" t="s">
        <v>951</v>
      </c>
      <c r="G930" s="62">
        <v>150</v>
      </c>
      <c r="H930" s="122">
        <v>6000</v>
      </c>
      <c r="I930" s="221" t="s">
        <v>30</v>
      </c>
      <c r="J930" s="206"/>
      <c r="K930" s="206"/>
      <c r="L930" s="206">
        <v>1</v>
      </c>
      <c r="M930" s="206"/>
      <c r="N930" s="206"/>
      <c r="O930" s="206"/>
      <c r="P930" s="206"/>
      <c r="Q930" s="206"/>
      <c r="R930" s="206"/>
      <c r="S930" s="206"/>
      <c r="T930" s="206"/>
      <c r="U930" s="206"/>
      <c r="V930" s="41"/>
      <c r="W930" s="41"/>
      <c r="X930" s="41"/>
      <c r="Y930" s="166"/>
      <c r="Z930" s="41"/>
      <c r="AA930" s="41"/>
      <c r="AB930" s="41"/>
    </row>
    <row r="931" spans="1:28" ht="15.75" customHeight="1">
      <c r="A931" s="13">
        <v>1043</v>
      </c>
      <c r="B931" s="25" t="s">
        <v>34</v>
      </c>
      <c r="C931" s="282" t="s">
        <v>950</v>
      </c>
      <c r="D931" s="14" t="s">
        <v>37</v>
      </c>
      <c r="E931" s="13">
        <v>35</v>
      </c>
      <c r="F931" s="13" t="s">
        <v>951</v>
      </c>
      <c r="G931" s="62">
        <v>200</v>
      </c>
      <c r="H931" s="122">
        <v>7000</v>
      </c>
      <c r="I931" s="221" t="s">
        <v>30</v>
      </c>
      <c r="J931" s="206"/>
      <c r="K931" s="206"/>
      <c r="L931" s="206">
        <v>1</v>
      </c>
      <c r="M931" s="206"/>
      <c r="N931" s="206"/>
      <c r="O931" s="206"/>
      <c r="P931" s="206"/>
      <c r="Q931" s="206"/>
      <c r="R931" s="206"/>
      <c r="S931" s="206"/>
      <c r="T931" s="206"/>
      <c r="U931" s="206"/>
      <c r="V931" s="41"/>
      <c r="W931" s="41"/>
      <c r="X931" s="41"/>
      <c r="Y931" s="166"/>
      <c r="Z931" s="41"/>
      <c r="AA931" s="41"/>
      <c r="AB931" s="41"/>
    </row>
    <row r="932" spans="1:28" ht="15.75" customHeight="1">
      <c r="A932" s="13">
        <v>1044</v>
      </c>
      <c r="B932" s="25" t="s">
        <v>34</v>
      </c>
      <c r="C932" s="282" t="s">
        <v>952</v>
      </c>
      <c r="D932" s="14" t="s">
        <v>37</v>
      </c>
      <c r="E932" s="13">
        <v>35</v>
      </c>
      <c r="F932" s="13" t="s">
        <v>951</v>
      </c>
      <c r="G932" s="62">
        <v>150</v>
      </c>
      <c r="H932" s="122">
        <v>5250</v>
      </c>
      <c r="I932" s="221" t="s">
        <v>30</v>
      </c>
      <c r="J932" s="206"/>
      <c r="K932" s="206"/>
      <c r="L932" s="206">
        <v>1</v>
      </c>
      <c r="M932" s="206"/>
      <c r="N932" s="206"/>
      <c r="O932" s="206"/>
      <c r="P932" s="206"/>
      <c r="Q932" s="206"/>
      <c r="R932" s="206"/>
      <c r="S932" s="206"/>
      <c r="T932" s="206"/>
      <c r="U932" s="206"/>
      <c r="V932" s="41"/>
      <c r="W932" s="41"/>
      <c r="X932" s="41"/>
      <c r="Y932" s="166"/>
      <c r="Z932" s="41"/>
      <c r="AA932" s="41"/>
      <c r="AB932" s="41"/>
    </row>
    <row r="933" spans="1:28" ht="15.75" customHeight="1">
      <c r="A933" s="13">
        <v>1045</v>
      </c>
      <c r="B933" s="25" t="s">
        <v>34</v>
      </c>
      <c r="C933" s="282" t="s">
        <v>950</v>
      </c>
      <c r="D933" s="14" t="s">
        <v>37</v>
      </c>
      <c r="E933" s="13">
        <v>35</v>
      </c>
      <c r="F933" s="13" t="s">
        <v>951</v>
      </c>
      <c r="G933" s="62">
        <v>200</v>
      </c>
      <c r="H933" s="122">
        <v>7000</v>
      </c>
      <c r="I933" s="221" t="s">
        <v>30</v>
      </c>
      <c r="J933" s="206"/>
      <c r="K933" s="206"/>
      <c r="L933" s="206">
        <v>1</v>
      </c>
      <c r="M933" s="206"/>
      <c r="N933" s="206"/>
      <c r="O933" s="206"/>
      <c r="P933" s="206"/>
      <c r="Q933" s="206"/>
      <c r="R933" s="206"/>
      <c r="S933" s="206"/>
      <c r="T933" s="206"/>
      <c r="U933" s="206"/>
      <c r="V933" s="41"/>
      <c r="W933" s="41"/>
      <c r="X933" s="41"/>
      <c r="Y933" s="166"/>
      <c r="Z933" s="41"/>
      <c r="AA933" s="41"/>
      <c r="AB933" s="41"/>
    </row>
    <row r="934" spans="1:28" ht="15.75" customHeight="1">
      <c r="A934" s="13">
        <v>1046</v>
      </c>
      <c r="B934" s="25" t="s">
        <v>34</v>
      </c>
      <c r="C934" s="282" t="s">
        <v>952</v>
      </c>
      <c r="D934" s="14" t="s">
        <v>37</v>
      </c>
      <c r="E934" s="13">
        <v>35</v>
      </c>
      <c r="F934" s="13" t="s">
        <v>951</v>
      </c>
      <c r="G934" s="62">
        <v>150</v>
      </c>
      <c r="H934" s="122">
        <v>5250</v>
      </c>
      <c r="I934" s="221" t="s">
        <v>30</v>
      </c>
      <c r="J934" s="206"/>
      <c r="K934" s="206"/>
      <c r="L934" s="206">
        <v>1</v>
      </c>
      <c r="M934" s="206"/>
      <c r="N934" s="206"/>
      <c r="O934" s="206"/>
      <c r="P934" s="206"/>
      <c r="Q934" s="206"/>
      <c r="R934" s="206"/>
      <c r="S934" s="206"/>
      <c r="T934" s="206"/>
      <c r="U934" s="206"/>
      <c r="V934" s="41"/>
      <c r="W934" s="41"/>
      <c r="X934" s="41"/>
      <c r="Y934" s="166"/>
      <c r="Z934" s="41"/>
      <c r="AA934" s="41"/>
      <c r="AB934" s="41"/>
    </row>
    <row r="935" spans="1:28" ht="15.75" customHeight="1">
      <c r="A935" s="13">
        <v>1047</v>
      </c>
      <c r="B935" s="25" t="s">
        <v>34</v>
      </c>
      <c r="C935" s="282" t="s">
        <v>950</v>
      </c>
      <c r="D935" s="14" t="s">
        <v>37</v>
      </c>
      <c r="E935" s="13">
        <v>20</v>
      </c>
      <c r="F935" s="13" t="s">
        <v>951</v>
      </c>
      <c r="G935" s="62">
        <v>200</v>
      </c>
      <c r="H935" s="122">
        <v>4000</v>
      </c>
      <c r="I935" s="221" t="s">
        <v>30</v>
      </c>
      <c r="J935" s="206"/>
      <c r="K935" s="206"/>
      <c r="L935" s="206">
        <v>1</v>
      </c>
      <c r="M935" s="206"/>
      <c r="N935" s="206"/>
      <c r="O935" s="206"/>
      <c r="P935" s="206"/>
      <c r="Q935" s="206"/>
      <c r="R935" s="206"/>
      <c r="S935" s="206"/>
      <c r="T935" s="206"/>
      <c r="U935" s="206"/>
      <c r="V935" s="41"/>
      <c r="W935" s="41"/>
      <c r="X935" s="41"/>
      <c r="Y935" s="166"/>
      <c r="Z935" s="41"/>
      <c r="AA935" s="41"/>
      <c r="AB935" s="41"/>
    </row>
    <row r="936" spans="1:28" ht="15.75" customHeight="1">
      <c r="A936" s="13">
        <v>1048</v>
      </c>
      <c r="B936" s="25" t="s">
        <v>34</v>
      </c>
      <c r="C936" s="282" t="s">
        <v>952</v>
      </c>
      <c r="D936" s="14" t="s">
        <v>37</v>
      </c>
      <c r="E936" s="13">
        <v>20</v>
      </c>
      <c r="F936" s="13" t="s">
        <v>951</v>
      </c>
      <c r="G936" s="62">
        <v>150</v>
      </c>
      <c r="H936" s="122">
        <v>3000</v>
      </c>
      <c r="I936" s="221" t="s">
        <v>30</v>
      </c>
      <c r="J936" s="206"/>
      <c r="K936" s="206"/>
      <c r="L936" s="206">
        <v>1</v>
      </c>
      <c r="M936" s="206"/>
      <c r="N936" s="206"/>
      <c r="O936" s="206"/>
      <c r="P936" s="206"/>
      <c r="Q936" s="206"/>
      <c r="R936" s="206"/>
      <c r="S936" s="206"/>
      <c r="T936" s="206"/>
      <c r="U936" s="206"/>
      <c r="V936" s="41"/>
      <c r="W936" s="41"/>
      <c r="X936" s="41"/>
      <c r="Y936" s="166"/>
      <c r="Z936" s="41"/>
      <c r="AA936" s="41"/>
      <c r="AB936" s="41"/>
    </row>
    <row r="937" spans="1:28" ht="15.75" customHeight="1">
      <c r="A937" s="13">
        <v>1049</v>
      </c>
      <c r="B937" s="25" t="s">
        <v>34</v>
      </c>
      <c r="C937" s="282" t="s">
        <v>950</v>
      </c>
      <c r="D937" s="14" t="s">
        <v>37</v>
      </c>
      <c r="E937" s="13">
        <v>35</v>
      </c>
      <c r="F937" s="13" t="s">
        <v>951</v>
      </c>
      <c r="G937" s="62">
        <v>200</v>
      </c>
      <c r="H937" s="122">
        <v>7000</v>
      </c>
      <c r="I937" s="221" t="s">
        <v>30</v>
      </c>
      <c r="J937" s="206"/>
      <c r="K937" s="206"/>
      <c r="L937" s="206">
        <v>1</v>
      </c>
      <c r="M937" s="206"/>
      <c r="N937" s="206"/>
      <c r="O937" s="206"/>
      <c r="P937" s="206"/>
      <c r="Q937" s="206"/>
      <c r="R937" s="206"/>
      <c r="S937" s="206"/>
      <c r="T937" s="206"/>
      <c r="U937" s="206"/>
      <c r="V937" s="41"/>
      <c r="W937" s="41"/>
      <c r="X937" s="41"/>
      <c r="Y937" s="166"/>
      <c r="Z937" s="41"/>
      <c r="AA937" s="41"/>
      <c r="AB937" s="41"/>
    </row>
    <row r="938" spans="1:28" ht="15.75" customHeight="1">
      <c r="A938" s="13">
        <v>1050</v>
      </c>
      <c r="B938" s="25" t="s">
        <v>34</v>
      </c>
      <c r="C938" s="282" t="s">
        <v>952</v>
      </c>
      <c r="D938" s="14" t="s">
        <v>37</v>
      </c>
      <c r="E938" s="13">
        <v>35</v>
      </c>
      <c r="F938" s="13" t="s">
        <v>951</v>
      </c>
      <c r="G938" s="62">
        <v>150</v>
      </c>
      <c r="H938" s="122">
        <v>5250</v>
      </c>
      <c r="I938" s="221" t="s">
        <v>30</v>
      </c>
      <c r="J938" s="206"/>
      <c r="K938" s="206"/>
      <c r="L938" s="206">
        <v>1</v>
      </c>
      <c r="M938" s="206"/>
      <c r="N938" s="206"/>
      <c r="O938" s="206"/>
      <c r="P938" s="206"/>
      <c r="Q938" s="206"/>
      <c r="R938" s="206"/>
      <c r="S938" s="206"/>
      <c r="T938" s="206"/>
      <c r="U938" s="206"/>
      <c r="V938" s="41"/>
      <c r="W938" s="41"/>
      <c r="X938" s="41"/>
      <c r="Y938" s="166"/>
      <c r="Z938" s="41"/>
      <c r="AA938" s="41"/>
      <c r="AB938" s="41"/>
    </row>
    <row r="939" spans="1:28" ht="15.75" customHeight="1">
      <c r="A939" s="13">
        <v>1051</v>
      </c>
      <c r="B939" s="25" t="s">
        <v>34</v>
      </c>
      <c r="C939" s="282" t="s">
        <v>950</v>
      </c>
      <c r="D939" s="14" t="s">
        <v>37</v>
      </c>
      <c r="E939" s="13">
        <v>35</v>
      </c>
      <c r="F939" s="13" t="s">
        <v>951</v>
      </c>
      <c r="G939" s="62">
        <v>200</v>
      </c>
      <c r="H939" s="122">
        <v>7000</v>
      </c>
      <c r="I939" s="221" t="s">
        <v>30</v>
      </c>
      <c r="J939" s="206"/>
      <c r="K939" s="206"/>
      <c r="L939" s="206">
        <v>1</v>
      </c>
      <c r="M939" s="206"/>
      <c r="N939" s="206"/>
      <c r="O939" s="206"/>
      <c r="P939" s="206"/>
      <c r="Q939" s="206"/>
      <c r="R939" s="206"/>
      <c r="S939" s="206"/>
      <c r="T939" s="206"/>
      <c r="U939" s="206"/>
      <c r="V939" s="41"/>
      <c r="W939" s="41"/>
      <c r="X939" s="41"/>
      <c r="Y939" s="166"/>
      <c r="Z939" s="41"/>
      <c r="AA939" s="41"/>
      <c r="AB939" s="41"/>
    </row>
    <row r="940" spans="1:28" ht="15.75" customHeight="1">
      <c r="A940" s="13">
        <v>1052</v>
      </c>
      <c r="B940" s="25" t="s">
        <v>34</v>
      </c>
      <c r="C940" s="282" t="s">
        <v>952</v>
      </c>
      <c r="D940" s="14" t="s">
        <v>37</v>
      </c>
      <c r="E940" s="13">
        <v>35</v>
      </c>
      <c r="F940" s="13" t="s">
        <v>951</v>
      </c>
      <c r="G940" s="62">
        <v>150</v>
      </c>
      <c r="H940" s="122">
        <v>5250</v>
      </c>
      <c r="I940" s="221" t="s">
        <v>30</v>
      </c>
      <c r="J940" s="206"/>
      <c r="K940" s="206"/>
      <c r="L940" s="206">
        <v>1</v>
      </c>
      <c r="M940" s="206"/>
      <c r="N940" s="206"/>
      <c r="O940" s="206"/>
      <c r="P940" s="206"/>
      <c r="Q940" s="206"/>
      <c r="R940" s="206"/>
      <c r="S940" s="206"/>
      <c r="T940" s="206"/>
      <c r="U940" s="206"/>
      <c r="V940" s="41"/>
      <c r="W940" s="41"/>
      <c r="X940" s="41"/>
      <c r="Y940" s="166"/>
      <c r="Z940" s="41"/>
      <c r="AA940" s="41"/>
      <c r="AB940" s="41"/>
    </row>
    <row r="941" spans="1:28" ht="15.75" customHeight="1">
      <c r="A941" s="13">
        <v>1053</v>
      </c>
      <c r="B941" s="14"/>
      <c r="C941" s="24"/>
      <c r="D941" s="14"/>
      <c r="E941" s="14"/>
      <c r="F941" s="14"/>
      <c r="G941" s="150"/>
      <c r="H941" s="150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41"/>
      <c r="W941" s="41"/>
      <c r="X941" s="41"/>
      <c r="Y941" s="166"/>
      <c r="Z941" s="41"/>
      <c r="AA941" s="41"/>
      <c r="AB941" s="41"/>
    </row>
    <row r="942" spans="1:28" ht="15.75" customHeight="1">
      <c r="A942" s="13">
        <v>1054</v>
      </c>
      <c r="B942" s="14" t="s">
        <v>34</v>
      </c>
      <c r="C942" s="24" t="s">
        <v>872</v>
      </c>
      <c r="D942" s="14"/>
      <c r="E942" s="14"/>
      <c r="F942" s="14"/>
      <c r="G942" s="150"/>
      <c r="H942" s="150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41"/>
      <c r="W942" s="41"/>
      <c r="X942" s="41"/>
      <c r="Y942" s="166"/>
      <c r="Z942" s="41"/>
      <c r="AA942" s="41"/>
      <c r="AB942" s="41"/>
    </row>
    <row r="943" spans="1:28" ht="15.75" customHeight="1">
      <c r="A943" s="13">
        <v>1055</v>
      </c>
      <c r="B943" s="14" t="s">
        <v>34</v>
      </c>
      <c r="C943" s="24" t="s">
        <v>732</v>
      </c>
      <c r="D943" s="14" t="s">
        <v>832</v>
      </c>
      <c r="E943" s="14">
        <v>17</v>
      </c>
      <c r="F943" s="14" t="s">
        <v>28</v>
      </c>
      <c r="G943" s="150">
        <v>780000</v>
      </c>
      <c r="H943" s="145">
        <v>780000</v>
      </c>
      <c r="I943" s="14" t="s">
        <v>30</v>
      </c>
      <c r="J943" s="14"/>
      <c r="K943" s="14">
        <v>1</v>
      </c>
      <c r="L943" s="14"/>
      <c r="M943" s="14"/>
      <c r="N943" s="14">
        <v>1</v>
      </c>
      <c r="O943" s="14"/>
      <c r="P943" s="14"/>
      <c r="Q943" s="14">
        <v>1</v>
      </c>
      <c r="R943" s="14"/>
      <c r="S943" s="14"/>
      <c r="T943" s="14">
        <v>1</v>
      </c>
      <c r="U943" s="14"/>
      <c r="V943" s="41" t="s">
        <v>953</v>
      </c>
      <c r="W943" s="41"/>
      <c r="X943" s="41"/>
      <c r="Y943" s="166"/>
      <c r="Z943" s="41"/>
      <c r="AA943" s="41"/>
      <c r="AB943" s="41"/>
    </row>
    <row r="944" spans="1:28" ht="15.75" customHeight="1">
      <c r="A944" s="13">
        <v>1056</v>
      </c>
      <c r="B944" s="14"/>
      <c r="C944" s="62"/>
      <c r="D944" s="14"/>
      <c r="E944" s="72"/>
      <c r="F944" s="14"/>
      <c r="G944" s="73"/>
      <c r="H944" s="73"/>
      <c r="I944" s="15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41"/>
      <c r="W944" s="41"/>
      <c r="X944" s="41"/>
      <c r="Y944" s="166"/>
      <c r="Z944" s="41"/>
      <c r="AA944" s="41"/>
      <c r="AB944" s="41"/>
    </row>
    <row r="945" spans="1:28" ht="15.75" customHeight="1">
      <c r="A945" s="13">
        <v>1057</v>
      </c>
      <c r="B945" s="14" t="s">
        <v>270</v>
      </c>
      <c r="C945" s="16" t="s">
        <v>794</v>
      </c>
      <c r="D945" s="14"/>
      <c r="E945" s="72"/>
      <c r="F945" s="14"/>
      <c r="G945" s="73"/>
      <c r="H945" s="73"/>
      <c r="I945" s="15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41"/>
      <c r="W945" s="41"/>
      <c r="X945" s="41"/>
      <c r="Y945" s="166"/>
      <c r="Z945" s="41"/>
      <c r="AA945" s="41"/>
      <c r="AB945" s="41"/>
    </row>
    <row r="946" spans="1:28" ht="15.75" customHeight="1">
      <c r="A946" s="13">
        <v>1058</v>
      </c>
      <c r="B946" s="14" t="s">
        <v>270</v>
      </c>
      <c r="C946" s="24" t="s">
        <v>268</v>
      </c>
      <c r="D946" s="14" t="s">
        <v>37</v>
      </c>
      <c r="E946" s="18"/>
      <c r="F946" s="9"/>
      <c r="G946" s="11"/>
      <c r="H946" s="164">
        <f>SUM(H948:H963)</f>
        <v>30000000</v>
      </c>
      <c r="I946" s="10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41" t="s">
        <v>851</v>
      </c>
      <c r="W946" s="41"/>
      <c r="X946" s="41"/>
      <c r="Y946" s="166"/>
      <c r="Z946" s="41"/>
      <c r="AA946" s="41"/>
      <c r="AB946" s="41"/>
    </row>
    <row r="947" spans="1:28" ht="15.75" customHeight="1">
      <c r="A947" s="13">
        <v>1059</v>
      </c>
      <c r="B947" s="14"/>
      <c r="C947" s="61" t="s">
        <v>269</v>
      </c>
      <c r="D947" s="14" t="s">
        <v>37</v>
      </c>
      <c r="E947" s="18"/>
      <c r="F947" s="9"/>
      <c r="G947" s="11"/>
      <c r="H947" s="41"/>
      <c r="I947" s="10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41"/>
      <c r="W947" s="41"/>
      <c r="X947" s="41"/>
      <c r="Y947" s="166"/>
      <c r="Z947" s="41"/>
      <c r="AA947" s="41"/>
      <c r="AB947" s="41"/>
    </row>
    <row r="948" spans="1:28" ht="30.75" customHeight="1">
      <c r="A948" s="13">
        <v>1060</v>
      </c>
      <c r="B948" s="14" t="s">
        <v>270</v>
      </c>
      <c r="C948" s="62" t="s">
        <v>271</v>
      </c>
      <c r="D948" s="9"/>
      <c r="E948" s="13">
        <v>1</v>
      </c>
      <c r="F948" s="18" t="s">
        <v>44</v>
      </c>
      <c r="G948" s="63">
        <v>16824730</v>
      </c>
      <c r="H948" s="63">
        <v>16824730</v>
      </c>
      <c r="I948" s="14" t="s">
        <v>55</v>
      </c>
      <c r="J948" s="14">
        <v>1</v>
      </c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41"/>
      <c r="W948" s="41"/>
      <c r="X948" s="41"/>
      <c r="Y948" s="166"/>
      <c r="Z948" s="41"/>
      <c r="AA948" s="41"/>
      <c r="AB948" s="41"/>
    </row>
    <row r="949" spans="1:28" ht="30.75" customHeight="1">
      <c r="A949" s="13">
        <v>1061</v>
      </c>
      <c r="B949" s="14" t="s">
        <v>270</v>
      </c>
      <c r="C949" s="64" t="s">
        <v>272</v>
      </c>
      <c r="D949" s="9"/>
      <c r="E949" s="65">
        <v>7</v>
      </c>
      <c r="F949" s="18" t="s">
        <v>44</v>
      </c>
      <c r="G949" s="66">
        <v>139904</v>
      </c>
      <c r="H949" s="66">
        <v>979328</v>
      </c>
      <c r="I949" s="14" t="s">
        <v>30</v>
      </c>
      <c r="J949" s="14"/>
      <c r="K949" s="260">
        <v>1</v>
      </c>
      <c r="L949" s="260"/>
      <c r="M949" s="260"/>
      <c r="N949" s="260">
        <v>1</v>
      </c>
      <c r="O949" s="260"/>
      <c r="P949" s="260"/>
      <c r="Q949" s="260">
        <v>1</v>
      </c>
      <c r="R949" s="260"/>
      <c r="S949" s="260"/>
      <c r="T949" s="260">
        <v>1</v>
      </c>
      <c r="U949" s="260"/>
      <c r="V949" s="41"/>
      <c r="W949" s="41"/>
      <c r="X949" s="41"/>
      <c r="Y949" s="166"/>
      <c r="Z949" s="41"/>
      <c r="AA949" s="41"/>
      <c r="AB949" s="41"/>
    </row>
    <row r="950" spans="1:28" ht="15.75" customHeight="1">
      <c r="A950" s="13">
        <v>1062</v>
      </c>
      <c r="B950" s="14" t="s">
        <v>270</v>
      </c>
      <c r="C950" s="64" t="s">
        <v>273</v>
      </c>
      <c r="D950" s="9"/>
      <c r="E950" s="67">
        <v>6</v>
      </c>
      <c r="F950" s="18" t="s">
        <v>44</v>
      </c>
      <c r="G950" s="66">
        <v>144254</v>
      </c>
      <c r="H950" s="66">
        <v>865524</v>
      </c>
      <c r="I950" s="14" t="s">
        <v>30</v>
      </c>
      <c r="J950" s="14"/>
      <c r="K950" s="260">
        <v>1</v>
      </c>
      <c r="L950" s="260"/>
      <c r="M950" s="260"/>
      <c r="N950" s="260">
        <v>1</v>
      </c>
      <c r="O950" s="260"/>
      <c r="P950" s="260"/>
      <c r="Q950" s="260">
        <v>1</v>
      </c>
      <c r="R950" s="260"/>
      <c r="S950" s="260"/>
      <c r="T950" s="260">
        <v>1</v>
      </c>
      <c r="U950" s="260"/>
      <c r="V950" s="41"/>
      <c r="W950" s="41"/>
      <c r="X950" s="41"/>
      <c r="Y950" s="166"/>
      <c r="Z950" s="41"/>
      <c r="AA950" s="41"/>
      <c r="AB950" s="41"/>
    </row>
    <row r="951" spans="1:28" ht="15.75" customHeight="1">
      <c r="A951" s="13">
        <v>1063</v>
      </c>
      <c r="B951" s="14" t="s">
        <v>270</v>
      </c>
      <c r="C951" s="64" t="s">
        <v>274</v>
      </c>
      <c r="D951" s="9"/>
      <c r="E951" s="67">
        <v>7</v>
      </c>
      <c r="F951" s="18" t="s">
        <v>44</v>
      </c>
      <c r="G951" s="66">
        <v>132654</v>
      </c>
      <c r="H951" s="66">
        <v>928578</v>
      </c>
      <c r="I951" s="14" t="s">
        <v>30</v>
      </c>
      <c r="J951" s="14"/>
      <c r="K951" s="260">
        <v>1</v>
      </c>
      <c r="L951" s="260"/>
      <c r="M951" s="260"/>
      <c r="N951" s="260">
        <v>1</v>
      </c>
      <c r="O951" s="260"/>
      <c r="P951" s="260"/>
      <c r="Q951" s="260">
        <v>1</v>
      </c>
      <c r="R951" s="260"/>
      <c r="S951" s="260"/>
      <c r="T951" s="260">
        <v>1</v>
      </c>
      <c r="U951" s="260"/>
      <c r="V951" s="41"/>
      <c r="W951" s="41"/>
      <c r="X951" s="41"/>
      <c r="Y951" s="166"/>
      <c r="Z951" s="41"/>
      <c r="AA951" s="41"/>
      <c r="AB951" s="41"/>
    </row>
    <row r="952" spans="1:28" ht="15.75" customHeight="1">
      <c r="A952" s="13">
        <v>1064</v>
      </c>
      <c r="B952" s="14" t="s">
        <v>270</v>
      </c>
      <c r="C952" s="64" t="s">
        <v>275</v>
      </c>
      <c r="D952" s="9"/>
      <c r="E952" s="67">
        <v>7</v>
      </c>
      <c r="F952" s="18" t="s">
        <v>44</v>
      </c>
      <c r="G952" s="66">
        <v>126854</v>
      </c>
      <c r="H952" s="66">
        <v>887978</v>
      </c>
      <c r="I952" s="14" t="s">
        <v>30</v>
      </c>
      <c r="J952" s="14"/>
      <c r="K952" s="260">
        <v>1</v>
      </c>
      <c r="L952" s="260"/>
      <c r="M952" s="260"/>
      <c r="N952" s="260">
        <v>1</v>
      </c>
      <c r="O952" s="260"/>
      <c r="P952" s="260"/>
      <c r="Q952" s="260">
        <v>1</v>
      </c>
      <c r="R952" s="260"/>
      <c r="S952" s="260"/>
      <c r="T952" s="260">
        <v>1</v>
      </c>
      <c r="U952" s="260"/>
      <c r="V952" s="41"/>
      <c r="W952" s="41"/>
      <c r="X952" s="41"/>
      <c r="Y952" s="166"/>
      <c r="Z952" s="41"/>
      <c r="AA952" s="41"/>
      <c r="AB952" s="41"/>
    </row>
    <row r="953" spans="1:28" ht="15.75" customHeight="1">
      <c r="A953" s="13">
        <v>1065</v>
      </c>
      <c r="B953" s="14" t="s">
        <v>270</v>
      </c>
      <c r="C953" s="64" t="s">
        <v>276</v>
      </c>
      <c r="D953" s="9"/>
      <c r="E953" s="67">
        <v>6</v>
      </c>
      <c r="F953" s="18" t="s">
        <v>44</v>
      </c>
      <c r="G953" s="66">
        <v>147154</v>
      </c>
      <c r="H953" s="66">
        <v>882924</v>
      </c>
      <c r="I953" s="14" t="s">
        <v>30</v>
      </c>
      <c r="J953" s="14"/>
      <c r="K953" s="260">
        <v>1</v>
      </c>
      <c r="L953" s="260"/>
      <c r="M953" s="260"/>
      <c r="N953" s="260">
        <v>1</v>
      </c>
      <c r="O953" s="260"/>
      <c r="P953" s="260"/>
      <c r="Q953" s="260">
        <v>1</v>
      </c>
      <c r="R953" s="260"/>
      <c r="S953" s="260"/>
      <c r="T953" s="260">
        <v>1</v>
      </c>
      <c r="U953" s="260"/>
      <c r="V953" s="41"/>
      <c r="W953" s="41"/>
      <c r="X953" s="41"/>
      <c r="Y953" s="166"/>
      <c r="Z953" s="41"/>
      <c r="AA953" s="41"/>
      <c r="AB953" s="41"/>
    </row>
    <row r="954" spans="1:28" ht="15.75" customHeight="1">
      <c r="A954" s="13">
        <v>1066</v>
      </c>
      <c r="B954" s="14" t="s">
        <v>270</v>
      </c>
      <c r="C954" s="64" t="s">
        <v>277</v>
      </c>
      <c r="D954" s="9"/>
      <c r="E954" s="67">
        <v>8</v>
      </c>
      <c r="F954" s="18" t="s">
        <v>44</v>
      </c>
      <c r="G954" s="66">
        <v>118154</v>
      </c>
      <c r="H954" s="66">
        <v>945232</v>
      </c>
      <c r="I954" s="14" t="s">
        <v>30</v>
      </c>
      <c r="J954" s="14"/>
      <c r="K954" s="260">
        <v>1</v>
      </c>
      <c r="L954" s="260"/>
      <c r="M954" s="260"/>
      <c r="N954" s="260">
        <v>1</v>
      </c>
      <c r="O954" s="260"/>
      <c r="P954" s="260"/>
      <c r="Q954" s="260">
        <v>1</v>
      </c>
      <c r="R954" s="260"/>
      <c r="S954" s="260"/>
      <c r="T954" s="260">
        <v>1</v>
      </c>
      <c r="U954" s="260"/>
      <c r="V954" s="41"/>
      <c r="W954" s="41"/>
      <c r="X954" s="41"/>
      <c r="Y954" s="166"/>
      <c r="Z954" s="41"/>
      <c r="AA954" s="41"/>
      <c r="AB954" s="41"/>
    </row>
    <row r="955" spans="1:28" ht="30" customHeight="1">
      <c r="A955" s="13">
        <v>1067</v>
      </c>
      <c r="B955" s="14" t="s">
        <v>270</v>
      </c>
      <c r="C955" s="64" t="s">
        <v>278</v>
      </c>
      <c r="D955" s="9"/>
      <c r="E955" s="67">
        <v>7</v>
      </c>
      <c r="F955" s="18" t="s">
        <v>44</v>
      </c>
      <c r="G955" s="66">
        <v>139904</v>
      </c>
      <c r="H955" s="66">
        <v>979328</v>
      </c>
      <c r="I955" s="14" t="s">
        <v>30</v>
      </c>
      <c r="J955" s="14"/>
      <c r="K955" s="260">
        <v>1</v>
      </c>
      <c r="L955" s="260"/>
      <c r="M955" s="260"/>
      <c r="N955" s="260">
        <v>1</v>
      </c>
      <c r="O955" s="260"/>
      <c r="P955" s="260"/>
      <c r="Q955" s="260">
        <v>1</v>
      </c>
      <c r="R955" s="260"/>
      <c r="S955" s="260"/>
      <c r="T955" s="260">
        <v>1</v>
      </c>
      <c r="U955" s="260"/>
      <c r="V955" s="41"/>
      <c r="W955" s="41"/>
      <c r="X955" s="41"/>
      <c r="Y955" s="166"/>
      <c r="Z955" s="41"/>
      <c r="AA955" s="41"/>
      <c r="AB955" s="41"/>
    </row>
    <row r="956" spans="1:28" ht="30" customHeight="1">
      <c r="A956" s="13">
        <v>1068</v>
      </c>
      <c r="B956" s="14" t="s">
        <v>270</v>
      </c>
      <c r="C956" s="64" t="s">
        <v>279</v>
      </c>
      <c r="D956" s="9"/>
      <c r="E956" s="67">
        <v>6</v>
      </c>
      <c r="F956" s="18" t="s">
        <v>44</v>
      </c>
      <c r="G956" s="66">
        <v>161654</v>
      </c>
      <c r="H956" s="66">
        <v>969924</v>
      </c>
      <c r="I956" s="14" t="s">
        <v>30</v>
      </c>
      <c r="J956" s="14"/>
      <c r="K956" s="260">
        <v>1</v>
      </c>
      <c r="L956" s="260"/>
      <c r="M956" s="260"/>
      <c r="N956" s="260">
        <v>1</v>
      </c>
      <c r="O956" s="260"/>
      <c r="P956" s="260"/>
      <c r="Q956" s="260">
        <v>1</v>
      </c>
      <c r="R956" s="260"/>
      <c r="S956" s="260"/>
      <c r="T956" s="260">
        <v>1</v>
      </c>
      <c r="U956" s="260"/>
      <c r="V956" s="41"/>
      <c r="W956" s="41"/>
      <c r="X956" s="41"/>
      <c r="Y956" s="166"/>
      <c r="Z956" s="41"/>
      <c r="AA956" s="41"/>
      <c r="AB956" s="41"/>
    </row>
    <row r="957" spans="1:28" ht="30" customHeight="1">
      <c r="A957" s="13">
        <v>1069</v>
      </c>
      <c r="B957" s="14" t="s">
        <v>270</v>
      </c>
      <c r="C957" s="64" t="s">
        <v>280</v>
      </c>
      <c r="D957" s="9"/>
      <c r="E957" s="67">
        <v>6</v>
      </c>
      <c r="F957" s="18" t="s">
        <v>44</v>
      </c>
      <c r="G957" s="66">
        <v>161654</v>
      </c>
      <c r="H957" s="66">
        <v>969924</v>
      </c>
      <c r="I957" s="14" t="s">
        <v>30</v>
      </c>
      <c r="J957" s="14"/>
      <c r="K957" s="260">
        <v>1</v>
      </c>
      <c r="L957" s="260"/>
      <c r="M957" s="260"/>
      <c r="N957" s="260">
        <v>1</v>
      </c>
      <c r="O957" s="260"/>
      <c r="P957" s="260"/>
      <c r="Q957" s="260">
        <v>1</v>
      </c>
      <c r="R957" s="260"/>
      <c r="S957" s="260"/>
      <c r="T957" s="260">
        <v>1</v>
      </c>
      <c r="U957" s="260"/>
      <c r="V957" s="41"/>
      <c r="W957" s="41"/>
      <c r="X957" s="41"/>
      <c r="Y957" s="166"/>
      <c r="Z957" s="41"/>
      <c r="AA957" s="41"/>
      <c r="AB957" s="41"/>
    </row>
    <row r="958" spans="1:28" ht="30" customHeight="1">
      <c r="A958" s="13">
        <v>1070</v>
      </c>
      <c r="B958" s="14" t="s">
        <v>270</v>
      </c>
      <c r="C958" s="64" t="s">
        <v>281</v>
      </c>
      <c r="D958" s="9"/>
      <c r="E958" s="67">
        <v>8</v>
      </c>
      <c r="F958" s="18" t="s">
        <v>44</v>
      </c>
      <c r="G958" s="66">
        <v>118154</v>
      </c>
      <c r="H958" s="66">
        <v>945232</v>
      </c>
      <c r="I958" s="14" t="s">
        <v>30</v>
      </c>
      <c r="J958" s="14"/>
      <c r="K958" s="260">
        <v>1</v>
      </c>
      <c r="L958" s="260"/>
      <c r="M958" s="260"/>
      <c r="N958" s="260">
        <v>1</v>
      </c>
      <c r="O958" s="260"/>
      <c r="P958" s="260"/>
      <c r="Q958" s="260">
        <v>1</v>
      </c>
      <c r="R958" s="260"/>
      <c r="S958" s="260"/>
      <c r="T958" s="260">
        <v>1</v>
      </c>
      <c r="U958" s="260"/>
      <c r="V958" s="41"/>
      <c r="W958" s="41"/>
      <c r="X958" s="41"/>
      <c r="Y958" s="166"/>
      <c r="Z958" s="41"/>
      <c r="AA958" s="41"/>
      <c r="AB958" s="41"/>
    </row>
    <row r="959" spans="1:28" ht="15.75" customHeight="1">
      <c r="A959" s="13">
        <v>1071</v>
      </c>
      <c r="B959" s="14" t="s">
        <v>270</v>
      </c>
      <c r="C959" s="68" t="s">
        <v>282</v>
      </c>
      <c r="D959" s="9"/>
      <c r="E959" s="18">
        <v>1</v>
      </c>
      <c r="F959" s="18" t="s">
        <v>44</v>
      </c>
      <c r="G959" s="69">
        <v>900000</v>
      </c>
      <c r="H959" s="69">
        <v>900000</v>
      </c>
      <c r="I959" s="14" t="s">
        <v>30</v>
      </c>
      <c r="J959" s="70"/>
      <c r="K959" s="260">
        <v>1</v>
      </c>
      <c r="L959" s="260"/>
      <c r="M959" s="260"/>
      <c r="N959" s="260">
        <v>1</v>
      </c>
      <c r="O959" s="260"/>
      <c r="P959" s="260"/>
      <c r="Q959" s="260">
        <v>1</v>
      </c>
      <c r="R959" s="260"/>
      <c r="S959" s="260"/>
      <c r="T959" s="260">
        <v>1</v>
      </c>
      <c r="U959" s="260"/>
      <c r="V959" s="41"/>
      <c r="W959" s="41"/>
      <c r="X959" s="41"/>
      <c r="Y959" s="166"/>
      <c r="Z959" s="41"/>
      <c r="AA959" s="41"/>
      <c r="AB959" s="41"/>
    </row>
    <row r="960" spans="1:28" ht="15.75" customHeight="1">
      <c r="A960" s="13">
        <v>1072</v>
      </c>
      <c r="B960" s="14" t="s">
        <v>270</v>
      </c>
      <c r="C960" s="71" t="s">
        <v>283</v>
      </c>
      <c r="D960" s="9"/>
      <c r="E960" s="14">
        <v>1</v>
      </c>
      <c r="F960" s="14" t="s">
        <v>44</v>
      </c>
      <c r="G960" s="138">
        <v>990000</v>
      </c>
      <c r="H960" s="138">
        <v>990000</v>
      </c>
      <c r="I960" s="14" t="s">
        <v>30</v>
      </c>
      <c r="J960" s="283"/>
      <c r="K960" s="260">
        <v>1</v>
      </c>
      <c r="L960" s="260"/>
      <c r="M960" s="260"/>
      <c r="N960" s="260">
        <v>1</v>
      </c>
      <c r="O960" s="260"/>
      <c r="P960" s="260"/>
      <c r="Q960" s="260">
        <v>1</v>
      </c>
      <c r="R960" s="260"/>
      <c r="S960" s="260"/>
      <c r="T960" s="260">
        <v>1</v>
      </c>
      <c r="U960" s="260"/>
      <c r="V960" s="284"/>
      <c r="W960" s="284"/>
      <c r="X960" s="284"/>
      <c r="Y960" s="285"/>
      <c r="Z960" s="284"/>
      <c r="AA960" s="284"/>
      <c r="AB960" s="284"/>
    </row>
    <row r="961" spans="1:28" ht="15.75" customHeight="1">
      <c r="A961" s="13">
        <v>1073</v>
      </c>
      <c r="B961" s="14" t="s">
        <v>270</v>
      </c>
      <c r="C961" s="68" t="s">
        <v>284</v>
      </c>
      <c r="D961" s="9"/>
      <c r="E961" s="18">
        <v>1</v>
      </c>
      <c r="F961" s="18" t="s">
        <v>44</v>
      </c>
      <c r="G961" s="69">
        <v>850000</v>
      </c>
      <c r="H961" s="69">
        <v>850000</v>
      </c>
      <c r="I961" s="14" t="s">
        <v>30</v>
      </c>
      <c r="J961" s="70"/>
      <c r="K961" s="260">
        <v>1</v>
      </c>
      <c r="L961" s="260"/>
      <c r="M961" s="260"/>
      <c r="N961" s="260">
        <v>1</v>
      </c>
      <c r="O961" s="260"/>
      <c r="P961" s="260"/>
      <c r="Q961" s="260">
        <v>1</v>
      </c>
      <c r="R961" s="260"/>
      <c r="S961" s="260"/>
      <c r="T961" s="260">
        <v>1</v>
      </c>
      <c r="U961" s="260"/>
      <c r="V961" s="41"/>
      <c r="W961" s="41"/>
      <c r="X961" s="41"/>
      <c r="Y961" s="166"/>
      <c r="Z961" s="41"/>
      <c r="AA961" s="41"/>
      <c r="AB961" s="41"/>
    </row>
    <row r="962" spans="1:28" ht="15.75" customHeight="1">
      <c r="A962" s="13">
        <v>1074</v>
      </c>
      <c r="B962" s="14" t="s">
        <v>270</v>
      </c>
      <c r="C962" s="68" t="s">
        <v>285</v>
      </c>
      <c r="D962" s="9"/>
      <c r="E962" s="18">
        <v>1</v>
      </c>
      <c r="F962" s="18" t="s">
        <v>44</v>
      </c>
      <c r="G962" s="69">
        <v>400000</v>
      </c>
      <c r="H962" s="69">
        <v>400000</v>
      </c>
      <c r="I962" s="14" t="s">
        <v>30</v>
      </c>
      <c r="J962" s="70"/>
      <c r="K962" s="260">
        <v>1</v>
      </c>
      <c r="L962" s="260"/>
      <c r="M962" s="260"/>
      <c r="N962" s="260">
        <v>1</v>
      </c>
      <c r="O962" s="260"/>
      <c r="P962" s="260"/>
      <c r="Q962" s="260">
        <v>1</v>
      </c>
      <c r="R962" s="260"/>
      <c r="S962" s="260"/>
      <c r="T962" s="260">
        <v>1</v>
      </c>
      <c r="U962" s="260"/>
      <c r="V962" s="41"/>
      <c r="W962" s="41"/>
      <c r="X962" s="41"/>
      <c r="Y962" s="166"/>
      <c r="Z962" s="41"/>
      <c r="AA962" s="41"/>
      <c r="AB962" s="41"/>
    </row>
    <row r="963" spans="1:28" ht="15.75" customHeight="1">
      <c r="A963" s="13">
        <v>1075</v>
      </c>
      <c r="B963" s="14" t="s">
        <v>270</v>
      </c>
      <c r="C963" s="68" t="s">
        <v>286</v>
      </c>
      <c r="D963" s="9"/>
      <c r="E963" s="18">
        <v>1</v>
      </c>
      <c r="F963" s="18" t="s">
        <v>44</v>
      </c>
      <c r="G963" s="69">
        <v>681298</v>
      </c>
      <c r="H963" s="69">
        <v>681298</v>
      </c>
      <c r="I963" s="14" t="s">
        <v>30</v>
      </c>
      <c r="J963" s="70"/>
      <c r="K963" s="14">
        <v>1</v>
      </c>
      <c r="L963" s="14"/>
      <c r="M963" s="14"/>
      <c r="N963" s="14">
        <v>1</v>
      </c>
      <c r="O963" s="14"/>
      <c r="P963" s="14"/>
      <c r="Q963" s="14">
        <v>1</v>
      </c>
      <c r="R963" s="14"/>
      <c r="S963" s="14"/>
      <c r="T963" s="14">
        <v>1</v>
      </c>
      <c r="U963" s="14"/>
      <c r="V963" s="41"/>
      <c r="W963" s="41"/>
      <c r="X963" s="41"/>
      <c r="Y963" s="166"/>
      <c r="Z963" s="41"/>
      <c r="AA963" s="41"/>
      <c r="AB963" s="41"/>
    </row>
    <row r="964" spans="1:28" ht="15.75" customHeight="1">
      <c r="A964" s="13">
        <v>1076</v>
      </c>
      <c r="B964" s="14"/>
      <c r="C964" s="13"/>
      <c r="D964" s="9"/>
      <c r="E964" s="18"/>
      <c r="F964" s="9"/>
      <c r="G964" s="11"/>
      <c r="H964" s="11"/>
      <c r="I964" s="10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41"/>
      <c r="W964" s="41"/>
      <c r="X964" s="41"/>
      <c r="Y964" s="166"/>
      <c r="Z964" s="41"/>
      <c r="AA964" s="41"/>
      <c r="AB964" s="41"/>
    </row>
    <row r="965" spans="1:28" ht="15.75" customHeight="1">
      <c r="A965" s="13">
        <v>1077</v>
      </c>
      <c r="B965" s="14" t="s">
        <v>270</v>
      </c>
      <c r="C965" s="16" t="s">
        <v>725</v>
      </c>
      <c r="D965" s="14"/>
      <c r="E965" s="14"/>
      <c r="F965" s="14"/>
      <c r="G965" s="71"/>
      <c r="H965" s="163">
        <f>H966</f>
        <v>25000000</v>
      </c>
      <c r="I965" s="15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41"/>
      <c r="W965" s="41"/>
      <c r="X965" s="41"/>
      <c r="Y965" s="166"/>
      <c r="Z965" s="41"/>
      <c r="AA965" s="41"/>
      <c r="AB965" s="41"/>
    </row>
    <row r="966" spans="1:28" ht="15.75" customHeight="1">
      <c r="A966" s="13">
        <v>1078</v>
      </c>
      <c r="B966" s="14" t="s">
        <v>270</v>
      </c>
      <c r="C966" s="16" t="s">
        <v>726</v>
      </c>
      <c r="D966" s="14"/>
      <c r="E966" s="26">
        <v>26</v>
      </c>
      <c r="F966" s="26" t="s">
        <v>28</v>
      </c>
      <c r="G966" s="161">
        <v>25000000</v>
      </c>
      <c r="H966" s="215">
        <v>25000000</v>
      </c>
      <c r="I966" s="240" t="s">
        <v>30</v>
      </c>
      <c r="J966" s="26"/>
      <c r="K966" s="26"/>
      <c r="L966" s="26">
        <v>2</v>
      </c>
      <c r="M966" s="26">
        <v>3</v>
      </c>
      <c r="N966" s="26">
        <v>2</v>
      </c>
      <c r="O966" s="26">
        <v>3</v>
      </c>
      <c r="P966" s="26">
        <v>3</v>
      </c>
      <c r="Q966" s="26">
        <v>2</v>
      </c>
      <c r="R966" s="26">
        <v>3</v>
      </c>
      <c r="S966" s="26">
        <v>2</v>
      </c>
      <c r="T966" s="26">
        <v>6</v>
      </c>
      <c r="U966" s="26"/>
      <c r="V966" s="41" t="s">
        <v>833</v>
      </c>
      <c r="W966" s="41"/>
      <c r="X966" s="41"/>
      <c r="Y966" s="166"/>
      <c r="Z966" s="41"/>
      <c r="AA966" s="41"/>
      <c r="AB966" s="41"/>
    </row>
    <row r="967" spans="1:28" ht="15.75" customHeight="1">
      <c r="A967" s="13">
        <v>1079</v>
      </c>
      <c r="B967" s="14"/>
      <c r="C967" s="62"/>
      <c r="D967" s="14"/>
      <c r="E967" s="14"/>
      <c r="F967" s="14"/>
      <c r="G967" s="71"/>
      <c r="H967" s="71"/>
      <c r="I967" s="71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41"/>
      <c r="W967" s="41"/>
      <c r="X967" s="41"/>
      <c r="Y967" s="166"/>
      <c r="Z967" s="41"/>
      <c r="AA967" s="41"/>
      <c r="AB967" s="41"/>
    </row>
    <row r="968" spans="1:28" ht="15.75" customHeight="1">
      <c r="A968" s="13">
        <v>1080</v>
      </c>
      <c r="B968" s="14" t="s">
        <v>49</v>
      </c>
      <c r="C968" s="24" t="s">
        <v>50</v>
      </c>
      <c r="D968" s="9"/>
      <c r="E968" s="18"/>
      <c r="F968" s="14"/>
      <c r="G968" s="11"/>
      <c r="H968" s="157">
        <f>SUM(H969)</f>
        <v>150000</v>
      </c>
      <c r="I968" s="10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41" t="s">
        <v>834</v>
      </c>
      <c r="W968" s="41"/>
      <c r="X968" s="41"/>
      <c r="Y968" s="166"/>
      <c r="Z968" s="41"/>
      <c r="AA968" s="41"/>
      <c r="AB968" s="41"/>
    </row>
    <row r="969" spans="1:28" ht="15.75" customHeight="1">
      <c r="A969" s="13">
        <v>1081</v>
      </c>
      <c r="B969" s="14" t="s">
        <v>49</v>
      </c>
      <c r="C969" s="24" t="s">
        <v>39</v>
      </c>
      <c r="D969" s="14" t="s">
        <v>832</v>
      </c>
      <c r="E969" s="18">
        <v>1</v>
      </c>
      <c r="F969" s="14" t="s">
        <v>44</v>
      </c>
      <c r="G969" s="11"/>
      <c r="H969" s="21">
        <v>150000</v>
      </c>
      <c r="I969" s="14" t="s">
        <v>30</v>
      </c>
      <c r="J969" s="14"/>
      <c r="K969" s="14"/>
      <c r="L969" s="14">
        <v>1</v>
      </c>
      <c r="M969" s="14"/>
      <c r="N969" s="14"/>
      <c r="O969" s="14"/>
      <c r="P969" s="14"/>
      <c r="Q969" s="14"/>
      <c r="R969" s="14"/>
      <c r="S969" s="14"/>
      <c r="T969" s="14"/>
      <c r="U969" s="14"/>
      <c r="V969" s="41"/>
      <c r="W969" s="41"/>
      <c r="X969" s="41"/>
      <c r="Y969" s="166"/>
      <c r="Z969" s="41"/>
      <c r="AA969" s="41"/>
      <c r="AB969" s="41"/>
    </row>
    <row r="970" spans="1:28" ht="15.75" customHeight="1">
      <c r="A970" s="13">
        <v>1082</v>
      </c>
      <c r="B970" s="14"/>
      <c r="C970" s="17"/>
      <c r="D970" s="14"/>
      <c r="E970" s="18"/>
      <c r="F970" s="14"/>
      <c r="G970" s="11"/>
      <c r="H970" s="21"/>
      <c r="I970" s="15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41"/>
      <c r="W970" s="41"/>
      <c r="X970" s="41"/>
      <c r="Y970" s="166"/>
      <c r="Z970" s="41"/>
      <c r="AA970" s="41"/>
      <c r="AB970" s="41"/>
    </row>
    <row r="971" spans="1:28" ht="15.75" customHeight="1">
      <c r="A971" s="13">
        <v>1083</v>
      </c>
      <c r="B971" s="14" t="s">
        <v>49</v>
      </c>
      <c r="C971" s="16" t="s">
        <v>300</v>
      </c>
      <c r="D971" s="14"/>
      <c r="E971" s="72"/>
      <c r="F971" s="14"/>
      <c r="G971" s="73"/>
      <c r="H971" s="163">
        <f>SUM(H972)</f>
        <v>270000</v>
      </c>
      <c r="I971" s="15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41"/>
      <c r="W971" s="41"/>
      <c r="X971" s="41"/>
      <c r="Y971" s="166"/>
      <c r="Z971" s="41"/>
      <c r="AA971" s="41"/>
      <c r="AB971" s="41"/>
    </row>
    <row r="972" spans="1:28" ht="15.75" customHeight="1">
      <c r="A972" s="13">
        <v>1084</v>
      </c>
      <c r="B972" s="14" t="s">
        <v>49</v>
      </c>
      <c r="C972" s="16" t="s">
        <v>290</v>
      </c>
      <c r="D972" s="14" t="s">
        <v>37</v>
      </c>
      <c r="E972" s="75" t="s">
        <v>106</v>
      </c>
      <c r="F972" s="14" t="s">
        <v>44</v>
      </c>
      <c r="G972" s="73"/>
      <c r="H972" s="73">
        <v>270000</v>
      </c>
      <c r="I972" s="15" t="s">
        <v>30</v>
      </c>
      <c r="J972" s="14"/>
      <c r="K972" s="14"/>
      <c r="L972" s="14">
        <v>1</v>
      </c>
      <c r="M972" s="14"/>
      <c r="N972" s="14"/>
      <c r="O972" s="14"/>
      <c r="P972" s="14"/>
      <c r="Q972" s="14"/>
      <c r="R972" s="14"/>
      <c r="S972" s="14"/>
      <c r="T972" s="14"/>
      <c r="U972" s="14"/>
      <c r="V972" s="41" t="s">
        <v>835</v>
      </c>
      <c r="W972" s="41"/>
      <c r="X972" s="41"/>
      <c r="Y972" s="166"/>
      <c r="Z972" s="41"/>
      <c r="AA972" s="41"/>
      <c r="AB972" s="41"/>
    </row>
    <row r="973" spans="1:28" ht="15.75" customHeight="1">
      <c r="A973" s="13">
        <v>1085</v>
      </c>
      <c r="B973" s="14"/>
      <c r="C973" s="17"/>
      <c r="D973" s="14"/>
      <c r="E973" s="18"/>
      <c r="F973" s="14"/>
      <c r="G973" s="11"/>
      <c r="H973" s="21"/>
      <c r="I973" s="15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41"/>
      <c r="W973" s="41"/>
      <c r="X973" s="41"/>
      <c r="Y973" s="166"/>
      <c r="Z973" s="41"/>
      <c r="AA973" s="41"/>
      <c r="AB973" s="41"/>
    </row>
    <row r="974" spans="1:28" ht="15.75" customHeight="1">
      <c r="A974" s="13">
        <v>1086</v>
      </c>
      <c r="B974" s="14" t="s">
        <v>733</v>
      </c>
      <c r="C974" s="24" t="s">
        <v>734</v>
      </c>
      <c r="D974" s="14"/>
      <c r="E974" s="14"/>
      <c r="F974" s="14"/>
      <c r="G974" s="150"/>
      <c r="H974" s="315">
        <f>H976</f>
        <v>244574.23</v>
      </c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41" t="s">
        <v>873</v>
      </c>
      <c r="W974" s="41"/>
      <c r="X974" s="41"/>
      <c r="Y974" s="166"/>
      <c r="Z974" s="41"/>
      <c r="AA974" s="41"/>
      <c r="AB974" s="41"/>
    </row>
    <row r="975" spans="1:28" ht="15.75" customHeight="1">
      <c r="A975" s="13">
        <v>1087</v>
      </c>
      <c r="B975" s="14" t="s">
        <v>733</v>
      </c>
      <c r="C975" s="24" t="s">
        <v>872</v>
      </c>
      <c r="D975" s="14"/>
      <c r="E975" s="14"/>
      <c r="F975" s="14"/>
      <c r="G975" s="150"/>
      <c r="H975" s="150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41"/>
      <c r="W975" s="41"/>
      <c r="X975" s="41"/>
      <c r="Y975" s="166"/>
      <c r="Z975" s="41"/>
      <c r="AA975" s="41"/>
      <c r="AB975" s="41"/>
    </row>
    <row r="976" spans="1:28" ht="31.5" customHeight="1">
      <c r="A976" s="13">
        <v>1088</v>
      </c>
      <c r="B976" s="14" t="s">
        <v>733</v>
      </c>
      <c r="C976" s="24" t="s">
        <v>735</v>
      </c>
      <c r="D976" s="14"/>
      <c r="E976" s="14"/>
      <c r="F976" s="14"/>
      <c r="G976" s="150">
        <v>244574.23</v>
      </c>
      <c r="H976" s="150">
        <v>244574.23</v>
      </c>
      <c r="I976" s="14" t="s">
        <v>30</v>
      </c>
      <c r="J976" s="14"/>
      <c r="K976" s="14"/>
      <c r="L976" s="14"/>
      <c r="M976" s="14">
        <v>1</v>
      </c>
      <c r="N976" s="14"/>
      <c r="O976" s="14"/>
      <c r="P976" s="14">
        <v>1</v>
      </c>
      <c r="Q976" s="14"/>
      <c r="R976" s="14"/>
      <c r="S976" s="14"/>
      <c r="T976" s="14"/>
      <c r="U976" s="14"/>
      <c r="V976" s="41" t="s">
        <v>873</v>
      </c>
      <c r="W976" s="41"/>
      <c r="X976" s="41"/>
      <c r="Y976" s="166"/>
      <c r="Z976" s="41"/>
      <c r="AA976" s="41"/>
      <c r="AB976" s="41"/>
    </row>
    <row r="977" spans="1:28" ht="15.75" customHeight="1">
      <c r="A977" s="13">
        <v>1089</v>
      </c>
      <c r="B977" s="14"/>
      <c r="C977" s="82"/>
      <c r="D977" s="13"/>
      <c r="E977" s="14"/>
      <c r="F977" s="14"/>
      <c r="G977" s="20"/>
      <c r="H977" s="19"/>
      <c r="I977" s="261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41"/>
      <c r="W977" s="41"/>
      <c r="X977" s="41"/>
      <c r="Y977" s="166"/>
      <c r="Z977" s="41"/>
      <c r="AA977" s="41"/>
      <c r="AB977" s="41"/>
    </row>
    <row r="978" spans="1:28" ht="15.75" customHeight="1">
      <c r="A978" s="13">
        <v>1090</v>
      </c>
      <c r="B978" s="110"/>
      <c r="C978" s="24" t="s">
        <v>954</v>
      </c>
      <c r="D978" s="14" t="s">
        <v>37</v>
      </c>
      <c r="E978" s="60"/>
      <c r="F978" s="9"/>
      <c r="G978" s="11"/>
      <c r="H978" s="164">
        <f>SUM(H979,H990,H1006,H1018,H1030)</f>
        <v>28799500</v>
      </c>
      <c r="I978" s="10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41" t="s">
        <v>828</v>
      </c>
      <c r="W978" s="41"/>
      <c r="X978" s="41"/>
      <c r="Y978" s="166"/>
      <c r="Z978" s="41"/>
      <c r="AA978" s="41"/>
      <c r="AB978" s="41"/>
    </row>
    <row r="979" spans="1:28" ht="15.75" customHeight="1">
      <c r="A979" s="13">
        <v>1091</v>
      </c>
      <c r="B979" s="14"/>
      <c r="C979" s="24" t="s">
        <v>380</v>
      </c>
      <c r="D979" s="14" t="s">
        <v>37</v>
      </c>
      <c r="E979" s="60">
        <v>29</v>
      </c>
      <c r="F979" s="9"/>
      <c r="G979" s="11">
        <f>H989</f>
        <v>300000</v>
      </c>
      <c r="H979" s="11">
        <f>E979*G979</f>
        <v>8700000</v>
      </c>
      <c r="I979" s="8" t="s">
        <v>30</v>
      </c>
      <c r="J979" s="14"/>
      <c r="K979" s="14">
        <v>14</v>
      </c>
      <c r="L979" s="14"/>
      <c r="M979" s="14"/>
      <c r="N979" s="14">
        <v>15</v>
      </c>
      <c r="O979" s="14"/>
      <c r="P979" s="14"/>
      <c r="Q979" s="14"/>
      <c r="R979" s="14"/>
      <c r="S979" s="14"/>
      <c r="T979" s="14"/>
      <c r="U979" s="14"/>
      <c r="V979" s="41"/>
      <c r="W979" s="41"/>
      <c r="X979" s="41"/>
      <c r="Y979" s="166"/>
      <c r="Z979" s="41"/>
      <c r="AA979" s="41"/>
      <c r="AB979" s="41"/>
    </row>
    <row r="980" spans="1:28" ht="15.75" customHeight="1">
      <c r="A980" s="13">
        <v>1092</v>
      </c>
      <c r="B980" s="14" t="s">
        <v>381</v>
      </c>
      <c r="C980" s="24" t="s">
        <v>382</v>
      </c>
      <c r="D980" s="9"/>
      <c r="E980" s="18"/>
      <c r="F980" s="9"/>
      <c r="G980" s="11"/>
      <c r="H980" s="11"/>
      <c r="I980" s="10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41"/>
      <c r="W980" s="41"/>
      <c r="X980" s="41"/>
      <c r="Y980" s="166"/>
      <c r="Z980" s="41"/>
      <c r="AA980" s="41"/>
      <c r="AB980" s="41"/>
    </row>
    <row r="981" spans="1:28" ht="15.75" customHeight="1">
      <c r="A981" s="13">
        <v>1093</v>
      </c>
      <c r="B981" s="14" t="s">
        <v>381</v>
      </c>
      <c r="C981" s="31" t="s">
        <v>383</v>
      </c>
      <c r="D981" s="9"/>
      <c r="E981" s="13">
        <v>16</v>
      </c>
      <c r="F981" s="13" t="s">
        <v>252</v>
      </c>
      <c r="G981" s="102">
        <v>2300</v>
      </c>
      <c r="H981" s="103">
        <f t="shared" ref="H981:H982" si="24">E981*G981</f>
        <v>36800</v>
      </c>
      <c r="I981" s="116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41"/>
      <c r="W981" s="41"/>
      <c r="X981" s="41"/>
      <c r="Y981" s="166"/>
      <c r="Z981" s="41"/>
      <c r="AA981" s="41"/>
      <c r="AB981" s="41"/>
    </row>
    <row r="982" spans="1:28" ht="15.75" customHeight="1">
      <c r="A982" s="13">
        <v>1094</v>
      </c>
      <c r="B982" s="14" t="s">
        <v>381</v>
      </c>
      <c r="C982" s="31" t="s">
        <v>384</v>
      </c>
      <c r="D982" s="9"/>
      <c r="E982" s="13">
        <v>85</v>
      </c>
      <c r="F982" s="13" t="s">
        <v>252</v>
      </c>
      <c r="G982" s="102">
        <v>260</v>
      </c>
      <c r="H982" s="103">
        <f t="shared" si="24"/>
        <v>22100</v>
      </c>
      <c r="I982" s="116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41"/>
      <c r="W982" s="41"/>
      <c r="X982" s="41"/>
      <c r="Y982" s="166"/>
      <c r="Z982" s="41"/>
      <c r="AA982" s="41"/>
      <c r="AB982" s="41"/>
    </row>
    <row r="983" spans="1:28" ht="15.75" customHeight="1">
      <c r="A983" s="13">
        <v>1095</v>
      </c>
      <c r="B983" s="14" t="s">
        <v>301</v>
      </c>
      <c r="C983" s="24" t="s">
        <v>385</v>
      </c>
      <c r="D983" s="9"/>
      <c r="E983" s="18"/>
      <c r="F983" s="9"/>
      <c r="G983" s="11"/>
      <c r="H983" s="11"/>
      <c r="I983" s="10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41"/>
      <c r="W983" s="41"/>
      <c r="X983" s="41"/>
      <c r="Y983" s="166"/>
      <c r="Z983" s="41"/>
      <c r="AA983" s="41"/>
      <c r="AB983" s="41"/>
    </row>
    <row r="984" spans="1:28" ht="15.75" customHeight="1">
      <c r="A984" s="13">
        <v>1096</v>
      </c>
      <c r="B984" s="14" t="s">
        <v>301</v>
      </c>
      <c r="C984" s="31" t="s">
        <v>386</v>
      </c>
      <c r="D984" s="9"/>
      <c r="E984" s="13">
        <v>9</v>
      </c>
      <c r="F984" s="13" t="s">
        <v>252</v>
      </c>
      <c r="G984" s="102">
        <v>2100</v>
      </c>
      <c r="H984" s="103">
        <f t="shared" ref="H984:H986" si="25">E984*G984</f>
        <v>18900</v>
      </c>
      <c r="I984" s="10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41"/>
      <c r="W984" s="41"/>
      <c r="X984" s="41"/>
      <c r="Y984" s="166"/>
      <c r="Z984" s="41"/>
      <c r="AA984" s="41"/>
      <c r="AB984" s="41"/>
    </row>
    <row r="985" spans="1:28" ht="15.75" customHeight="1">
      <c r="A985" s="13">
        <v>1097</v>
      </c>
      <c r="B985" s="14" t="s">
        <v>301</v>
      </c>
      <c r="C985" s="31" t="s">
        <v>387</v>
      </c>
      <c r="D985" s="9"/>
      <c r="E985" s="13">
        <v>9</v>
      </c>
      <c r="F985" s="13" t="s">
        <v>252</v>
      </c>
      <c r="G985" s="102">
        <v>3594</v>
      </c>
      <c r="H985" s="103">
        <f t="shared" si="25"/>
        <v>32346</v>
      </c>
      <c r="I985" s="10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41"/>
      <c r="W985" s="41"/>
      <c r="X985" s="41"/>
      <c r="Y985" s="166"/>
      <c r="Z985" s="41"/>
      <c r="AA985" s="41"/>
      <c r="AB985" s="41"/>
    </row>
    <row r="986" spans="1:28" ht="15.75" customHeight="1">
      <c r="A986" s="13">
        <v>1098</v>
      </c>
      <c r="B986" s="14" t="s">
        <v>301</v>
      </c>
      <c r="C986" s="71" t="s">
        <v>388</v>
      </c>
      <c r="D986" s="9"/>
      <c r="E986" s="14">
        <v>5</v>
      </c>
      <c r="F986" s="14" t="s">
        <v>252</v>
      </c>
      <c r="G986" s="84">
        <v>32072</v>
      </c>
      <c r="H986" s="103">
        <f t="shared" si="25"/>
        <v>160360</v>
      </c>
      <c r="I986" s="10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41"/>
      <c r="W986" s="41"/>
      <c r="X986" s="41"/>
      <c r="Y986" s="166"/>
      <c r="Z986" s="41"/>
      <c r="AA986" s="41"/>
      <c r="AB986" s="41"/>
    </row>
    <row r="987" spans="1:28" ht="15.75" customHeight="1">
      <c r="A987" s="13">
        <v>1099</v>
      </c>
      <c r="B987" s="14" t="s">
        <v>389</v>
      </c>
      <c r="C987" s="16" t="s">
        <v>390</v>
      </c>
      <c r="D987" s="9"/>
      <c r="E987" s="18"/>
      <c r="F987" s="9"/>
      <c r="G987" s="11"/>
      <c r="H987" s="11"/>
      <c r="I987" s="10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41"/>
      <c r="W987" s="41"/>
      <c r="X987" s="41"/>
      <c r="Y987" s="166"/>
      <c r="Z987" s="41"/>
      <c r="AA987" s="41"/>
      <c r="AB987" s="41"/>
    </row>
    <row r="988" spans="1:28" ht="15.75" customHeight="1">
      <c r="A988" s="13">
        <v>1100</v>
      </c>
      <c r="B988" s="14" t="s">
        <v>389</v>
      </c>
      <c r="C988" s="62" t="s">
        <v>391</v>
      </c>
      <c r="D988" s="9"/>
      <c r="E988" s="13">
        <v>1</v>
      </c>
      <c r="F988" s="14" t="s">
        <v>252</v>
      </c>
      <c r="G988" s="103">
        <v>29494</v>
      </c>
      <c r="H988" s="103">
        <f>E988*G988</f>
        <v>29494</v>
      </c>
      <c r="I988" s="10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41"/>
      <c r="W988" s="41"/>
      <c r="X988" s="41"/>
      <c r="Y988" s="166"/>
      <c r="Z988" s="41"/>
      <c r="AA988" s="41"/>
      <c r="AB988" s="41"/>
    </row>
    <row r="989" spans="1:28" ht="15.75" customHeight="1">
      <c r="A989" s="13">
        <v>1101</v>
      </c>
      <c r="B989" s="14"/>
      <c r="C989" s="39" t="s">
        <v>392</v>
      </c>
      <c r="D989" s="9"/>
      <c r="E989" s="18"/>
      <c r="F989" s="9"/>
      <c r="G989" s="11"/>
      <c r="H989" s="11">
        <f>SUM(H981:H988)</f>
        <v>300000</v>
      </c>
      <c r="I989" s="10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41"/>
      <c r="W989" s="41"/>
      <c r="X989" s="41"/>
      <c r="Y989" s="166"/>
      <c r="Z989" s="41"/>
      <c r="AA989" s="41"/>
      <c r="AB989" s="41"/>
    </row>
    <row r="990" spans="1:28" ht="15.75" customHeight="1">
      <c r="A990" s="13">
        <v>1102</v>
      </c>
      <c r="B990" s="14"/>
      <c r="C990" s="24" t="s">
        <v>393</v>
      </c>
      <c r="D990" s="14" t="s">
        <v>37</v>
      </c>
      <c r="E990" s="60">
        <v>33</v>
      </c>
      <c r="F990" s="9"/>
      <c r="G990" s="11">
        <f>H1005</f>
        <v>250000</v>
      </c>
      <c r="H990" s="11">
        <f>E990*G990</f>
        <v>8250000</v>
      </c>
      <c r="I990" s="8" t="s">
        <v>30</v>
      </c>
      <c r="J990" s="14"/>
      <c r="K990" s="14">
        <v>11</v>
      </c>
      <c r="L990" s="14"/>
      <c r="M990" s="14"/>
      <c r="N990" s="14">
        <v>11</v>
      </c>
      <c r="O990" s="14"/>
      <c r="P990" s="14"/>
      <c r="Q990" s="14">
        <v>11</v>
      </c>
      <c r="R990" s="14"/>
      <c r="S990" s="14"/>
      <c r="T990" s="14"/>
      <c r="U990" s="14"/>
      <c r="V990" s="41"/>
      <c r="W990" s="41"/>
      <c r="X990" s="41"/>
      <c r="Y990" s="166"/>
      <c r="Z990" s="41"/>
      <c r="AA990" s="41"/>
      <c r="AB990" s="41"/>
    </row>
    <row r="991" spans="1:28" ht="15.75" customHeight="1">
      <c r="A991" s="13">
        <v>1103</v>
      </c>
      <c r="B991" s="14" t="s">
        <v>301</v>
      </c>
      <c r="C991" s="24" t="s">
        <v>385</v>
      </c>
      <c r="D991" s="9"/>
      <c r="E991" s="18"/>
      <c r="F991" s="9"/>
      <c r="G991" s="11"/>
      <c r="H991" s="11"/>
      <c r="I991" s="10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41"/>
      <c r="W991" s="41"/>
      <c r="X991" s="41"/>
      <c r="Y991" s="166"/>
      <c r="Z991" s="41"/>
      <c r="AA991" s="41"/>
      <c r="AB991" s="41"/>
    </row>
    <row r="992" spans="1:28" ht="15.75" customHeight="1">
      <c r="A992" s="13">
        <v>1104</v>
      </c>
      <c r="B992" s="14" t="s">
        <v>301</v>
      </c>
      <c r="C992" s="31" t="s">
        <v>394</v>
      </c>
      <c r="D992" s="9"/>
      <c r="E992" s="13">
        <v>15</v>
      </c>
      <c r="F992" s="13" t="s">
        <v>252</v>
      </c>
      <c r="G992" s="102">
        <v>2500</v>
      </c>
      <c r="H992" s="19">
        <f t="shared" ref="H992:H999" si="26">E992*G992</f>
        <v>37500</v>
      </c>
      <c r="I992" s="10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41"/>
      <c r="W992" s="41"/>
      <c r="X992" s="41"/>
      <c r="Y992" s="166"/>
      <c r="Z992" s="41"/>
      <c r="AA992" s="41"/>
      <c r="AB992" s="41"/>
    </row>
    <row r="993" spans="1:28" ht="15.75" customHeight="1">
      <c r="A993" s="13">
        <v>1105</v>
      </c>
      <c r="B993" s="14" t="s">
        <v>301</v>
      </c>
      <c r="C993" s="31" t="s">
        <v>395</v>
      </c>
      <c r="D993" s="9"/>
      <c r="E993" s="13">
        <v>5</v>
      </c>
      <c r="F993" s="13" t="s">
        <v>252</v>
      </c>
      <c r="G993" s="102">
        <v>3500</v>
      </c>
      <c r="H993" s="19">
        <f t="shared" si="26"/>
        <v>17500</v>
      </c>
      <c r="I993" s="10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41"/>
      <c r="W993" s="41"/>
      <c r="X993" s="41"/>
      <c r="Y993" s="166"/>
      <c r="Z993" s="41"/>
      <c r="AA993" s="41"/>
      <c r="AB993" s="41"/>
    </row>
    <row r="994" spans="1:28" ht="15.75" customHeight="1">
      <c r="A994" s="13">
        <v>1106</v>
      </c>
      <c r="B994" s="14" t="s">
        <v>301</v>
      </c>
      <c r="C994" s="31" t="s">
        <v>396</v>
      </c>
      <c r="D994" s="9"/>
      <c r="E994" s="13">
        <v>2</v>
      </c>
      <c r="F994" s="13" t="s">
        <v>252</v>
      </c>
      <c r="G994" s="102">
        <v>5500</v>
      </c>
      <c r="H994" s="19">
        <f t="shared" si="26"/>
        <v>11000</v>
      </c>
      <c r="I994" s="10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41"/>
      <c r="W994" s="41"/>
      <c r="X994" s="41"/>
      <c r="Y994" s="166"/>
      <c r="Z994" s="41"/>
      <c r="AA994" s="41"/>
      <c r="AB994" s="41"/>
    </row>
    <row r="995" spans="1:28" ht="15.75" customHeight="1">
      <c r="A995" s="13">
        <v>1107</v>
      </c>
      <c r="B995" s="14" t="s">
        <v>301</v>
      </c>
      <c r="C995" s="62" t="s">
        <v>397</v>
      </c>
      <c r="D995" s="9"/>
      <c r="E995" s="14">
        <v>5</v>
      </c>
      <c r="F995" s="14" t="s">
        <v>252</v>
      </c>
      <c r="G995" s="84">
        <v>6100</v>
      </c>
      <c r="H995" s="19">
        <f t="shared" si="26"/>
        <v>30500</v>
      </c>
      <c r="I995" s="10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41"/>
      <c r="W995" s="41"/>
      <c r="X995" s="41"/>
      <c r="Y995" s="166"/>
      <c r="Z995" s="41"/>
      <c r="AA995" s="41"/>
      <c r="AB995" s="41"/>
    </row>
    <row r="996" spans="1:28" ht="15.75" customHeight="1">
      <c r="A996" s="13">
        <v>1108</v>
      </c>
      <c r="B996" s="14" t="s">
        <v>301</v>
      </c>
      <c r="C996" s="62" t="s">
        <v>398</v>
      </c>
      <c r="D996" s="9"/>
      <c r="E996" s="14">
        <v>1</v>
      </c>
      <c r="F996" s="14" t="s">
        <v>399</v>
      </c>
      <c r="G996" s="84">
        <v>9235</v>
      </c>
      <c r="H996" s="19">
        <f t="shared" si="26"/>
        <v>9235</v>
      </c>
      <c r="I996" s="10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41"/>
      <c r="W996" s="41"/>
      <c r="X996" s="41"/>
      <c r="Y996" s="166"/>
      <c r="Z996" s="41"/>
      <c r="AA996" s="41"/>
      <c r="AB996" s="41"/>
    </row>
    <row r="997" spans="1:28" ht="15.75" customHeight="1">
      <c r="A997" s="13">
        <v>1109</v>
      </c>
      <c r="B997" s="14" t="s">
        <v>301</v>
      </c>
      <c r="C997" s="62" t="s">
        <v>400</v>
      </c>
      <c r="D997" s="9"/>
      <c r="E997" s="14">
        <v>11</v>
      </c>
      <c r="F997" s="14" t="s">
        <v>252</v>
      </c>
      <c r="G997" s="84">
        <v>600</v>
      </c>
      <c r="H997" s="19">
        <f t="shared" si="26"/>
        <v>6600</v>
      </c>
      <c r="I997" s="10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41"/>
      <c r="W997" s="41"/>
      <c r="X997" s="41"/>
      <c r="Y997" s="166"/>
      <c r="Z997" s="41"/>
      <c r="AA997" s="41"/>
      <c r="AB997" s="41"/>
    </row>
    <row r="998" spans="1:28" ht="15.75" customHeight="1">
      <c r="A998" s="13">
        <v>1110</v>
      </c>
      <c r="B998" s="14" t="s">
        <v>301</v>
      </c>
      <c r="C998" s="62" t="s">
        <v>401</v>
      </c>
      <c r="D998" s="9"/>
      <c r="E998" s="14">
        <v>7</v>
      </c>
      <c r="F998" s="105" t="s">
        <v>252</v>
      </c>
      <c r="G998" s="84">
        <v>2100</v>
      </c>
      <c r="H998" s="19">
        <f t="shared" si="26"/>
        <v>14700</v>
      </c>
      <c r="I998" s="10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41"/>
      <c r="W998" s="41"/>
      <c r="X998" s="41"/>
      <c r="Y998" s="166"/>
      <c r="Z998" s="41"/>
      <c r="AA998" s="41"/>
      <c r="AB998" s="41"/>
    </row>
    <row r="999" spans="1:28" ht="15.75" customHeight="1">
      <c r="A999" s="13">
        <v>1111</v>
      </c>
      <c r="B999" s="14" t="s">
        <v>301</v>
      </c>
      <c r="C999" s="62" t="s">
        <v>402</v>
      </c>
      <c r="D999" s="9"/>
      <c r="E999" s="14">
        <v>5</v>
      </c>
      <c r="F999" s="105" t="s">
        <v>252</v>
      </c>
      <c r="G999" s="84">
        <v>3594</v>
      </c>
      <c r="H999" s="19">
        <f t="shared" si="26"/>
        <v>17970</v>
      </c>
      <c r="I999" s="10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41"/>
      <c r="W999" s="41"/>
      <c r="X999" s="41"/>
      <c r="Y999" s="166"/>
      <c r="Z999" s="41"/>
      <c r="AA999" s="41"/>
      <c r="AB999" s="41"/>
    </row>
    <row r="1000" spans="1:28" ht="15.75" customHeight="1">
      <c r="A1000" s="13">
        <v>1112</v>
      </c>
      <c r="B1000" s="14" t="s">
        <v>381</v>
      </c>
      <c r="C1000" s="24" t="s">
        <v>403</v>
      </c>
      <c r="D1000" s="9"/>
      <c r="E1000" s="18"/>
      <c r="F1000" s="9"/>
      <c r="G1000" s="11"/>
      <c r="H1000" s="11"/>
      <c r="I1000" s="10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41"/>
      <c r="W1000" s="41"/>
      <c r="X1000" s="41"/>
      <c r="Y1000" s="166"/>
      <c r="Z1000" s="41"/>
      <c r="AA1000" s="41"/>
      <c r="AB1000" s="41"/>
    </row>
    <row r="1001" spans="1:28" ht="15.75" customHeight="1">
      <c r="A1001" s="13">
        <v>1113</v>
      </c>
      <c r="B1001" s="14" t="s">
        <v>381</v>
      </c>
      <c r="C1001" s="31" t="s">
        <v>404</v>
      </c>
      <c r="D1001" s="9"/>
      <c r="E1001" s="13">
        <v>2</v>
      </c>
      <c r="F1001" s="13" t="s">
        <v>252</v>
      </c>
      <c r="G1001" s="102">
        <v>15000</v>
      </c>
      <c r="H1001" s="19">
        <f t="shared" ref="H1001:H1002" si="27">E1001*G1001</f>
        <v>30000</v>
      </c>
      <c r="I1001" s="10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41"/>
      <c r="W1001" s="41"/>
      <c r="X1001" s="41"/>
      <c r="Y1001" s="166"/>
      <c r="Z1001" s="41"/>
      <c r="AA1001" s="41"/>
      <c r="AB1001" s="41"/>
    </row>
    <row r="1002" spans="1:28" ht="15.75" customHeight="1">
      <c r="A1002" s="13">
        <v>1114</v>
      </c>
      <c r="B1002" s="14" t="s">
        <v>381</v>
      </c>
      <c r="C1002" s="31" t="s">
        <v>405</v>
      </c>
      <c r="D1002" s="9"/>
      <c r="E1002" s="14">
        <v>1</v>
      </c>
      <c r="F1002" s="105" t="s">
        <v>252</v>
      </c>
      <c r="G1002" s="84">
        <v>14999</v>
      </c>
      <c r="H1002" s="19">
        <f t="shared" si="27"/>
        <v>14999</v>
      </c>
      <c r="I1002" s="10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41"/>
      <c r="W1002" s="41"/>
      <c r="X1002" s="41"/>
      <c r="Y1002" s="166"/>
      <c r="Z1002" s="41"/>
      <c r="AA1002" s="41"/>
      <c r="AB1002" s="41"/>
    </row>
    <row r="1003" spans="1:28" ht="15.75" customHeight="1">
      <c r="A1003" s="13">
        <v>1115</v>
      </c>
      <c r="B1003" s="14" t="s">
        <v>301</v>
      </c>
      <c r="C1003" s="24" t="s">
        <v>385</v>
      </c>
      <c r="D1003" s="9"/>
      <c r="E1003" s="18"/>
      <c r="F1003" s="9"/>
      <c r="G1003" s="11"/>
      <c r="H1003" s="11"/>
      <c r="I1003" s="10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41"/>
      <c r="W1003" s="41"/>
      <c r="X1003" s="41"/>
      <c r="Y1003" s="166"/>
      <c r="Z1003" s="41"/>
      <c r="AA1003" s="41"/>
      <c r="AB1003" s="41"/>
    </row>
    <row r="1004" spans="1:28" ht="15.75" customHeight="1">
      <c r="A1004" s="13">
        <v>1116</v>
      </c>
      <c r="B1004" s="14" t="s">
        <v>301</v>
      </c>
      <c r="C1004" s="17" t="s">
        <v>406</v>
      </c>
      <c r="D1004" s="9"/>
      <c r="E1004" s="14">
        <v>4</v>
      </c>
      <c r="F1004" s="14" t="s">
        <v>252</v>
      </c>
      <c r="G1004" s="84">
        <v>14999</v>
      </c>
      <c r="H1004" s="19">
        <f>E1004*G1004</f>
        <v>59996</v>
      </c>
      <c r="I1004" s="10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41"/>
      <c r="W1004" s="41"/>
      <c r="X1004" s="41"/>
      <c r="Y1004" s="166"/>
      <c r="Z1004" s="41"/>
      <c r="AA1004" s="41"/>
      <c r="AB1004" s="41"/>
    </row>
    <row r="1005" spans="1:28" ht="15.75" customHeight="1">
      <c r="A1005" s="13">
        <v>1117</v>
      </c>
      <c r="B1005" s="14"/>
      <c r="C1005" s="39" t="s">
        <v>392</v>
      </c>
      <c r="D1005" s="9"/>
      <c r="E1005" s="18"/>
      <c r="F1005" s="9"/>
      <c r="G1005" s="11"/>
      <c r="H1005" s="11">
        <f>SUM(H992:H1004)</f>
        <v>250000</v>
      </c>
      <c r="I1005" s="10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41"/>
      <c r="W1005" s="41"/>
      <c r="X1005" s="41"/>
      <c r="Y1005" s="166"/>
      <c r="Z1005" s="41"/>
      <c r="AA1005" s="41"/>
      <c r="AB1005" s="41"/>
    </row>
    <row r="1006" spans="1:28" ht="15.75" customHeight="1">
      <c r="A1006" s="13">
        <v>1118</v>
      </c>
      <c r="B1006" s="14"/>
      <c r="C1006" s="24" t="s">
        <v>407</v>
      </c>
      <c r="D1006" s="14" t="s">
        <v>37</v>
      </c>
      <c r="E1006" s="60">
        <v>42</v>
      </c>
      <c r="F1006" s="9"/>
      <c r="G1006" s="11">
        <f>H1017</f>
        <v>200000</v>
      </c>
      <c r="H1006" s="11">
        <f>E1006*G1006</f>
        <v>8400000</v>
      </c>
      <c r="I1006" s="8" t="s">
        <v>30</v>
      </c>
      <c r="J1006" s="14"/>
      <c r="K1006" s="14">
        <v>14</v>
      </c>
      <c r="L1006" s="14"/>
      <c r="M1006" s="14"/>
      <c r="N1006" s="14">
        <v>14</v>
      </c>
      <c r="O1006" s="14"/>
      <c r="P1006" s="14"/>
      <c r="Q1006" s="14">
        <v>14</v>
      </c>
      <c r="R1006" s="14"/>
      <c r="S1006" s="14"/>
      <c r="T1006" s="14"/>
      <c r="U1006" s="14"/>
      <c r="V1006" s="41"/>
      <c r="W1006" s="41"/>
      <c r="X1006" s="41"/>
      <c r="Y1006" s="166"/>
      <c r="Z1006" s="41"/>
      <c r="AA1006" s="41"/>
      <c r="AB1006" s="41"/>
    </row>
    <row r="1007" spans="1:28" ht="15.75" customHeight="1">
      <c r="A1007" s="13">
        <v>1119</v>
      </c>
      <c r="B1007" s="14" t="s">
        <v>301</v>
      </c>
      <c r="C1007" s="35" t="s">
        <v>408</v>
      </c>
      <c r="D1007" s="9"/>
      <c r="E1007" s="13"/>
      <c r="F1007" s="13"/>
      <c r="G1007" s="102"/>
      <c r="H1007" s="103"/>
      <c r="I1007" s="10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41"/>
      <c r="W1007" s="41"/>
      <c r="X1007" s="41"/>
      <c r="Y1007" s="166"/>
      <c r="Z1007" s="41"/>
      <c r="AA1007" s="41"/>
      <c r="AB1007" s="41"/>
    </row>
    <row r="1008" spans="1:28" ht="15.75" customHeight="1">
      <c r="A1008" s="13">
        <v>1120</v>
      </c>
      <c r="B1008" s="14" t="s">
        <v>301</v>
      </c>
      <c r="C1008" s="31" t="s">
        <v>409</v>
      </c>
      <c r="D1008" s="9"/>
      <c r="E1008" s="13">
        <v>2</v>
      </c>
      <c r="F1008" s="13" t="s">
        <v>267</v>
      </c>
      <c r="G1008" s="102">
        <v>14687.5</v>
      </c>
      <c r="H1008" s="103">
        <v>29375</v>
      </c>
      <c r="I1008" s="10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41"/>
      <c r="W1008" s="41"/>
      <c r="X1008" s="41"/>
      <c r="Y1008" s="166"/>
      <c r="Z1008" s="41"/>
      <c r="AA1008" s="41"/>
      <c r="AB1008" s="41"/>
    </row>
    <row r="1009" spans="1:28" ht="15.75" customHeight="1">
      <c r="A1009" s="13">
        <v>1121</v>
      </c>
      <c r="B1009" s="14" t="s">
        <v>301</v>
      </c>
      <c r="C1009" s="31" t="s">
        <v>410</v>
      </c>
      <c r="D1009" s="9"/>
      <c r="E1009" s="13">
        <v>4</v>
      </c>
      <c r="F1009" s="13" t="s">
        <v>252</v>
      </c>
      <c r="G1009" s="103">
        <v>1500</v>
      </c>
      <c r="H1009" s="103">
        <v>6000</v>
      </c>
      <c r="I1009" s="10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41"/>
      <c r="W1009" s="41"/>
      <c r="X1009" s="41"/>
      <c r="Y1009" s="166"/>
      <c r="Z1009" s="41"/>
      <c r="AA1009" s="41"/>
      <c r="AB1009" s="41"/>
    </row>
    <row r="1010" spans="1:28" ht="15.75" customHeight="1">
      <c r="A1010" s="13">
        <v>1122</v>
      </c>
      <c r="B1010" s="14" t="s">
        <v>301</v>
      </c>
      <c r="C1010" s="31" t="s">
        <v>386</v>
      </c>
      <c r="D1010" s="9"/>
      <c r="E1010" s="13">
        <v>5</v>
      </c>
      <c r="F1010" s="13" t="s">
        <v>57</v>
      </c>
      <c r="G1010" s="102">
        <v>2100</v>
      </c>
      <c r="H1010" s="103">
        <v>10500</v>
      </c>
      <c r="I1010" s="10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41"/>
      <c r="W1010" s="41"/>
      <c r="X1010" s="41"/>
      <c r="Y1010" s="166"/>
      <c r="Z1010" s="41"/>
      <c r="AA1010" s="41"/>
      <c r="AB1010" s="41"/>
    </row>
    <row r="1011" spans="1:28" ht="15.75" customHeight="1">
      <c r="A1011" s="13">
        <v>1123</v>
      </c>
      <c r="B1011" s="14" t="s">
        <v>301</v>
      </c>
      <c r="C1011" s="31" t="s">
        <v>387</v>
      </c>
      <c r="D1011" s="9"/>
      <c r="E1011" s="13">
        <v>5</v>
      </c>
      <c r="F1011" s="13" t="s">
        <v>57</v>
      </c>
      <c r="G1011" s="102">
        <v>3594</v>
      </c>
      <c r="H1011" s="103">
        <v>17970</v>
      </c>
      <c r="I1011" s="10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41"/>
      <c r="W1011" s="41"/>
      <c r="X1011" s="41"/>
      <c r="Y1011" s="166"/>
      <c r="Z1011" s="41"/>
      <c r="AA1011" s="41"/>
      <c r="AB1011" s="41"/>
    </row>
    <row r="1012" spans="1:28" ht="15.75" customHeight="1">
      <c r="A1012" s="13">
        <v>1124</v>
      </c>
      <c r="B1012" s="14" t="s">
        <v>301</v>
      </c>
      <c r="C1012" s="31" t="s">
        <v>411</v>
      </c>
      <c r="D1012" s="9"/>
      <c r="E1012" s="13">
        <v>6</v>
      </c>
      <c r="F1012" s="13" t="s">
        <v>252</v>
      </c>
      <c r="G1012" s="102">
        <v>5600</v>
      </c>
      <c r="H1012" s="103">
        <v>33600</v>
      </c>
      <c r="I1012" s="10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41"/>
      <c r="W1012" s="41"/>
      <c r="X1012" s="41"/>
      <c r="Y1012" s="166"/>
      <c r="Z1012" s="41"/>
      <c r="AA1012" s="41"/>
      <c r="AB1012" s="41"/>
    </row>
    <row r="1013" spans="1:28" ht="15.75" customHeight="1">
      <c r="A1013" s="13">
        <v>1125</v>
      </c>
      <c r="B1013" s="14" t="s">
        <v>381</v>
      </c>
      <c r="C1013" s="24" t="s">
        <v>403</v>
      </c>
      <c r="D1013" s="9"/>
      <c r="E1013" s="18"/>
      <c r="F1013" s="9"/>
      <c r="G1013" s="11"/>
      <c r="H1013" s="11"/>
      <c r="I1013" s="10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41"/>
      <c r="W1013" s="41"/>
      <c r="X1013" s="41"/>
      <c r="Y1013" s="166"/>
      <c r="Z1013" s="41"/>
      <c r="AA1013" s="41"/>
      <c r="AB1013" s="41"/>
    </row>
    <row r="1014" spans="1:28" ht="15.75" customHeight="1">
      <c r="A1014" s="13">
        <v>1126</v>
      </c>
      <c r="B1014" s="14" t="s">
        <v>381</v>
      </c>
      <c r="C1014" s="31" t="s">
        <v>412</v>
      </c>
      <c r="D1014" s="9"/>
      <c r="E1014" s="13">
        <v>2</v>
      </c>
      <c r="F1014" s="13" t="s">
        <v>267</v>
      </c>
      <c r="G1014" s="102">
        <v>5000</v>
      </c>
      <c r="H1014" s="103">
        <v>10000</v>
      </c>
      <c r="I1014" s="10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41"/>
      <c r="W1014" s="41"/>
      <c r="X1014" s="41"/>
      <c r="Y1014" s="166"/>
      <c r="Z1014" s="41"/>
      <c r="AA1014" s="41"/>
      <c r="AB1014" s="41"/>
    </row>
    <row r="1015" spans="1:28" ht="15.75" customHeight="1">
      <c r="A1015" s="13">
        <v>1127</v>
      </c>
      <c r="B1015" s="14" t="s">
        <v>381</v>
      </c>
      <c r="C1015" s="31" t="s">
        <v>413</v>
      </c>
      <c r="D1015" s="9"/>
      <c r="E1015" s="13">
        <v>8</v>
      </c>
      <c r="F1015" s="13" t="s">
        <v>267</v>
      </c>
      <c r="G1015" s="102">
        <v>10000</v>
      </c>
      <c r="H1015" s="103">
        <v>80000</v>
      </c>
      <c r="I1015" s="10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41"/>
      <c r="W1015" s="41"/>
      <c r="X1015" s="41"/>
      <c r="Y1015" s="166"/>
      <c r="Z1015" s="41"/>
      <c r="AA1015" s="41"/>
      <c r="AB1015" s="41"/>
    </row>
    <row r="1016" spans="1:28" ht="15.75" customHeight="1">
      <c r="A1016" s="13">
        <v>1128</v>
      </c>
      <c r="B1016" s="14" t="s">
        <v>381</v>
      </c>
      <c r="C1016" s="31" t="s">
        <v>404</v>
      </c>
      <c r="D1016" s="9"/>
      <c r="E1016" s="13">
        <v>1</v>
      </c>
      <c r="F1016" s="13" t="s">
        <v>399</v>
      </c>
      <c r="G1016" s="102">
        <v>12555</v>
      </c>
      <c r="H1016" s="103">
        <v>12555</v>
      </c>
      <c r="I1016" s="10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41"/>
      <c r="W1016" s="41"/>
      <c r="X1016" s="41"/>
      <c r="Y1016" s="166"/>
      <c r="Z1016" s="41"/>
      <c r="AA1016" s="41"/>
      <c r="AB1016" s="41"/>
    </row>
    <row r="1017" spans="1:28" ht="15.75" customHeight="1">
      <c r="A1017" s="13">
        <v>1129</v>
      </c>
      <c r="B1017" s="14"/>
      <c r="C1017" s="39" t="s">
        <v>392</v>
      </c>
      <c r="D1017" s="9"/>
      <c r="E1017" s="18"/>
      <c r="F1017" s="9"/>
      <c r="G1017" s="11"/>
      <c r="H1017" s="11">
        <f>SUM(H1008:H1016)</f>
        <v>200000</v>
      </c>
      <c r="I1017" s="10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41"/>
      <c r="W1017" s="41"/>
      <c r="X1017" s="41"/>
      <c r="Y1017" s="166"/>
      <c r="Z1017" s="41"/>
      <c r="AA1017" s="41"/>
      <c r="AB1017" s="41"/>
    </row>
    <row r="1018" spans="1:28" ht="15.75" customHeight="1">
      <c r="A1018" s="13">
        <v>1130</v>
      </c>
      <c r="B1018" s="14"/>
      <c r="C1018" s="24" t="s">
        <v>414</v>
      </c>
      <c r="D1018" s="14" t="s">
        <v>37</v>
      </c>
      <c r="E1018" s="60">
        <v>6</v>
      </c>
      <c r="F1018" s="9"/>
      <c r="G1018" s="11">
        <f>H1029</f>
        <v>200000</v>
      </c>
      <c r="H1018" s="11">
        <f>E1018*G1018</f>
        <v>1200000</v>
      </c>
      <c r="I1018" s="10" t="s">
        <v>30</v>
      </c>
      <c r="J1018" s="14"/>
      <c r="K1018" s="14">
        <v>3</v>
      </c>
      <c r="L1018" s="14"/>
      <c r="M1018" s="14"/>
      <c r="N1018" s="14">
        <v>3</v>
      </c>
      <c r="O1018" s="14"/>
      <c r="P1018" s="14"/>
      <c r="Q1018" s="14"/>
      <c r="R1018" s="14"/>
      <c r="S1018" s="14"/>
      <c r="T1018" s="14"/>
      <c r="U1018" s="14"/>
      <c r="V1018" s="41"/>
      <c r="W1018" s="41"/>
      <c r="X1018" s="41"/>
      <c r="Y1018" s="166"/>
      <c r="Z1018" s="41"/>
      <c r="AA1018" s="41"/>
      <c r="AB1018" s="41"/>
    </row>
    <row r="1019" spans="1:28" ht="15.75" customHeight="1">
      <c r="A1019" s="13">
        <v>1131</v>
      </c>
      <c r="B1019" s="14" t="s">
        <v>301</v>
      </c>
      <c r="C1019" s="24" t="s">
        <v>408</v>
      </c>
      <c r="D1019" s="9"/>
      <c r="E1019" s="18"/>
      <c r="F1019" s="9"/>
      <c r="G1019" s="11"/>
      <c r="H1019" s="11"/>
      <c r="I1019" s="10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41"/>
      <c r="W1019" s="41"/>
      <c r="X1019" s="41"/>
      <c r="Y1019" s="166"/>
      <c r="Z1019" s="41"/>
      <c r="AA1019" s="41"/>
      <c r="AB1019" s="41"/>
    </row>
    <row r="1020" spans="1:28" ht="15.75" customHeight="1">
      <c r="A1020" s="13">
        <v>1132</v>
      </c>
      <c r="B1020" s="14" t="s">
        <v>301</v>
      </c>
      <c r="C1020" s="71" t="s">
        <v>388</v>
      </c>
      <c r="D1020" s="9"/>
      <c r="E1020" s="13">
        <v>3</v>
      </c>
      <c r="F1020" s="13" t="s">
        <v>267</v>
      </c>
      <c r="G1020" s="102">
        <v>32025</v>
      </c>
      <c r="H1020" s="103">
        <f t="shared" ref="H1020:H1022" si="28">E1020*G1020</f>
        <v>96075</v>
      </c>
      <c r="I1020" s="10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41"/>
      <c r="W1020" s="41"/>
      <c r="X1020" s="41"/>
      <c r="Y1020" s="166"/>
      <c r="Z1020" s="41"/>
      <c r="AA1020" s="41"/>
      <c r="AB1020" s="41"/>
    </row>
    <row r="1021" spans="1:28" ht="15.75" customHeight="1">
      <c r="A1021" s="13">
        <v>1133</v>
      </c>
      <c r="B1021" s="14" t="s">
        <v>301</v>
      </c>
      <c r="C1021" s="31" t="s">
        <v>415</v>
      </c>
      <c r="D1021" s="9"/>
      <c r="E1021" s="13">
        <v>6</v>
      </c>
      <c r="F1021" s="13" t="s">
        <v>252</v>
      </c>
      <c r="G1021" s="102">
        <v>1250</v>
      </c>
      <c r="H1021" s="103">
        <f t="shared" si="28"/>
        <v>7500</v>
      </c>
      <c r="I1021" s="10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41"/>
      <c r="W1021" s="41"/>
      <c r="X1021" s="41"/>
      <c r="Y1021" s="166"/>
      <c r="Z1021" s="41"/>
      <c r="AA1021" s="41"/>
      <c r="AB1021" s="41"/>
    </row>
    <row r="1022" spans="1:28" ht="15.75" customHeight="1">
      <c r="A1022" s="13">
        <v>1134</v>
      </c>
      <c r="B1022" s="14" t="s">
        <v>301</v>
      </c>
      <c r="C1022" s="31" t="s">
        <v>412</v>
      </c>
      <c r="D1022" s="9"/>
      <c r="E1022" s="13">
        <v>2</v>
      </c>
      <c r="F1022" s="13" t="s">
        <v>267</v>
      </c>
      <c r="G1022" s="102">
        <v>5000</v>
      </c>
      <c r="H1022" s="103">
        <f t="shared" si="28"/>
        <v>10000</v>
      </c>
      <c r="I1022" s="10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41"/>
      <c r="W1022" s="41"/>
      <c r="X1022" s="41"/>
      <c r="Y1022" s="166"/>
      <c r="Z1022" s="41"/>
      <c r="AA1022" s="41"/>
      <c r="AB1022" s="41"/>
    </row>
    <row r="1023" spans="1:28" ht="15.75" customHeight="1">
      <c r="A1023" s="13">
        <v>1135</v>
      </c>
      <c r="B1023" s="14" t="s">
        <v>381</v>
      </c>
      <c r="C1023" s="24" t="s">
        <v>403</v>
      </c>
      <c r="D1023" s="9"/>
      <c r="E1023" s="18"/>
      <c r="F1023" s="9"/>
      <c r="G1023" s="11"/>
      <c r="H1023" s="11"/>
      <c r="I1023" s="10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41"/>
      <c r="W1023" s="41"/>
      <c r="X1023" s="41"/>
      <c r="Y1023" s="166"/>
      <c r="Z1023" s="41"/>
      <c r="AA1023" s="41"/>
      <c r="AB1023" s="41"/>
    </row>
    <row r="1024" spans="1:28" ht="15.75" customHeight="1">
      <c r="A1024" s="13">
        <v>1136</v>
      </c>
      <c r="B1024" s="14" t="s">
        <v>381</v>
      </c>
      <c r="C1024" s="31" t="s">
        <v>416</v>
      </c>
      <c r="D1024" s="9"/>
      <c r="E1024" s="13">
        <v>2</v>
      </c>
      <c r="F1024" s="13" t="s">
        <v>267</v>
      </c>
      <c r="G1024" s="102">
        <v>11624.5</v>
      </c>
      <c r="H1024" s="103">
        <f t="shared" ref="H1024:H1028" si="29">E1024*G1024</f>
        <v>23249</v>
      </c>
      <c r="I1024" s="10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41"/>
      <c r="W1024" s="41"/>
      <c r="X1024" s="41"/>
      <c r="Y1024" s="166"/>
      <c r="Z1024" s="41"/>
      <c r="AA1024" s="41"/>
      <c r="AB1024" s="41"/>
    </row>
    <row r="1025" spans="1:28" ht="15.75" customHeight="1">
      <c r="A1025" s="13">
        <v>1137</v>
      </c>
      <c r="B1025" s="14" t="s">
        <v>381</v>
      </c>
      <c r="C1025" s="31" t="s">
        <v>404</v>
      </c>
      <c r="D1025" s="9"/>
      <c r="E1025" s="13">
        <v>2</v>
      </c>
      <c r="F1025" s="13" t="s">
        <v>252</v>
      </c>
      <c r="G1025" s="102">
        <v>9000</v>
      </c>
      <c r="H1025" s="103">
        <f t="shared" si="29"/>
        <v>18000</v>
      </c>
      <c r="I1025" s="10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41"/>
      <c r="W1025" s="41"/>
      <c r="X1025" s="41"/>
      <c r="Y1025" s="166"/>
      <c r="Z1025" s="41"/>
      <c r="AA1025" s="41"/>
      <c r="AB1025" s="41"/>
    </row>
    <row r="1026" spans="1:28" ht="15.75" customHeight="1">
      <c r="A1026" s="13">
        <v>1138</v>
      </c>
      <c r="B1026" s="14" t="s">
        <v>381</v>
      </c>
      <c r="C1026" s="31" t="s">
        <v>411</v>
      </c>
      <c r="D1026" s="9"/>
      <c r="E1026" s="13">
        <v>4</v>
      </c>
      <c r="F1026" s="13" t="s">
        <v>252</v>
      </c>
      <c r="G1026" s="102">
        <v>5600</v>
      </c>
      <c r="H1026" s="103">
        <f t="shared" si="29"/>
        <v>22400</v>
      </c>
      <c r="I1026" s="10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41"/>
      <c r="W1026" s="41"/>
      <c r="X1026" s="41"/>
      <c r="Y1026" s="166"/>
      <c r="Z1026" s="41"/>
      <c r="AA1026" s="41"/>
      <c r="AB1026" s="41"/>
    </row>
    <row r="1027" spans="1:28" ht="15.75" customHeight="1">
      <c r="A1027" s="13">
        <v>1139</v>
      </c>
      <c r="B1027" s="14" t="s">
        <v>381</v>
      </c>
      <c r="C1027" s="62" t="s">
        <v>417</v>
      </c>
      <c r="D1027" s="9"/>
      <c r="E1027" s="14">
        <v>4</v>
      </c>
      <c r="F1027" s="105" t="s">
        <v>252</v>
      </c>
      <c r="G1027" s="84">
        <v>2100</v>
      </c>
      <c r="H1027" s="103">
        <f t="shared" si="29"/>
        <v>8400</v>
      </c>
      <c r="I1027" s="10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41"/>
      <c r="W1027" s="41"/>
      <c r="X1027" s="41"/>
      <c r="Y1027" s="166"/>
      <c r="Z1027" s="41"/>
      <c r="AA1027" s="41"/>
      <c r="AB1027" s="41"/>
    </row>
    <row r="1028" spans="1:28" ht="15.75" customHeight="1">
      <c r="A1028" s="13">
        <v>1140</v>
      </c>
      <c r="B1028" s="14" t="s">
        <v>381</v>
      </c>
      <c r="C1028" s="62" t="s">
        <v>418</v>
      </c>
      <c r="D1028" s="9"/>
      <c r="E1028" s="14">
        <v>4</v>
      </c>
      <c r="F1028" s="105" t="s">
        <v>252</v>
      </c>
      <c r="G1028" s="84">
        <v>3594</v>
      </c>
      <c r="H1028" s="103">
        <f t="shared" si="29"/>
        <v>14376</v>
      </c>
      <c r="I1028" s="10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41"/>
      <c r="W1028" s="41"/>
      <c r="X1028" s="41"/>
      <c r="Y1028" s="166"/>
      <c r="Z1028" s="41"/>
      <c r="AA1028" s="41"/>
      <c r="AB1028" s="41"/>
    </row>
    <row r="1029" spans="1:28" ht="15.75" customHeight="1">
      <c r="A1029" s="13">
        <v>1141</v>
      </c>
      <c r="B1029" s="14"/>
      <c r="C1029" s="39" t="s">
        <v>392</v>
      </c>
      <c r="D1029" s="9"/>
      <c r="E1029" s="18"/>
      <c r="F1029" s="9"/>
      <c r="G1029" s="11"/>
      <c r="H1029" s="11">
        <f>SUM(H1020:H1028)</f>
        <v>200000</v>
      </c>
      <c r="I1029" s="10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41"/>
      <c r="W1029" s="41"/>
      <c r="X1029" s="41"/>
      <c r="Y1029" s="166"/>
      <c r="Z1029" s="41"/>
      <c r="AA1029" s="41"/>
      <c r="AB1029" s="41"/>
    </row>
    <row r="1030" spans="1:28" ht="15.75" customHeight="1">
      <c r="A1030" s="13">
        <v>1142</v>
      </c>
      <c r="B1030" s="14"/>
      <c r="C1030" s="24" t="s">
        <v>419</v>
      </c>
      <c r="D1030" s="14" t="s">
        <v>37</v>
      </c>
      <c r="E1030" s="60">
        <v>11</v>
      </c>
      <c r="F1030" s="9"/>
      <c r="G1030" s="11">
        <f>H1043</f>
        <v>204500</v>
      </c>
      <c r="H1030" s="11">
        <f>E1030*G1030</f>
        <v>2249500</v>
      </c>
      <c r="I1030" s="10" t="s">
        <v>30</v>
      </c>
      <c r="J1030" s="14"/>
      <c r="K1030" s="14">
        <v>4</v>
      </c>
      <c r="L1030" s="14"/>
      <c r="M1030" s="14"/>
      <c r="N1030" s="14">
        <v>3</v>
      </c>
      <c r="O1030" s="14"/>
      <c r="P1030" s="14"/>
      <c r="Q1030" s="14">
        <v>3</v>
      </c>
      <c r="R1030" s="14"/>
      <c r="S1030" s="14"/>
      <c r="T1030" s="14"/>
      <c r="U1030" s="14"/>
      <c r="V1030" s="41"/>
      <c r="W1030" s="41"/>
      <c r="X1030" s="41"/>
      <c r="Y1030" s="166"/>
      <c r="Z1030" s="41"/>
      <c r="AA1030" s="41"/>
      <c r="AB1030" s="41"/>
    </row>
    <row r="1031" spans="1:28" ht="15.75" customHeight="1">
      <c r="A1031" s="13">
        <v>1143</v>
      </c>
      <c r="B1031" s="14" t="s">
        <v>301</v>
      </c>
      <c r="C1031" s="24" t="s">
        <v>408</v>
      </c>
      <c r="D1031" s="9"/>
      <c r="E1031" s="18"/>
      <c r="F1031" s="9"/>
      <c r="G1031" s="11"/>
      <c r="H1031" s="11"/>
      <c r="I1031" s="10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41"/>
      <c r="W1031" s="41"/>
      <c r="X1031" s="41"/>
      <c r="Y1031" s="166"/>
      <c r="Z1031" s="41"/>
      <c r="AA1031" s="41"/>
      <c r="AB1031" s="41"/>
    </row>
    <row r="1032" spans="1:28" ht="15.75" customHeight="1">
      <c r="A1032" s="13">
        <v>1144</v>
      </c>
      <c r="B1032" s="14" t="s">
        <v>301</v>
      </c>
      <c r="C1032" s="106" t="s">
        <v>420</v>
      </c>
      <c r="D1032" s="9"/>
      <c r="E1032" s="25">
        <v>8</v>
      </c>
      <c r="F1032" s="107" t="s">
        <v>57</v>
      </c>
      <c r="G1032" s="107">
        <v>1500</v>
      </c>
      <c r="H1032" s="108">
        <f t="shared" ref="H1032:H1039" si="30">E1032*G1032</f>
        <v>12000</v>
      </c>
      <c r="I1032" s="10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41"/>
      <c r="W1032" s="41"/>
      <c r="X1032" s="41"/>
      <c r="Y1032" s="166"/>
      <c r="Z1032" s="41"/>
      <c r="AA1032" s="41"/>
      <c r="AB1032" s="41"/>
    </row>
    <row r="1033" spans="1:28" ht="15.75" customHeight="1">
      <c r="A1033" s="13">
        <v>1145</v>
      </c>
      <c r="B1033" s="14" t="s">
        <v>301</v>
      </c>
      <c r="C1033" s="106" t="s">
        <v>421</v>
      </c>
      <c r="D1033" s="9"/>
      <c r="E1033" s="25">
        <v>10</v>
      </c>
      <c r="F1033" s="107" t="s">
        <v>62</v>
      </c>
      <c r="G1033" s="107">
        <v>600</v>
      </c>
      <c r="H1033" s="108">
        <f t="shared" si="30"/>
        <v>6000</v>
      </c>
      <c r="I1033" s="10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41"/>
      <c r="W1033" s="41"/>
      <c r="X1033" s="41"/>
      <c r="Y1033" s="166"/>
      <c r="Z1033" s="41"/>
      <c r="AA1033" s="41"/>
      <c r="AB1033" s="41"/>
    </row>
    <row r="1034" spans="1:28" ht="15.75" customHeight="1">
      <c r="A1034" s="13">
        <v>1146</v>
      </c>
      <c r="B1034" s="14" t="s">
        <v>301</v>
      </c>
      <c r="C1034" s="106" t="s">
        <v>422</v>
      </c>
      <c r="D1034" s="9"/>
      <c r="E1034" s="25">
        <v>4</v>
      </c>
      <c r="F1034" s="107" t="s">
        <v>57</v>
      </c>
      <c r="G1034" s="107">
        <v>12000</v>
      </c>
      <c r="H1034" s="108">
        <f t="shared" si="30"/>
        <v>48000</v>
      </c>
      <c r="I1034" s="10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41"/>
      <c r="W1034" s="41"/>
      <c r="X1034" s="41"/>
      <c r="Y1034" s="166"/>
      <c r="Z1034" s="41"/>
      <c r="AA1034" s="41"/>
      <c r="AB1034" s="41"/>
    </row>
    <row r="1035" spans="1:28" ht="15.75" customHeight="1">
      <c r="A1035" s="13">
        <v>1147</v>
      </c>
      <c r="B1035" s="14" t="s">
        <v>301</v>
      </c>
      <c r="C1035" s="106" t="s">
        <v>423</v>
      </c>
      <c r="D1035" s="9"/>
      <c r="E1035" s="25">
        <v>4</v>
      </c>
      <c r="F1035" s="107" t="s">
        <v>62</v>
      </c>
      <c r="G1035" s="107">
        <v>15000</v>
      </c>
      <c r="H1035" s="108">
        <f t="shared" si="30"/>
        <v>60000</v>
      </c>
      <c r="I1035" s="10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41"/>
      <c r="W1035" s="41"/>
      <c r="X1035" s="41"/>
      <c r="Y1035" s="166"/>
      <c r="Z1035" s="41"/>
      <c r="AA1035" s="41"/>
      <c r="AB1035" s="41"/>
    </row>
    <row r="1036" spans="1:28" ht="15.75" customHeight="1">
      <c r="A1036" s="13">
        <v>1148</v>
      </c>
      <c r="B1036" s="14" t="s">
        <v>301</v>
      </c>
      <c r="C1036" s="106" t="s">
        <v>415</v>
      </c>
      <c r="D1036" s="9"/>
      <c r="E1036" s="25">
        <v>5</v>
      </c>
      <c r="F1036" s="107" t="s">
        <v>62</v>
      </c>
      <c r="G1036" s="107">
        <v>2300</v>
      </c>
      <c r="H1036" s="108">
        <f t="shared" si="30"/>
        <v>11500</v>
      </c>
      <c r="I1036" s="10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41"/>
      <c r="W1036" s="41"/>
      <c r="X1036" s="41"/>
      <c r="Y1036" s="166"/>
      <c r="Z1036" s="41"/>
      <c r="AA1036" s="41"/>
      <c r="AB1036" s="41"/>
    </row>
    <row r="1037" spans="1:28" ht="15.75" customHeight="1">
      <c r="A1037" s="13">
        <v>1149</v>
      </c>
      <c r="B1037" s="14" t="s">
        <v>301</v>
      </c>
      <c r="C1037" s="31" t="s">
        <v>412</v>
      </c>
      <c r="D1037" s="9"/>
      <c r="E1037" s="13">
        <v>2</v>
      </c>
      <c r="F1037" s="13" t="s">
        <v>267</v>
      </c>
      <c r="G1037" s="102">
        <v>5000</v>
      </c>
      <c r="H1037" s="108">
        <f t="shared" si="30"/>
        <v>10000</v>
      </c>
      <c r="I1037" s="10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41"/>
      <c r="W1037" s="41"/>
      <c r="X1037" s="41"/>
      <c r="Y1037" s="166"/>
      <c r="Z1037" s="41"/>
      <c r="AA1037" s="41"/>
      <c r="AB1037" s="41"/>
    </row>
    <row r="1038" spans="1:28" ht="15.75" customHeight="1">
      <c r="A1038" s="13">
        <v>1150</v>
      </c>
      <c r="B1038" s="14" t="s">
        <v>301</v>
      </c>
      <c r="C1038" s="31" t="s">
        <v>386</v>
      </c>
      <c r="D1038" s="9"/>
      <c r="E1038" s="13">
        <v>5</v>
      </c>
      <c r="F1038" s="13" t="s">
        <v>399</v>
      </c>
      <c r="G1038" s="102">
        <v>2100</v>
      </c>
      <c r="H1038" s="108">
        <f t="shared" si="30"/>
        <v>10500</v>
      </c>
      <c r="I1038" s="10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41"/>
      <c r="W1038" s="41"/>
      <c r="X1038" s="41"/>
      <c r="Y1038" s="166"/>
      <c r="Z1038" s="41"/>
      <c r="AA1038" s="41"/>
      <c r="AB1038" s="41"/>
    </row>
    <row r="1039" spans="1:28" ht="15.75" customHeight="1">
      <c r="A1039" s="13">
        <v>1151</v>
      </c>
      <c r="B1039" s="14" t="s">
        <v>301</v>
      </c>
      <c r="C1039" s="31" t="s">
        <v>387</v>
      </c>
      <c r="D1039" s="9"/>
      <c r="E1039" s="13">
        <v>5</v>
      </c>
      <c r="F1039" s="13" t="s">
        <v>399</v>
      </c>
      <c r="G1039" s="102">
        <v>3500</v>
      </c>
      <c r="H1039" s="108">
        <f t="shared" si="30"/>
        <v>17500</v>
      </c>
      <c r="I1039" s="10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41"/>
      <c r="W1039" s="41"/>
      <c r="X1039" s="41"/>
      <c r="Y1039" s="166"/>
      <c r="Z1039" s="41"/>
      <c r="AA1039" s="41"/>
      <c r="AB1039" s="41"/>
    </row>
    <row r="1040" spans="1:28" ht="15.75" customHeight="1">
      <c r="A1040" s="13">
        <v>1152</v>
      </c>
      <c r="B1040" s="14" t="s">
        <v>381</v>
      </c>
      <c r="C1040" s="24" t="s">
        <v>403</v>
      </c>
      <c r="D1040" s="9"/>
      <c r="E1040" s="18"/>
      <c r="F1040" s="9"/>
      <c r="G1040" s="11"/>
      <c r="H1040" s="11"/>
      <c r="I1040" s="10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41"/>
      <c r="W1040" s="41"/>
      <c r="X1040" s="41"/>
      <c r="Y1040" s="166"/>
      <c r="Z1040" s="41"/>
      <c r="AA1040" s="41"/>
      <c r="AB1040" s="41"/>
    </row>
    <row r="1041" spans="1:28" ht="15.75" customHeight="1">
      <c r="A1041" s="13">
        <v>1153</v>
      </c>
      <c r="B1041" s="14" t="s">
        <v>381</v>
      </c>
      <c r="C1041" s="31" t="s">
        <v>413</v>
      </c>
      <c r="D1041" s="9"/>
      <c r="E1041" s="13">
        <v>2</v>
      </c>
      <c r="F1041" s="13" t="s">
        <v>267</v>
      </c>
      <c r="G1041" s="102">
        <v>10000</v>
      </c>
      <c r="H1041" s="108">
        <f t="shared" ref="H1041:H1042" si="31">E1041*G1041</f>
        <v>20000</v>
      </c>
      <c r="I1041" s="10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41"/>
      <c r="W1041" s="41"/>
      <c r="X1041" s="41"/>
      <c r="Y1041" s="166"/>
      <c r="Z1041" s="41"/>
      <c r="AA1041" s="41"/>
      <c r="AB1041" s="41"/>
    </row>
    <row r="1042" spans="1:28" ht="15.75" customHeight="1">
      <c r="A1042" s="13">
        <v>1154</v>
      </c>
      <c r="B1042" s="14" t="s">
        <v>381</v>
      </c>
      <c r="C1042" s="106" t="s">
        <v>424</v>
      </c>
      <c r="D1042" s="9"/>
      <c r="E1042" s="25">
        <v>1</v>
      </c>
      <c r="F1042" s="107" t="s">
        <v>399</v>
      </c>
      <c r="G1042" s="107">
        <v>9000</v>
      </c>
      <c r="H1042" s="108">
        <f t="shared" si="31"/>
        <v>9000</v>
      </c>
      <c r="I1042" s="10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41"/>
      <c r="W1042" s="41"/>
      <c r="X1042" s="41"/>
      <c r="Y1042" s="166"/>
      <c r="Z1042" s="41"/>
      <c r="AA1042" s="41"/>
      <c r="AB1042" s="41"/>
    </row>
    <row r="1043" spans="1:28" ht="15.75" customHeight="1">
      <c r="A1043" s="13">
        <v>1155</v>
      </c>
      <c r="B1043" s="14"/>
      <c r="C1043" s="39" t="s">
        <v>392</v>
      </c>
      <c r="D1043" s="9"/>
      <c r="E1043" s="18"/>
      <c r="F1043" s="9"/>
      <c r="G1043" s="11"/>
      <c r="H1043" s="11">
        <f>SUM(H1032:H1042)</f>
        <v>204500</v>
      </c>
      <c r="I1043" s="10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41"/>
      <c r="W1043" s="41"/>
      <c r="X1043" s="41"/>
      <c r="Y1043" s="166"/>
      <c r="Z1043" s="41"/>
      <c r="AA1043" s="41"/>
      <c r="AB1043" s="41"/>
    </row>
    <row r="1044" spans="1:28" ht="15.75" customHeight="1">
      <c r="A1044" s="13">
        <v>1156</v>
      </c>
      <c r="B1044" s="14"/>
      <c r="C1044" s="13"/>
      <c r="D1044" s="9"/>
      <c r="E1044" s="18"/>
      <c r="F1044" s="9"/>
      <c r="G1044" s="11"/>
      <c r="H1044" s="11"/>
      <c r="I1044" s="10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41"/>
      <c r="W1044" s="41"/>
      <c r="X1044" s="41"/>
      <c r="Y1044" s="166"/>
      <c r="Z1044" s="41"/>
      <c r="AA1044" s="41"/>
      <c r="AB1044" s="41"/>
    </row>
    <row r="1045" spans="1:28" ht="15.75" customHeight="1">
      <c r="A1045" s="13">
        <v>1157</v>
      </c>
      <c r="B1045" s="162"/>
      <c r="C1045" s="194" t="s">
        <v>474</v>
      </c>
      <c r="D1045" s="162"/>
      <c r="E1045" s="286"/>
      <c r="F1045" s="162"/>
      <c r="G1045" s="287"/>
      <c r="H1045" s="164">
        <f>SUM(H1048,H1052,H1055,H1058,H1061,H1072)</f>
        <v>119420329.06</v>
      </c>
      <c r="I1045" s="288"/>
      <c r="J1045" s="162"/>
      <c r="K1045" s="162"/>
      <c r="L1045" s="162"/>
      <c r="M1045" s="162"/>
      <c r="N1045" s="162"/>
      <c r="O1045" s="162"/>
      <c r="P1045" s="162"/>
      <c r="Q1045" s="162"/>
      <c r="R1045" s="162"/>
      <c r="S1045" s="162"/>
      <c r="T1045" s="162"/>
      <c r="U1045" s="162"/>
      <c r="V1045" s="41"/>
      <c r="W1045" s="41"/>
      <c r="X1045" s="41"/>
      <c r="Y1045" s="166"/>
      <c r="Z1045" s="41"/>
      <c r="AA1045" s="41"/>
      <c r="AB1045" s="41"/>
    </row>
    <row r="1046" spans="1:28" ht="15.75" customHeight="1">
      <c r="A1046" s="13">
        <v>1158</v>
      </c>
      <c r="B1046" s="14"/>
      <c r="C1046" s="8"/>
      <c r="D1046" s="14"/>
      <c r="E1046" s="18"/>
      <c r="F1046" s="14"/>
      <c r="G1046" s="20"/>
      <c r="H1046" s="20"/>
      <c r="I1046" s="15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41"/>
      <c r="W1046" s="41"/>
      <c r="X1046" s="41"/>
      <c r="Y1046" s="166"/>
      <c r="Z1046" s="41"/>
      <c r="AA1046" s="41"/>
      <c r="AB1046" s="41"/>
    </row>
    <row r="1047" spans="1:28" ht="15.75" customHeight="1">
      <c r="A1047" s="13">
        <v>1159</v>
      </c>
      <c r="B1047" s="14" t="s">
        <v>373</v>
      </c>
      <c r="C1047" s="24" t="s">
        <v>374</v>
      </c>
      <c r="D1047" s="14"/>
      <c r="E1047" s="18"/>
      <c r="F1047" s="9"/>
      <c r="G1047" s="11"/>
      <c r="H1047" s="11"/>
      <c r="I1047" s="10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41"/>
      <c r="W1047" s="41"/>
      <c r="X1047" s="41"/>
      <c r="Y1047" s="166"/>
      <c r="Z1047" s="41"/>
      <c r="AA1047" s="41"/>
      <c r="AB1047" s="41"/>
    </row>
    <row r="1048" spans="1:28" ht="15.75" customHeight="1">
      <c r="A1048" s="13">
        <v>1160</v>
      </c>
      <c r="B1048" s="14" t="s">
        <v>373</v>
      </c>
      <c r="C1048" s="24" t="s">
        <v>375</v>
      </c>
      <c r="D1048" s="14" t="s">
        <v>37</v>
      </c>
      <c r="E1048" s="9"/>
      <c r="F1048" s="9"/>
      <c r="G1048" s="9"/>
      <c r="H1048" s="328">
        <v>4235000</v>
      </c>
      <c r="I1048" s="13" t="s">
        <v>30</v>
      </c>
      <c r="J1048" s="99"/>
      <c r="K1048" s="13"/>
      <c r="L1048" s="13">
        <v>1</v>
      </c>
      <c r="M1048" s="13"/>
      <c r="N1048" s="13"/>
      <c r="O1048" s="13"/>
      <c r="P1048" s="13"/>
      <c r="Q1048" s="13"/>
      <c r="R1048" s="13"/>
      <c r="S1048" s="13"/>
      <c r="T1048" s="13"/>
      <c r="U1048" s="13"/>
      <c r="V1048" s="41" t="s">
        <v>828</v>
      </c>
      <c r="W1048" s="41"/>
      <c r="X1048" s="41"/>
      <c r="Y1048" s="166"/>
      <c r="Z1048" s="41"/>
      <c r="AA1048" s="41"/>
      <c r="AB1048" s="41"/>
    </row>
    <row r="1049" spans="1:28" ht="15.75" customHeight="1">
      <c r="A1049" s="13">
        <v>1161</v>
      </c>
      <c r="B1049" s="14" t="s">
        <v>373</v>
      </c>
      <c r="C1049" s="85" t="s">
        <v>376</v>
      </c>
      <c r="D1049" s="14"/>
      <c r="E1049" s="14">
        <v>50</v>
      </c>
      <c r="F1049" s="14" t="s">
        <v>57</v>
      </c>
      <c r="G1049" s="20">
        <v>36300</v>
      </c>
      <c r="H1049" s="73">
        <v>1815000</v>
      </c>
      <c r="I1049" s="289" t="s">
        <v>30</v>
      </c>
      <c r="J1049" s="99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41" t="s">
        <v>828</v>
      </c>
      <c r="W1049" s="41"/>
      <c r="X1049" s="41"/>
      <c r="Y1049" s="166"/>
      <c r="Z1049" s="41"/>
      <c r="AA1049" s="41"/>
      <c r="AB1049" s="41"/>
    </row>
    <row r="1050" spans="1:28" ht="15.75" customHeight="1">
      <c r="A1050" s="13">
        <v>1162</v>
      </c>
      <c r="B1050" s="14" t="s">
        <v>373</v>
      </c>
      <c r="C1050" s="85" t="s">
        <v>377</v>
      </c>
      <c r="D1050" s="14"/>
      <c r="E1050" s="14">
        <v>50</v>
      </c>
      <c r="F1050" s="14" t="s">
        <v>57</v>
      </c>
      <c r="G1050" s="20">
        <v>48400</v>
      </c>
      <c r="H1050" s="73">
        <v>2420000</v>
      </c>
      <c r="I1050" s="289" t="s">
        <v>30</v>
      </c>
      <c r="J1050" s="99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41" t="s">
        <v>828</v>
      </c>
      <c r="W1050" s="41"/>
      <c r="X1050" s="41"/>
      <c r="Y1050" s="166"/>
      <c r="Z1050" s="41"/>
      <c r="AA1050" s="41"/>
      <c r="AB1050" s="41"/>
    </row>
    <row r="1051" spans="1:28" ht="15.75" customHeight="1">
      <c r="A1051" s="13">
        <v>1163</v>
      </c>
      <c r="B1051" s="14"/>
      <c r="C1051" s="82"/>
      <c r="D1051" s="14"/>
      <c r="E1051" s="14"/>
      <c r="F1051" s="14"/>
      <c r="G1051" s="20"/>
      <c r="H1051" s="73"/>
      <c r="I1051" s="241"/>
      <c r="J1051" s="99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41"/>
      <c r="W1051" s="41"/>
      <c r="X1051" s="41"/>
      <c r="Y1051" s="166"/>
      <c r="Z1051" s="41"/>
      <c r="AA1051" s="41"/>
      <c r="AB1051" s="41"/>
    </row>
    <row r="1052" spans="1:28" ht="15.75" customHeight="1">
      <c r="A1052" s="13">
        <v>1164</v>
      </c>
      <c r="B1052" s="13" t="s">
        <v>774</v>
      </c>
      <c r="C1052" s="222" t="s">
        <v>775</v>
      </c>
      <c r="D1052" s="14"/>
      <c r="E1052" s="18"/>
      <c r="F1052" s="9"/>
      <c r="G1052" s="11"/>
      <c r="H1052" s="322">
        <f>H1053</f>
        <v>7258946.3600000003</v>
      </c>
      <c r="I1052" s="15" t="s">
        <v>30</v>
      </c>
      <c r="J1052" s="14"/>
      <c r="K1052" s="14">
        <v>28</v>
      </c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41" t="s">
        <v>915</v>
      </c>
      <c r="W1052" s="41"/>
      <c r="X1052" s="41"/>
      <c r="Y1052" s="166"/>
      <c r="Z1052" s="41"/>
      <c r="AA1052" s="41"/>
      <c r="AB1052" s="41"/>
    </row>
    <row r="1053" spans="1:28" ht="15.75" customHeight="1">
      <c r="A1053" s="13">
        <v>1165</v>
      </c>
      <c r="B1053" s="14" t="s">
        <v>440</v>
      </c>
      <c r="C1053" s="24" t="s">
        <v>444</v>
      </c>
      <c r="D1053" s="14" t="s">
        <v>37</v>
      </c>
      <c r="E1053" s="18">
        <v>28</v>
      </c>
      <c r="F1053" s="14" t="s">
        <v>28</v>
      </c>
      <c r="G1053" s="11"/>
      <c r="H1053" s="20">
        <v>7258946.3600000003</v>
      </c>
      <c r="I1053" s="233" t="s">
        <v>30</v>
      </c>
      <c r="J1053" s="247"/>
      <c r="K1053" s="247">
        <v>28</v>
      </c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41"/>
      <c r="W1053" s="41"/>
      <c r="X1053" s="41"/>
      <c r="Y1053" s="166"/>
      <c r="Z1053" s="41"/>
      <c r="AA1053" s="41"/>
      <c r="AB1053" s="41"/>
    </row>
    <row r="1054" spans="1:28" ht="15.75" customHeight="1">
      <c r="A1054" s="13">
        <v>1166</v>
      </c>
      <c r="B1054" s="14"/>
      <c r="C1054" s="24"/>
      <c r="D1054" s="14"/>
      <c r="E1054" s="18"/>
      <c r="F1054" s="9"/>
      <c r="G1054" s="11"/>
      <c r="H1054" s="11"/>
      <c r="I1054" s="10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41"/>
      <c r="W1054" s="41"/>
      <c r="X1054" s="41"/>
      <c r="Y1054" s="166"/>
      <c r="Z1054" s="41"/>
      <c r="AA1054" s="41"/>
      <c r="AB1054" s="41"/>
    </row>
    <row r="1055" spans="1:28" ht="15.75" customHeight="1">
      <c r="A1055" s="13">
        <v>1167</v>
      </c>
      <c r="B1055" s="14" t="s">
        <v>475</v>
      </c>
      <c r="C1055" s="24" t="s">
        <v>476</v>
      </c>
      <c r="D1055" s="14"/>
      <c r="E1055" s="18"/>
      <c r="F1055" s="14"/>
      <c r="G1055" s="20"/>
      <c r="H1055" s="322">
        <f>H1056</f>
        <v>26738931.780000001</v>
      </c>
      <c r="I1055" s="15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41" t="s">
        <v>915</v>
      </c>
      <c r="W1055" s="41"/>
      <c r="X1055" s="41"/>
      <c r="Y1055" s="166"/>
      <c r="Z1055" s="41"/>
      <c r="AA1055" s="41"/>
      <c r="AB1055" s="41"/>
    </row>
    <row r="1056" spans="1:28" ht="15.75" customHeight="1">
      <c r="A1056" s="13">
        <v>1168</v>
      </c>
      <c r="B1056" s="14" t="s">
        <v>475</v>
      </c>
      <c r="C1056" s="24" t="s">
        <v>955</v>
      </c>
      <c r="D1056" s="14" t="s">
        <v>37</v>
      </c>
      <c r="E1056" s="18">
        <v>29</v>
      </c>
      <c r="F1056" s="14" t="s">
        <v>28</v>
      </c>
      <c r="G1056" s="20"/>
      <c r="H1056" s="20">
        <v>26738931.780000001</v>
      </c>
      <c r="I1056" s="15" t="s">
        <v>428</v>
      </c>
      <c r="J1056" s="14">
        <v>29</v>
      </c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41" t="s">
        <v>915</v>
      </c>
      <c r="W1056" s="41"/>
      <c r="X1056" s="41"/>
      <c r="Y1056" s="166"/>
      <c r="Z1056" s="41"/>
      <c r="AA1056" s="41"/>
      <c r="AB1056" s="41"/>
    </row>
    <row r="1057" spans="1:28" ht="15.75" customHeight="1">
      <c r="A1057" s="13">
        <v>1169</v>
      </c>
      <c r="B1057" s="14"/>
      <c r="C1057" s="17"/>
      <c r="D1057" s="14"/>
      <c r="E1057" s="18"/>
      <c r="F1057" s="14"/>
      <c r="G1057" s="20"/>
      <c r="H1057" s="20"/>
      <c r="I1057" s="15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41"/>
      <c r="W1057" s="41"/>
      <c r="X1057" s="41"/>
      <c r="Y1057" s="166"/>
      <c r="Z1057" s="41"/>
      <c r="AA1057" s="41"/>
      <c r="AB1057" s="41"/>
    </row>
    <row r="1058" spans="1:28" ht="15.75" customHeight="1">
      <c r="A1058" s="13">
        <v>1170</v>
      </c>
      <c r="B1058" s="14" t="s">
        <v>477</v>
      </c>
      <c r="C1058" s="24" t="s">
        <v>478</v>
      </c>
      <c r="D1058" s="14"/>
      <c r="E1058" s="18"/>
      <c r="F1058" s="14"/>
      <c r="G1058" s="20"/>
      <c r="H1058" s="322">
        <v>1578128.92</v>
      </c>
      <c r="I1058" s="15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41" t="s">
        <v>915</v>
      </c>
      <c r="W1058" s="41"/>
      <c r="X1058" s="41"/>
      <c r="Y1058" s="166"/>
      <c r="Z1058" s="41"/>
      <c r="AA1058" s="41"/>
      <c r="AB1058" s="41"/>
    </row>
    <row r="1059" spans="1:28" ht="15.75" customHeight="1">
      <c r="A1059" s="13">
        <v>1171</v>
      </c>
      <c r="B1059" s="14" t="s">
        <v>477</v>
      </c>
      <c r="C1059" s="24" t="s">
        <v>479</v>
      </c>
      <c r="D1059" s="14" t="s">
        <v>37</v>
      </c>
      <c r="E1059" s="18">
        <v>11</v>
      </c>
      <c r="F1059" s="14" t="s">
        <v>28</v>
      </c>
      <c r="G1059" s="20"/>
      <c r="H1059" s="20">
        <v>1578128.92</v>
      </c>
      <c r="I1059" s="15" t="s">
        <v>428</v>
      </c>
      <c r="J1059" s="14">
        <v>11</v>
      </c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41"/>
      <c r="W1059" s="41"/>
      <c r="X1059" s="41"/>
      <c r="Y1059" s="166"/>
      <c r="Z1059" s="41"/>
      <c r="AA1059" s="41"/>
      <c r="AB1059" s="41"/>
    </row>
    <row r="1060" spans="1:28" ht="15.75" customHeight="1">
      <c r="A1060" s="13">
        <v>1172</v>
      </c>
      <c r="B1060" s="14"/>
      <c r="C1060" s="17"/>
      <c r="D1060" s="14"/>
      <c r="E1060" s="18"/>
      <c r="F1060" s="14"/>
      <c r="G1060" s="20"/>
      <c r="H1060" s="20"/>
      <c r="I1060" s="15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41"/>
      <c r="W1060" s="41"/>
      <c r="X1060" s="41"/>
      <c r="Y1060" s="166"/>
      <c r="Z1060" s="41"/>
      <c r="AA1060" s="41"/>
      <c r="AB1060" s="41"/>
    </row>
    <row r="1061" spans="1:28" ht="15.75" customHeight="1">
      <c r="A1061" s="13">
        <v>1173</v>
      </c>
      <c r="B1061" s="14"/>
      <c r="C1061" s="24" t="s">
        <v>480</v>
      </c>
      <c r="D1061" s="14"/>
      <c r="E1061" s="18"/>
      <c r="F1061" s="14"/>
      <c r="G1061" s="20"/>
      <c r="H1061" s="322">
        <f>SUM(H1062:H1070)</f>
        <v>10340000</v>
      </c>
      <c r="I1061" s="15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41" t="s">
        <v>915</v>
      </c>
      <c r="W1061" s="41"/>
      <c r="X1061" s="41"/>
      <c r="Y1061" s="166"/>
      <c r="Z1061" s="41"/>
      <c r="AA1061" s="41"/>
      <c r="AB1061" s="41"/>
    </row>
    <row r="1062" spans="1:28" ht="15.75" customHeight="1">
      <c r="A1062" s="13">
        <v>1174</v>
      </c>
      <c r="B1062" s="14" t="s">
        <v>481</v>
      </c>
      <c r="C1062" s="17" t="s">
        <v>482</v>
      </c>
      <c r="D1062" s="14" t="s">
        <v>463</v>
      </c>
      <c r="E1062" s="18">
        <v>1</v>
      </c>
      <c r="F1062" s="14" t="s">
        <v>44</v>
      </c>
      <c r="G1062" s="20">
        <v>3750000</v>
      </c>
      <c r="H1062" s="20">
        <f>E1062*G1062</f>
        <v>3750000</v>
      </c>
      <c r="I1062" s="15" t="s">
        <v>428</v>
      </c>
      <c r="J1062" s="14">
        <v>1</v>
      </c>
      <c r="K1062" s="14">
        <v>1</v>
      </c>
      <c r="L1062" s="14">
        <v>1</v>
      </c>
      <c r="M1062" s="14">
        <v>1</v>
      </c>
      <c r="N1062" s="14">
        <v>1</v>
      </c>
      <c r="O1062" s="14">
        <v>1</v>
      </c>
      <c r="P1062" s="14">
        <v>1</v>
      </c>
      <c r="Q1062" s="14">
        <v>1</v>
      </c>
      <c r="R1062" s="14">
        <v>1</v>
      </c>
      <c r="S1062" s="14">
        <v>1</v>
      </c>
      <c r="T1062" s="14">
        <v>1</v>
      </c>
      <c r="U1062" s="14">
        <v>1</v>
      </c>
      <c r="V1062" s="41"/>
      <c r="W1062" s="41"/>
      <c r="X1062" s="41"/>
      <c r="Y1062" s="166"/>
      <c r="Z1062" s="41"/>
      <c r="AA1062" s="41"/>
      <c r="AB1062" s="41"/>
    </row>
    <row r="1063" spans="1:28" ht="15.75" customHeight="1">
      <c r="A1063" s="13">
        <v>1175</v>
      </c>
      <c r="B1063" s="14" t="s">
        <v>483</v>
      </c>
      <c r="C1063" s="17" t="s">
        <v>484</v>
      </c>
      <c r="D1063" s="14" t="s">
        <v>463</v>
      </c>
      <c r="E1063" s="259">
        <v>1</v>
      </c>
      <c r="F1063" s="260" t="s">
        <v>44</v>
      </c>
      <c r="G1063" s="290">
        <v>1150000</v>
      </c>
      <c r="H1063" s="290">
        <v>1150000</v>
      </c>
      <c r="I1063" s="291" t="s">
        <v>30</v>
      </c>
      <c r="J1063" s="260"/>
      <c r="K1063" s="260">
        <v>1</v>
      </c>
      <c r="L1063" s="260"/>
      <c r="M1063" s="14"/>
      <c r="N1063" s="14"/>
      <c r="O1063" s="14"/>
      <c r="P1063" s="14"/>
      <c r="Q1063" s="14"/>
      <c r="R1063" s="14"/>
      <c r="S1063" s="14"/>
      <c r="T1063" s="14"/>
      <c r="U1063" s="14"/>
      <c r="V1063" s="41"/>
      <c r="W1063" s="41"/>
      <c r="X1063" s="41"/>
      <c r="Y1063" s="166"/>
      <c r="Z1063" s="41"/>
      <c r="AA1063" s="41"/>
      <c r="AB1063" s="41"/>
    </row>
    <row r="1064" spans="1:28" ht="15.75" customHeight="1">
      <c r="A1064" s="13">
        <v>1176</v>
      </c>
      <c r="B1064" s="14" t="s">
        <v>483</v>
      </c>
      <c r="C1064" s="17" t="s">
        <v>485</v>
      </c>
      <c r="D1064" s="14" t="s">
        <v>463</v>
      </c>
      <c r="E1064" s="259">
        <v>1</v>
      </c>
      <c r="F1064" s="260" t="s">
        <v>44</v>
      </c>
      <c r="G1064" s="290">
        <v>1960000</v>
      </c>
      <c r="H1064" s="290">
        <v>1960000</v>
      </c>
      <c r="I1064" s="291" t="s">
        <v>30</v>
      </c>
      <c r="J1064" s="260"/>
      <c r="K1064" s="260">
        <v>1</v>
      </c>
      <c r="L1064" s="260"/>
      <c r="M1064" s="14"/>
      <c r="N1064" s="14"/>
      <c r="O1064" s="14"/>
      <c r="P1064" s="14"/>
      <c r="Q1064" s="14"/>
      <c r="R1064" s="14"/>
      <c r="S1064" s="14"/>
      <c r="T1064" s="14"/>
      <c r="U1064" s="14"/>
      <c r="V1064" s="41"/>
      <c r="W1064" s="41"/>
      <c r="X1064" s="41"/>
      <c r="Y1064" s="166"/>
      <c r="Z1064" s="41"/>
      <c r="AA1064" s="41"/>
      <c r="AB1064" s="41"/>
    </row>
    <row r="1065" spans="1:28" ht="15.75" customHeight="1">
      <c r="A1065" s="13">
        <v>1177</v>
      </c>
      <c r="B1065" s="14" t="s">
        <v>486</v>
      </c>
      <c r="C1065" s="17" t="s">
        <v>35</v>
      </c>
      <c r="D1065" s="14" t="s">
        <v>463</v>
      </c>
      <c r="E1065" s="210">
        <v>1</v>
      </c>
      <c r="F1065" s="26" t="s">
        <v>44</v>
      </c>
      <c r="G1065" s="46">
        <v>450000</v>
      </c>
      <c r="H1065" s="46">
        <v>450000</v>
      </c>
      <c r="I1065" s="240" t="s">
        <v>30</v>
      </c>
      <c r="J1065" s="26"/>
      <c r="K1065" s="26">
        <v>1</v>
      </c>
      <c r="L1065" s="26"/>
      <c r="M1065" s="14"/>
      <c r="N1065" s="14"/>
      <c r="O1065" s="14"/>
      <c r="P1065" s="14"/>
      <c r="Q1065" s="14"/>
      <c r="R1065" s="14"/>
      <c r="S1065" s="14"/>
      <c r="T1065" s="14"/>
      <c r="U1065" s="14"/>
      <c r="V1065" s="41"/>
      <c r="W1065" s="41"/>
      <c r="X1065" s="41"/>
      <c r="Y1065" s="166"/>
      <c r="Z1065" s="41"/>
      <c r="AA1065" s="41"/>
      <c r="AB1065" s="41"/>
    </row>
    <row r="1066" spans="1:28" ht="33" customHeight="1">
      <c r="A1066" s="13">
        <v>1178</v>
      </c>
      <c r="B1066" s="14" t="s">
        <v>487</v>
      </c>
      <c r="C1066" s="17" t="s">
        <v>488</v>
      </c>
      <c r="D1066" s="14" t="s">
        <v>463</v>
      </c>
      <c r="E1066" s="259">
        <v>1</v>
      </c>
      <c r="F1066" s="260" t="s">
        <v>44</v>
      </c>
      <c r="G1066" s="290">
        <v>1170000</v>
      </c>
      <c r="H1066" s="290">
        <v>1170000</v>
      </c>
      <c r="I1066" s="291" t="s">
        <v>30</v>
      </c>
      <c r="J1066" s="260">
        <v>1</v>
      </c>
      <c r="K1066" s="260"/>
      <c r="L1066" s="260"/>
      <c r="M1066" s="14"/>
      <c r="N1066" s="14"/>
      <c r="O1066" s="14"/>
      <c r="P1066" s="14"/>
      <c r="Q1066" s="14"/>
      <c r="R1066" s="14"/>
      <c r="S1066" s="14"/>
      <c r="T1066" s="14"/>
      <c r="U1066" s="14"/>
      <c r="V1066" s="41"/>
      <c r="W1066" s="41"/>
      <c r="X1066" s="41"/>
      <c r="Y1066" s="166"/>
      <c r="Z1066" s="41"/>
      <c r="AA1066" s="41"/>
      <c r="AB1066" s="41"/>
    </row>
    <row r="1067" spans="1:28" ht="15.75" customHeight="1">
      <c r="A1067" s="13">
        <v>1179</v>
      </c>
      <c r="B1067" s="14" t="s">
        <v>489</v>
      </c>
      <c r="C1067" s="17" t="s">
        <v>490</v>
      </c>
      <c r="D1067" s="14" t="s">
        <v>463</v>
      </c>
      <c r="E1067" s="18">
        <v>1</v>
      </c>
      <c r="F1067" s="14" t="s">
        <v>44</v>
      </c>
      <c r="G1067" s="20">
        <v>900000</v>
      </c>
      <c r="H1067" s="20">
        <v>900000</v>
      </c>
      <c r="I1067" s="15" t="s">
        <v>30</v>
      </c>
      <c r="J1067" s="14">
        <v>1</v>
      </c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41"/>
      <c r="W1067" s="41"/>
      <c r="X1067" s="41"/>
      <c r="Y1067" s="166"/>
      <c r="Z1067" s="41"/>
      <c r="AA1067" s="41"/>
      <c r="AB1067" s="41"/>
    </row>
    <row r="1068" spans="1:28" ht="20.25" customHeight="1">
      <c r="A1068" s="13">
        <v>1180</v>
      </c>
      <c r="B1068" s="14" t="s">
        <v>491</v>
      </c>
      <c r="C1068" s="17" t="s">
        <v>492</v>
      </c>
      <c r="D1068" s="14" t="s">
        <v>463</v>
      </c>
      <c r="E1068" s="18">
        <v>1</v>
      </c>
      <c r="F1068" s="14" t="s">
        <v>44</v>
      </c>
      <c r="G1068" s="20">
        <v>360000</v>
      </c>
      <c r="H1068" s="20">
        <v>360000</v>
      </c>
      <c r="I1068" s="15" t="s">
        <v>30</v>
      </c>
      <c r="J1068" s="14">
        <v>1</v>
      </c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41"/>
      <c r="W1068" s="41"/>
      <c r="X1068" s="41"/>
      <c r="Y1068" s="166"/>
      <c r="Z1068" s="41"/>
      <c r="AA1068" s="41"/>
      <c r="AB1068" s="41"/>
    </row>
    <row r="1069" spans="1:28" ht="15.75" customHeight="1">
      <c r="A1069" s="13">
        <v>1181</v>
      </c>
      <c r="B1069" s="14" t="s">
        <v>493</v>
      </c>
      <c r="C1069" s="17" t="s">
        <v>494</v>
      </c>
      <c r="D1069" s="14" t="s">
        <v>463</v>
      </c>
      <c r="E1069" s="18">
        <v>1</v>
      </c>
      <c r="F1069" s="14" t="s">
        <v>44</v>
      </c>
      <c r="G1069" s="20">
        <v>120000</v>
      </c>
      <c r="H1069" s="20">
        <v>120000</v>
      </c>
      <c r="I1069" s="15" t="s">
        <v>30</v>
      </c>
      <c r="J1069" s="14">
        <v>1</v>
      </c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41"/>
      <c r="W1069" s="41"/>
      <c r="X1069" s="41"/>
      <c r="Y1069" s="166"/>
      <c r="Z1069" s="41"/>
      <c r="AA1069" s="41"/>
      <c r="AB1069" s="41"/>
    </row>
    <row r="1070" spans="1:28" ht="32.25" customHeight="1">
      <c r="A1070" s="13">
        <v>1182</v>
      </c>
      <c r="B1070" s="14" t="s">
        <v>495</v>
      </c>
      <c r="C1070" s="17" t="s">
        <v>496</v>
      </c>
      <c r="D1070" s="14" t="s">
        <v>463</v>
      </c>
      <c r="E1070" s="18">
        <v>1</v>
      </c>
      <c r="F1070" s="14" t="s">
        <v>44</v>
      </c>
      <c r="G1070" s="20">
        <v>480000</v>
      </c>
      <c r="H1070" s="20">
        <v>480000</v>
      </c>
      <c r="I1070" s="15" t="s">
        <v>30</v>
      </c>
      <c r="J1070" s="14">
        <v>1</v>
      </c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41"/>
      <c r="W1070" s="41"/>
      <c r="X1070" s="41"/>
      <c r="Y1070" s="166"/>
      <c r="Z1070" s="41"/>
      <c r="AA1070" s="41"/>
      <c r="AB1070" s="41"/>
    </row>
    <row r="1071" spans="1:28" ht="15.75" customHeight="1">
      <c r="A1071" s="13">
        <v>1183</v>
      </c>
      <c r="B1071" s="14"/>
      <c r="C1071" s="13"/>
      <c r="D1071" s="14"/>
      <c r="E1071" s="12"/>
      <c r="F1071" s="9"/>
      <c r="G1071" s="11"/>
      <c r="H1071" s="11"/>
      <c r="I1071" s="15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41"/>
      <c r="W1071" s="41"/>
      <c r="X1071" s="41"/>
      <c r="Y1071" s="166"/>
      <c r="Z1071" s="41"/>
      <c r="AA1071" s="41"/>
      <c r="AB1071" s="41"/>
    </row>
    <row r="1072" spans="1:28" ht="15.75" customHeight="1">
      <c r="A1072" s="13">
        <v>1184</v>
      </c>
      <c r="B1072" s="14"/>
      <c r="C1072" s="24" t="s">
        <v>736</v>
      </c>
      <c r="D1072" s="14" t="s">
        <v>37</v>
      </c>
      <c r="E1072" s="14"/>
      <c r="F1072" s="9"/>
      <c r="G1072" s="41"/>
      <c r="H1072" s="322">
        <f>SUM(G1073:G1077)</f>
        <v>69269322</v>
      </c>
      <c r="I1072" s="14" t="s">
        <v>428</v>
      </c>
      <c r="J1072" s="14"/>
      <c r="K1072" s="14">
        <v>1</v>
      </c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41" t="s">
        <v>851</v>
      </c>
      <c r="W1072" s="41"/>
      <c r="X1072" s="41"/>
      <c r="Y1072" s="166"/>
      <c r="Z1072" s="41"/>
      <c r="AA1072" s="41"/>
      <c r="AB1072" s="41"/>
    </row>
    <row r="1073" spans="1:28" ht="33" customHeight="1">
      <c r="A1073" s="13">
        <v>1185</v>
      </c>
      <c r="B1073" s="14" t="s">
        <v>737</v>
      </c>
      <c r="C1073" s="56" t="s">
        <v>738</v>
      </c>
      <c r="D1073" s="9"/>
      <c r="E1073" s="26">
        <v>1</v>
      </c>
      <c r="F1073" s="26" t="s">
        <v>44</v>
      </c>
      <c r="G1073" s="42">
        <v>29513927</v>
      </c>
      <c r="H1073" s="42">
        <v>29513927</v>
      </c>
      <c r="I1073" s="247" t="s">
        <v>428</v>
      </c>
      <c r="J1073" s="247"/>
      <c r="K1073" s="247">
        <v>1</v>
      </c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41"/>
      <c r="W1073" s="41"/>
      <c r="X1073" s="41"/>
      <c r="Y1073" s="166"/>
      <c r="Z1073" s="41"/>
      <c r="AA1073" s="41"/>
      <c r="AB1073" s="41"/>
    </row>
    <row r="1074" spans="1:28" ht="32.25" customHeight="1">
      <c r="A1074" s="13">
        <v>1186</v>
      </c>
      <c r="B1074" s="14" t="s">
        <v>475</v>
      </c>
      <c r="C1074" s="56" t="s">
        <v>739</v>
      </c>
      <c r="D1074" s="9"/>
      <c r="E1074" s="26">
        <v>1</v>
      </c>
      <c r="F1074" s="26" t="s">
        <v>44</v>
      </c>
      <c r="G1074" s="42">
        <v>8221371</v>
      </c>
      <c r="H1074" s="42">
        <v>8221371</v>
      </c>
      <c r="I1074" s="247" t="s">
        <v>428</v>
      </c>
      <c r="J1074" s="247"/>
      <c r="K1074" s="247">
        <v>1</v>
      </c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41"/>
      <c r="W1074" s="41"/>
      <c r="X1074" s="41"/>
      <c r="Y1074" s="166"/>
      <c r="Z1074" s="41"/>
      <c r="AA1074" s="41"/>
      <c r="AB1074" s="41"/>
    </row>
    <row r="1075" spans="1:28" ht="32.25" customHeight="1">
      <c r="A1075" s="13">
        <v>1187</v>
      </c>
      <c r="B1075" s="14" t="s">
        <v>475</v>
      </c>
      <c r="C1075" s="56" t="s">
        <v>740</v>
      </c>
      <c r="D1075" s="9"/>
      <c r="E1075" s="26">
        <v>1</v>
      </c>
      <c r="F1075" s="26" t="s">
        <v>44</v>
      </c>
      <c r="G1075" s="42">
        <v>18434024</v>
      </c>
      <c r="H1075" s="42">
        <v>18434024</v>
      </c>
      <c r="I1075" s="247" t="s">
        <v>428</v>
      </c>
      <c r="J1075" s="247"/>
      <c r="K1075" s="247">
        <v>1</v>
      </c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41"/>
      <c r="W1075" s="41"/>
      <c r="X1075" s="41"/>
      <c r="Y1075" s="166"/>
      <c r="Z1075" s="41"/>
      <c r="AA1075" s="41"/>
      <c r="AB1075" s="41"/>
    </row>
    <row r="1076" spans="1:28" ht="15.75" customHeight="1">
      <c r="A1076" s="13">
        <v>1188</v>
      </c>
      <c r="B1076" s="14" t="s">
        <v>475</v>
      </c>
      <c r="C1076" s="56" t="s">
        <v>741</v>
      </c>
      <c r="D1076" s="9"/>
      <c r="E1076" s="26">
        <v>1</v>
      </c>
      <c r="F1076" s="26" t="s">
        <v>44</v>
      </c>
      <c r="G1076" s="42">
        <v>2000000</v>
      </c>
      <c r="H1076" s="42">
        <v>2000000</v>
      </c>
      <c r="I1076" s="247" t="s">
        <v>428</v>
      </c>
      <c r="J1076" s="247"/>
      <c r="K1076" s="247">
        <v>1</v>
      </c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41"/>
      <c r="W1076" s="41"/>
      <c r="X1076" s="41"/>
      <c r="Y1076" s="166"/>
      <c r="Z1076" s="41"/>
      <c r="AA1076" s="41"/>
      <c r="AB1076" s="41"/>
    </row>
    <row r="1077" spans="1:28" ht="15.75" customHeight="1">
      <c r="A1077" s="13">
        <v>1189</v>
      </c>
      <c r="B1077" s="14" t="s">
        <v>475</v>
      </c>
      <c r="C1077" s="56" t="s">
        <v>742</v>
      </c>
      <c r="D1077" s="9"/>
      <c r="E1077" s="26">
        <v>1</v>
      </c>
      <c r="F1077" s="26" t="s">
        <v>44</v>
      </c>
      <c r="G1077" s="42">
        <v>11100000</v>
      </c>
      <c r="H1077" s="42">
        <v>11100000</v>
      </c>
      <c r="I1077" s="247" t="s">
        <v>428</v>
      </c>
      <c r="J1077" s="247"/>
      <c r="K1077" s="247">
        <v>1</v>
      </c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41"/>
      <c r="W1077" s="41"/>
      <c r="X1077" s="41"/>
      <c r="Y1077" s="166"/>
      <c r="Z1077" s="41"/>
      <c r="AA1077" s="41"/>
      <c r="AB1077" s="41"/>
    </row>
    <row r="1078" spans="1:28" ht="15.75" customHeight="1">
      <c r="A1078" s="13">
        <v>1190</v>
      </c>
      <c r="B1078" s="14"/>
      <c r="C1078" s="62"/>
      <c r="D1078" s="14"/>
      <c r="E1078" s="14"/>
      <c r="F1078" s="14"/>
      <c r="G1078" s="71"/>
      <c r="H1078" s="71"/>
      <c r="I1078" s="71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41"/>
      <c r="W1078" s="41"/>
      <c r="X1078" s="41"/>
      <c r="Y1078" s="166"/>
      <c r="Z1078" s="41"/>
      <c r="AA1078" s="41"/>
      <c r="AB1078" s="41"/>
    </row>
    <row r="1079" spans="1:28" ht="15.75" customHeight="1">
      <c r="A1079" s="41"/>
      <c r="B1079" s="6"/>
      <c r="C1079" s="273"/>
      <c r="D1079" s="6"/>
      <c r="E1079" s="6"/>
      <c r="F1079" s="6"/>
      <c r="G1079" s="41"/>
      <c r="H1079" s="41"/>
      <c r="I1079" s="41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41"/>
      <c r="W1079" s="41"/>
      <c r="X1079" s="41"/>
      <c r="Y1079" s="166"/>
      <c r="Z1079" s="41"/>
      <c r="AA1079" s="41"/>
      <c r="AB1079" s="41"/>
    </row>
    <row r="1080" spans="1:28" ht="15.75" customHeight="1">
      <c r="A1080" s="41"/>
      <c r="B1080" s="6"/>
      <c r="C1080" s="273"/>
      <c r="D1080" s="6"/>
      <c r="E1080" s="6"/>
      <c r="F1080" s="6"/>
      <c r="G1080" s="41"/>
      <c r="H1080" s="41"/>
      <c r="I1080" s="41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41"/>
      <c r="W1080" s="41"/>
      <c r="X1080" s="41"/>
      <c r="Y1080" s="166"/>
      <c r="Z1080" s="41"/>
      <c r="AA1080" s="41"/>
      <c r="AB1080" s="41"/>
    </row>
    <row r="1081" spans="1:28" ht="15.75" customHeight="1">
      <c r="A1081" s="41"/>
      <c r="B1081" s="6"/>
      <c r="C1081" s="273"/>
      <c r="D1081" s="6"/>
      <c r="E1081" s="6"/>
      <c r="F1081" s="6"/>
      <c r="G1081" s="41"/>
      <c r="H1081" s="41"/>
      <c r="I1081" s="41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41"/>
      <c r="W1081" s="41"/>
      <c r="X1081" s="41"/>
      <c r="Y1081" s="166"/>
      <c r="Z1081" s="41"/>
      <c r="AA1081" s="41"/>
      <c r="AB1081" s="41"/>
    </row>
    <row r="1082" spans="1:28" ht="15.75" customHeight="1">
      <c r="A1082" s="41"/>
      <c r="B1082" s="6"/>
      <c r="C1082" s="273"/>
      <c r="D1082" s="6"/>
      <c r="E1082" s="6"/>
      <c r="F1082" s="6"/>
      <c r="G1082" s="41"/>
      <c r="H1082" s="41"/>
      <c r="I1082" s="41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41"/>
      <c r="W1082" s="41"/>
      <c r="X1082" s="41"/>
      <c r="Y1082" s="166"/>
      <c r="Z1082" s="41"/>
      <c r="AA1082" s="41"/>
      <c r="AB1082" s="41"/>
    </row>
    <row r="1083" spans="1:28" ht="15.75" customHeight="1">
      <c r="A1083" s="41"/>
      <c r="B1083" s="6"/>
      <c r="C1083" s="273"/>
      <c r="D1083" s="6"/>
      <c r="E1083" s="6"/>
      <c r="F1083" s="6"/>
      <c r="G1083" s="41"/>
      <c r="H1083" s="41"/>
      <c r="I1083" s="41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41"/>
      <c r="W1083" s="41"/>
      <c r="X1083" s="41"/>
      <c r="Y1083" s="166"/>
      <c r="Z1083" s="41"/>
      <c r="AA1083" s="41"/>
      <c r="AB1083" s="41"/>
    </row>
    <row r="1084" spans="1:28" ht="15.75" customHeight="1">
      <c r="A1084" s="41"/>
      <c r="B1084" s="6"/>
      <c r="C1084" s="273"/>
      <c r="D1084" s="6"/>
      <c r="E1084" s="6"/>
      <c r="F1084" s="6"/>
      <c r="G1084" s="41"/>
      <c r="H1084" s="41"/>
      <c r="I1084" s="41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41"/>
      <c r="W1084" s="41"/>
      <c r="X1084" s="41"/>
      <c r="Y1084" s="166"/>
      <c r="Z1084" s="41"/>
      <c r="AA1084" s="41"/>
      <c r="AB1084" s="41"/>
    </row>
    <row r="1085" spans="1:28" ht="15.75" customHeight="1">
      <c r="A1085" s="41"/>
      <c r="B1085" s="6"/>
      <c r="C1085" s="273"/>
      <c r="D1085" s="6"/>
      <c r="E1085" s="6"/>
      <c r="F1085" s="6"/>
      <c r="G1085" s="41"/>
      <c r="H1085" s="41"/>
      <c r="I1085" s="41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41"/>
      <c r="W1085" s="41"/>
      <c r="X1085" s="41"/>
      <c r="Y1085" s="166"/>
      <c r="Z1085" s="41"/>
      <c r="AA1085" s="41"/>
      <c r="AB1085" s="41"/>
    </row>
    <row r="1086" spans="1:28" ht="15.75" customHeight="1">
      <c r="A1086" s="41"/>
      <c r="B1086" s="6"/>
      <c r="C1086" s="273"/>
      <c r="D1086" s="6"/>
      <c r="E1086" s="6"/>
      <c r="F1086" s="6"/>
      <c r="G1086" s="41"/>
      <c r="H1086" s="41"/>
      <c r="I1086" s="41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41"/>
      <c r="W1086" s="41"/>
      <c r="X1086" s="41"/>
      <c r="Y1086" s="166"/>
      <c r="Z1086" s="41"/>
      <c r="AA1086" s="41"/>
      <c r="AB1086" s="41"/>
    </row>
    <row r="1087" spans="1:28" ht="15.75" customHeight="1">
      <c r="A1087" s="41"/>
      <c r="B1087" s="6"/>
      <c r="C1087" s="273"/>
      <c r="D1087" s="6"/>
      <c r="E1087" s="6"/>
      <c r="F1087" s="6"/>
      <c r="G1087" s="41"/>
      <c r="H1087" s="41"/>
      <c r="I1087" s="41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41"/>
      <c r="W1087" s="41"/>
      <c r="X1087" s="41"/>
      <c r="Y1087" s="166"/>
      <c r="Z1087" s="41"/>
      <c r="AA1087" s="41"/>
      <c r="AB1087" s="41"/>
    </row>
  </sheetData>
  <autoFilter ref="A9:U1078"/>
  <mergeCells count="8">
    <mergeCell ref="E9:G9"/>
    <mergeCell ref="J9:U9"/>
    <mergeCell ref="B784:E784"/>
    <mergeCell ref="A1:U1"/>
    <mergeCell ref="A2:U2"/>
    <mergeCell ref="A3:U3"/>
    <mergeCell ref="A4:U4"/>
    <mergeCell ref="A6:U6"/>
  </mergeCells>
  <pageMargins left="0.7" right="0.7" top="0.75" bottom="0.75" header="0" footer="0"/>
  <pageSetup orientation="portrait"/>
  <colBreaks count="1" manualBreakCount="1">
    <brk id="2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55" zoomScaleNormal="55" workbookViewId="0">
      <selection activeCell="C23" sqref="C23"/>
    </sheetView>
  </sheetViews>
  <sheetFormatPr defaultColWidth="9.140625" defaultRowHeight="15.75"/>
  <cols>
    <col min="1" max="1" width="21.7109375" style="717" customWidth="1"/>
    <col min="2" max="2" width="51.85546875" style="717" bestFit="1" customWidth="1"/>
    <col min="3" max="3" width="49.28515625" style="717" bestFit="1" customWidth="1"/>
    <col min="4" max="4" width="13.85546875" style="734" bestFit="1" customWidth="1"/>
    <col min="5" max="5" width="16.7109375" style="717" bestFit="1" customWidth="1"/>
    <col min="6" max="6" width="16.140625" style="717" customWidth="1"/>
    <col min="7" max="7" width="18.85546875" style="717" customWidth="1"/>
    <col min="8" max="8" width="15" style="717" bestFit="1" customWidth="1"/>
    <col min="9" max="9" width="20.7109375" style="717" customWidth="1"/>
    <col min="10" max="10" width="9.140625" style="717" customWidth="1"/>
    <col min="11" max="16384" width="9.140625" style="717"/>
  </cols>
  <sheetData>
    <row r="1" spans="1:9" ht="15" customHeight="1">
      <c r="A1" s="767" t="s">
        <v>989</v>
      </c>
      <c r="B1" s="767"/>
      <c r="C1" s="767"/>
      <c r="D1" s="767"/>
      <c r="E1" s="767"/>
      <c r="F1" s="767"/>
      <c r="G1" s="767"/>
      <c r="H1" s="767"/>
      <c r="I1" s="767"/>
    </row>
    <row r="2" spans="1:9">
      <c r="A2" s="768" t="s">
        <v>990</v>
      </c>
      <c r="B2" s="768"/>
      <c r="C2" s="768"/>
      <c r="D2" s="768"/>
      <c r="E2" s="768"/>
      <c r="F2" s="768"/>
      <c r="G2" s="768"/>
      <c r="H2" s="768"/>
      <c r="I2" s="768"/>
    </row>
    <row r="3" spans="1:9">
      <c r="C3" s="767" t="s">
        <v>3</v>
      </c>
      <c r="D3" s="767"/>
      <c r="E3" s="767"/>
      <c r="F3" s="767"/>
      <c r="G3" s="767"/>
      <c r="H3" s="767"/>
      <c r="I3" s="767"/>
    </row>
    <row r="4" spans="1:9">
      <c r="C4" s="718"/>
      <c r="D4" s="719"/>
      <c r="E4" s="720"/>
      <c r="F4" s="720"/>
      <c r="G4" s="720"/>
      <c r="H4" s="720"/>
      <c r="I4" s="720"/>
    </row>
    <row r="5" spans="1:9">
      <c r="A5" s="767" t="s">
        <v>1103</v>
      </c>
      <c r="B5" s="767"/>
      <c r="C5" s="767"/>
      <c r="D5" s="767"/>
      <c r="E5" s="767"/>
      <c r="F5" s="767"/>
      <c r="G5" s="767"/>
      <c r="H5" s="767"/>
      <c r="I5" s="767"/>
    </row>
    <row r="6" spans="1:9">
      <c r="A6" s="768" t="s">
        <v>1124</v>
      </c>
      <c r="B6" s="768"/>
      <c r="C6" s="768"/>
      <c r="D6" s="768"/>
      <c r="E6" s="768"/>
      <c r="F6" s="768"/>
      <c r="G6" s="768"/>
      <c r="H6" s="768"/>
      <c r="I6" s="768"/>
    </row>
    <row r="7" spans="1:9">
      <c r="A7" s="767" t="s">
        <v>991</v>
      </c>
      <c r="B7" s="767"/>
      <c r="C7" s="767"/>
      <c r="D7" s="767"/>
      <c r="E7" s="767"/>
      <c r="F7" s="767"/>
      <c r="G7" s="767"/>
      <c r="H7" s="767"/>
      <c r="I7" s="767"/>
    </row>
    <row r="8" spans="1:9">
      <c r="C8" s="718"/>
      <c r="D8" s="721"/>
      <c r="E8" s="720"/>
      <c r="F8" s="720"/>
      <c r="G8" s="720"/>
      <c r="H8" s="720"/>
      <c r="I8" s="720"/>
    </row>
    <row r="9" spans="1:9" s="736" customFormat="1" ht="32.25" customHeight="1">
      <c r="A9" s="723" t="s">
        <v>1118</v>
      </c>
      <c r="B9" s="723" t="s">
        <v>1119</v>
      </c>
      <c r="C9" s="723" t="s">
        <v>992</v>
      </c>
      <c r="D9" s="724" t="s">
        <v>993</v>
      </c>
      <c r="E9" s="723" t="s">
        <v>1120</v>
      </c>
      <c r="F9" s="725" t="s">
        <v>1121</v>
      </c>
      <c r="G9" s="726" t="s">
        <v>1122</v>
      </c>
      <c r="H9" s="725" t="s">
        <v>1123</v>
      </c>
      <c r="I9" s="725" t="s">
        <v>1107</v>
      </c>
    </row>
    <row r="10" spans="1:9" s="727" customFormat="1">
      <c r="A10" s="738" t="str">
        <f>AAPP!B11</f>
        <v>5-02-12-020-00</v>
      </c>
      <c r="B10" s="738" t="str">
        <f>PPMP!C12</f>
        <v>Janitorial Services (CSP)</v>
      </c>
      <c r="C10" s="739" t="str">
        <f>PPMP!C13</f>
        <v>Support for Janitorial Services of HPA Complex and Parade Ground</v>
      </c>
      <c r="D10" s="740">
        <f>PPMP!E13</f>
        <v>1</v>
      </c>
      <c r="E10" s="741">
        <f>PPMP!G13</f>
        <v>5606884.7999999998</v>
      </c>
      <c r="F10" s="742"/>
      <c r="G10" s="737"/>
      <c r="H10" s="743" t="str">
        <f>PPMP!D13</f>
        <v>HHSG</v>
      </c>
      <c r="I10" s="742">
        <f>PPMP!G13</f>
        <v>5606884.7999999998</v>
      </c>
    </row>
    <row r="11" spans="1:9" ht="16.5">
      <c r="A11" s="722" t="e">
        <f>AAPP!#REF!</f>
        <v>#REF!</v>
      </c>
      <c r="B11" s="728" t="e">
        <f>PPMP!#REF!</f>
        <v>#REF!</v>
      </c>
      <c r="C11" s="729" t="e">
        <f>PPMP!#REF!</f>
        <v>#REF!</v>
      </c>
      <c r="D11" s="730" t="e">
        <f>PPMP!#REF!</f>
        <v>#REF!</v>
      </c>
      <c r="E11" s="731" t="e">
        <f>PPMP!#REF!</f>
        <v>#REF!</v>
      </c>
      <c r="F11" s="735"/>
      <c r="G11" s="735"/>
      <c r="H11" s="730" t="e">
        <f>PPMP!#REF!</f>
        <v>#REF!</v>
      </c>
      <c r="I11" s="730" t="e">
        <f>PPMP!#REF!</f>
        <v>#REF!</v>
      </c>
    </row>
    <row r="12" spans="1:9">
      <c r="A12" s="764" t="s">
        <v>212</v>
      </c>
      <c r="B12" s="765"/>
      <c r="C12" s="765"/>
      <c r="D12" s="765"/>
      <c r="E12" s="765"/>
      <c r="F12" s="765"/>
      <c r="G12" s="765"/>
      <c r="H12" s="766"/>
      <c r="I12" s="732" t="e">
        <f>SUM(I10:I11)</f>
        <v>#REF!</v>
      </c>
    </row>
    <row r="13" spans="1:9">
      <c r="C13" s="720"/>
      <c r="D13" s="733"/>
      <c r="E13" s="720"/>
      <c r="F13" s="720"/>
      <c r="G13" s="720"/>
      <c r="H13" s="720"/>
      <c r="I13" s="720"/>
    </row>
    <row r="14" spans="1:9">
      <c r="C14" s="720"/>
      <c r="D14" s="733"/>
      <c r="E14" s="720"/>
      <c r="F14" s="720"/>
      <c r="G14" s="720"/>
      <c r="H14" s="720"/>
      <c r="I14" s="720"/>
    </row>
    <row r="15" spans="1:9">
      <c r="C15" s="720"/>
      <c r="D15" s="733"/>
      <c r="E15" s="720"/>
      <c r="F15" s="720"/>
      <c r="G15" s="720"/>
      <c r="H15" s="720"/>
      <c r="I15" s="720"/>
    </row>
    <row r="16" spans="1:9">
      <c r="C16" s="720"/>
      <c r="D16" s="733"/>
      <c r="E16" s="720"/>
      <c r="F16" s="720"/>
      <c r="G16" s="720"/>
      <c r="H16" s="720"/>
      <c r="I16" s="720"/>
    </row>
    <row r="17" spans="3:9">
      <c r="C17" s="720"/>
      <c r="D17" s="733"/>
      <c r="E17" s="720"/>
      <c r="F17" s="720"/>
      <c r="G17" s="720"/>
      <c r="H17" s="720"/>
      <c r="I17" s="720"/>
    </row>
    <row r="18" spans="3:9">
      <c r="C18" s="720"/>
      <c r="D18" s="733"/>
      <c r="E18" s="720"/>
      <c r="F18" s="720"/>
      <c r="G18" s="720"/>
      <c r="H18" s="720"/>
      <c r="I18" s="720"/>
    </row>
    <row r="19" spans="3:9">
      <c r="C19" s="720"/>
      <c r="D19" s="733"/>
      <c r="E19" s="720"/>
      <c r="F19" s="720"/>
      <c r="G19" s="720"/>
      <c r="H19" s="720"/>
      <c r="I19" s="720"/>
    </row>
    <row r="20" spans="3:9">
      <c r="C20" s="720"/>
      <c r="D20" s="733"/>
      <c r="E20" s="720"/>
      <c r="F20" s="720"/>
      <c r="G20" s="720"/>
      <c r="H20" s="720"/>
      <c r="I20" s="720"/>
    </row>
    <row r="21" spans="3:9">
      <c r="C21" s="720"/>
      <c r="D21" s="733"/>
      <c r="E21" s="720"/>
      <c r="F21" s="720"/>
      <c r="G21" s="720"/>
      <c r="H21" s="720"/>
      <c r="I21" s="720"/>
    </row>
    <row r="22" spans="3:9">
      <c r="C22" s="720"/>
      <c r="D22" s="733"/>
      <c r="E22" s="720"/>
      <c r="F22" s="720"/>
      <c r="G22" s="720"/>
      <c r="H22" s="720"/>
      <c r="I22" s="720"/>
    </row>
    <row r="23" spans="3:9">
      <c r="C23" s="720"/>
      <c r="D23" s="733"/>
      <c r="E23" s="720"/>
      <c r="F23" s="720"/>
      <c r="G23" s="720"/>
      <c r="H23" s="720"/>
      <c r="I23" s="720"/>
    </row>
  </sheetData>
  <mergeCells count="7">
    <mergeCell ref="A12:H12"/>
    <mergeCell ref="A1:I1"/>
    <mergeCell ref="A2:I2"/>
    <mergeCell ref="C3:I3"/>
    <mergeCell ref="A5:I5"/>
    <mergeCell ref="A6:I6"/>
    <mergeCell ref="A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I925"/>
  <sheetViews>
    <sheetView tabSelected="1" view="pageBreakPreview" zoomScale="91" zoomScaleNormal="55" zoomScaleSheetLayoutView="91" workbookViewId="0">
      <pane xSplit="6" ySplit="10" topLeftCell="G11" activePane="bottomRight" state="frozen"/>
      <selection activeCell="C16" sqref="C16"/>
      <selection pane="topRight" activeCell="C16" sqref="C16"/>
      <selection pane="bottomLeft" activeCell="C16" sqref="C16"/>
      <selection pane="bottomRight" activeCell="L20" sqref="L20"/>
    </sheetView>
  </sheetViews>
  <sheetFormatPr defaultRowHeight="15" customHeight="1"/>
  <cols>
    <col min="1" max="1" width="6.85546875" style="420" customWidth="1"/>
    <col min="2" max="2" width="19.42578125" style="420" customWidth="1"/>
    <col min="3" max="3" width="32.140625" style="420" customWidth="1"/>
    <col min="4" max="4" width="9.7109375" style="420" customWidth="1"/>
    <col min="5" max="5" width="18.5703125" style="420" hidden="1" customWidth="1"/>
    <col min="6" max="6" width="19.28515625" style="420" customWidth="1"/>
    <col min="7" max="7" width="15" style="420" customWidth="1"/>
    <col min="8" max="8" width="14" style="420" customWidth="1"/>
    <col min="9" max="9" width="12.42578125" style="420" customWidth="1"/>
    <col min="10" max="10" width="11.5703125" style="420" customWidth="1"/>
    <col min="11" max="11" width="16.85546875" style="420" customWidth="1"/>
    <col min="12" max="12" width="22.7109375" style="420" customWidth="1"/>
    <col min="13" max="13" width="21.42578125" style="420" customWidth="1"/>
    <col min="14" max="14" width="13.85546875" style="420" customWidth="1"/>
    <col min="15" max="15" width="34.85546875" style="429" customWidth="1"/>
    <col min="16" max="23" width="45.140625" style="431" customWidth="1"/>
    <col min="24" max="24" width="45.140625" style="420" customWidth="1"/>
    <col min="25" max="25" width="25" style="420" customWidth="1"/>
    <col min="26" max="28" width="38.5703125" style="420" customWidth="1"/>
    <col min="29" max="29" width="9.140625" style="420"/>
    <col min="30" max="35" width="28.7109375" style="420" customWidth="1"/>
    <col min="36" max="16384" width="9.140625" style="420"/>
  </cols>
  <sheetData>
    <row r="1" spans="1:35">
      <c r="A1" s="772" t="s">
        <v>0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8"/>
      <c r="P1" s="416"/>
      <c r="Q1" s="416"/>
      <c r="R1" s="416"/>
      <c r="S1" s="416"/>
      <c r="T1" s="416"/>
      <c r="U1" s="416"/>
    </row>
    <row r="2" spans="1:35">
      <c r="A2" s="772" t="s">
        <v>1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8"/>
      <c r="P2" s="416"/>
      <c r="Q2" s="416"/>
      <c r="R2" s="416"/>
      <c r="S2" s="416"/>
      <c r="T2" s="416"/>
      <c r="U2" s="416"/>
    </row>
    <row r="3" spans="1:35">
      <c r="A3" s="773" t="s">
        <v>2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8"/>
      <c r="P3" s="416"/>
      <c r="Q3" s="416"/>
      <c r="R3" s="416"/>
      <c r="S3" s="416"/>
      <c r="T3" s="416"/>
      <c r="U3" s="416"/>
    </row>
    <row r="4" spans="1:35">
      <c r="A4" s="772" t="s">
        <v>3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8"/>
      <c r="P4" s="416"/>
      <c r="Q4" s="416"/>
      <c r="R4" s="416"/>
      <c r="S4" s="416"/>
      <c r="T4" s="416"/>
      <c r="U4" s="416"/>
    </row>
    <row r="5" spans="1:3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6"/>
      <c r="M5" s="432"/>
      <c r="N5" s="432"/>
      <c r="O5" s="433"/>
      <c r="P5" s="416"/>
      <c r="Q5" s="416"/>
      <c r="R5" s="416"/>
      <c r="S5" s="416"/>
      <c r="T5" s="416"/>
      <c r="U5" s="416"/>
    </row>
    <row r="6" spans="1:35">
      <c r="A6" s="773" t="s">
        <v>1129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8"/>
      <c r="P6" s="416"/>
      <c r="Q6" s="416"/>
      <c r="R6" s="416"/>
      <c r="S6" s="416"/>
      <c r="T6" s="416"/>
      <c r="U6" s="416"/>
    </row>
    <row r="7" spans="1:35">
      <c r="A7" s="432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6"/>
      <c r="M7" s="432"/>
      <c r="N7" s="432"/>
      <c r="O7" s="433"/>
      <c r="P7" s="416"/>
      <c r="Q7" s="416"/>
      <c r="R7" s="416"/>
      <c r="S7" s="416"/>
      <c r="T7" s="416"/>
      <c r="U7" s="416"/>
    </row>
    <row r="8" spans="1:35">
      <c r="A8" s="770" t="s">
        <v>4</v>
      </c>
      <c r="B8" s="770" t="s">
        <v>5</v>
      </c>
      <c r="C8" s="770" t="s">
        <v>6</v>
      </c>
      <c r="D8" s="770" t="s">
        <v>7</v>
      </c>
      <c r="E8" s="770" t="s">
        <v>748</v>
      </c>
      <c r="F8" s="770" t="s">
        <v>10</v>
      </c>
      <c r="G8" s="771" t="s">
        <v>749</v>
      </c>
      <c r="H8" s="761"/>
      <c r="I8" s="761"/>
      <c r="J8" s="762"/>
      <c r="K8" s="770" t="s">
        <v>750</v>
      </c>
      <c r="L8" s="771" t="s">
        <v>751</v>
      </c>
      <c r="M8" s="761"/>
      <c r="N8" s="761"/>
      <c r="O8" s="515" t="s">
        <v>752</v>
      </c>
      <c r="P8" s="415" t="s">
        <v>985</v>
      </c>
      <c r="Q8" s="412"/>
      <c r="R8" s="412"/>
      <c r="S8" s="412"/>
      <c r="T8" s="412"/>
      <c r="U8" s="412"/>
      <c r="V8" s="412"/>
      <c r="W8" s="412"/>
      <c r="X8" s="426"/>
      <c r="Y8" s="426"/>
      <c r="Z8" s="426"/>
      <c r="AA8" s="418"/>
      <c r="AB8" s="418"/>
      <c r="AC8" s="418"/>
      <c r="AD8" s="418"/>
      <c r="AE8" s="418"/>
      <c r="AF8" s="418"/>
      <c r="AG8" s="418"/>
      <c r="AH8" s="418"/>
      <c r="AI8" s="418"/>
    </row>
    <row r="9" spans="1:35" ht="48" customHeight="1">
      <c r="A9" s="755"/>
      <c r="B9" s="755"/>
      <c r="C9" s="755"/>
      <c r="D9" s="755"/>
      <c r="E9" s="755"/>
      <c r="F9" s="755"/>
      <c r="G9" s="422" t="s">
        <v>753</v>
      </c>
      <c r="H9" s="422" t="s">
        <v>754</v>
      </c>
      <c r="I9" s="422" t="s">
        <v>755</v>
      </c>
      <c r="J9" s="422" t="s">
        <v>756</v>
      </c>
      <c r="K9" s="755"/>
      <c r="L9" s="413" t="s">
        <v>212</v>
      </c>
      <c r="M9" s="422" t="s">
        <v>757</v>
      </c>
      <c r="N9" s="434" t="s">
        <v>758</v>
      </c>
      <c r="O9" s="515" t="s">
        <v>759</v>
      </c>
      <c r="P9" s="412"/>
      <c r="Q9" s="412"/>
      <c r="R9" s="412"/>
      <c r="S9" s="412"/>
      <c r="T9" s="412"/>
      <c r="U9" s="412"/>
      <c r="V9" s="412"/>
      <c r="W9" s="412"/>
      <c r="X9" s="426"/>
      <c r="Y9" s="426"/>
      <c r="Z9" s="426"/>
      <c r="AA9" s="418"/>
      <c r="AB9" s="418"/>
      <c r="AC9" s="418"/>
      <c r="AD9" s="418"/>
      <c r="AE9" s="418"/>
      <c r="AF9" s="418"/>
      <c r="AG9" s="418"/>
      <c r="AH9" s="418"/>
      <c r="AI9" s="418"/>
    </row>
    <row r="10" spans="1:35" ht="16.5" customHeight="1">
      <c r="A10" s="435">
        <v>1</v>
      </c>
      <c r="B10" s="435">
        <v>2</v>
      </c>
      <c r="C10" s="435">
        <v>3</v>
      </c>
      <c r="D10" s="435">
        <v>4</v>
      </c>
      <c r="E10" s="435">
        <v>5</v>
      </c>
      <c r="F10" s="435">
        <v>6</v>
      </c>
      <c r="G10" s="435">
        <v>7</v>
      </c>
      <c r="H10" s="435">
        <v>8</v>
      </c>
      <c r="I10" s="435">
        <v>9</v>
      </c>
      <c r="J10" s="435">
        <v>10</v>
      </c>
      <c r="K10" s="435">
        <v>11</v>
      </c>
      <c r="L10" s="435">
        <v>12</v>
      </c>
      <c r="M10" s="435">
        <v>13</v>
      </c>
      <c r="N10" s="430">
        <v>14</v>
      </c>
      <c r="O10" s="513">
        <v>15</v>
      </c>
      <c r="P10" s="412"/>
      <c r="Q10" s="412"/>
      <c r="R10" s="412"/>
      <c r="S10" s="412"/>
      <c r="T10" s="412"/>
      <c r="U10" s="412"/>
      <c r="V10" s="412"/>
      <c r="W10" s="412"/>
      <c r="X10" s="426"/>
      <c r="Y10" s="426"/>
      <c r="Z10" s="426"/>
      <c r="AA10" s="418"/>
      <c r="AB10" s="418"/>
      <c r="AC10" s="418"/>
      <c r="AD10" s="418"/>
      <c r="AE10" s="418"/>
      <c r="AF10" s="418"/>
      <c r="AG10" s="418"/>
      <c r="AH10" s="418"/>
      <c r="AI10" s="418"/>
    </row>
    <row r="11" spans="1:35" ht="28.5">
      <c r="A11" s="437">
        <v>2</v>
      </c>
      <c r="B11" s="495" t="s">
        <v>461</v>
      </c>
      <c r="C11" s="812" t="s">
        <v>940</v>
      </c>
      <c r="D11" s="414" t="str">
        <f>PPMP!D13</f>
        <v>HHSG</v>
      </c>
      <c r="E11" s="414">
        <f>PPMP!H13</f>
        <v>5606884.7999999998</v>
      </c>
      <c r="F11" s="414" t="s">
        <v>55</v>
      </c>
      <c r="G11" s="427">
        <v>44958</v>
      </c>
      <c r="H11" s="427">
        <v>44958</v>
      </c>
      <c r="I11" s="427">
        <v>44986</v>
      </c>
      <c r="J11" s="427">
        <v>44986</v>
      </c>
      <c r="K11" s="417" t="s">
        <v>1126</v>
      </c>
      <c r="L11" s="423">
        <f>PPMP!$H$13</f>
        <v>5606884.7999999998</v>
      </c>
      <c r="M11" s="514">
        <f>PPMP!$H$13</f>
        <v>5606884.7999999998</v>
      </c>
      <c r="N11" s="514"/>
      <c r="O11" s="516" t="s">
        <v>1125</v>
      </c>
      <c r="P11" s="438" t="s">
        <v>378</v>
      </c>
      <c r="Q11" s="421" t="s">
        <v>498</v>
      </c>
      <c r="R11" s="412"/>
      <c r="S11" s="412"/>
      <c r="T11" s="412"/>
      <c r="U11" s="412"/>
      <c r="V11" s="412"/>
      <c r="W11" s="412"/>
      <c r="X11" s="426"/>
      <c r="Y11" s="426"/>
      <c r="Z11" s="426"/>
      <c r="AA11" s="418"/>
      <c r="AB11" s="418"/>
      <c r="AC11" s="418"/>
      <c r="AD11" s="418"/>
      <c r="AE11" s="418"/>
      <c r="AF11" s="418"/>
      <c r="AG11" s="418"/>
      <c r="AH11" s="418"/>
      <c r="AI11" s="418"/>
    </row>
    <row r="12" spans="1:35" ht="15.75">
      <c r="A12" s="513">
        <v>3</v>
      </c>
      <c r="B12" s="769" t="s">
        <v>987</v>
      </c>
      <c r="C12" s="769"/>
      <c r="D12" s="769"/>
      <c r="E12" s="769"/>
      <c r="F12" s="769"/>
      <c r="G12" s="769"/>
      <c r="H12" s="769"/>
      <c r="I12" s="769"/>
      <c r="J12" s="769"/>
      <c r="K12" s="769"/>
      <c r="L12" s="512">
        <f>SUM(L11:L11)</f>
        <v>5606884.7999999998</v>
      </c>
      <c r="M12" s="512">
        <f>SUM(M11:M11)</f>
        <v>5606884.7999999998</v>
      </c>
      <c r="N12" s="512">
        <f>SUM(N11:N11)</f>
        <v>0</v>
      </c>
      <c r="O12" s="500"/>
      <c r="P12" s="511"/>
      <c r="Q12" s="511"/>
      <c r="R12" s="511"/>
      <c r="S12" s="511"/>
      <c r="T12" s="511"/>
      <c r="U12" s="511"/>
      <c r="V12" s="511"/>
      <c r="W12" s="511"/>
      <c r="X12" s="508"/>
      <c r="Y12" s="508"/>
      <c r="Z12" s="508"/>
      <c r="AA12" s="505"/>
      <c r="AB12" s="505"/>
      <c r="AC12" s="505"/>
      <c r="AD12" s="505"/>
      <c r="AE12" s="505"/>
      <c r="AF12" s="505"/>
      <c r="AG12" s="505"/>
      <c r="AH12" s="505"/>
      <c r="AI12" s="505"/>
    </row>
    <row r="13" spans="1:35" ht="35.25" customHeight="1">
      <c r="A13" s="501"/>
      <c r="B13" s="501"/>
      <c r="C13" s="510"/>
      <c r="D13" s="432"/>
      <c r="E13" s="433"/>
      <c r="F13" s="506"/>
      <c r="G13" s="504"/>
      <c r="H13" s="504"/>
      <c r="I13" s="504"/>
      <c r="J13" s="504"/>
      <c r="K13" s="432"/>
      <c r="L13" s="503"/>
      <c r="M13" s="507"/>
      <c r="N13" s="502"/>
      <c r="O13" s="503"/>
      <c r="P13" s="511"/>
      <c r="Q13" s="511"/>
      <c r="R13" s="511"/>
      <c r="S13" s="511"/>
      <c r="T13" s="511"/>
      <c r="U13" s="511"/>
      <c r="V13" s="511"/>
      <c r="W13" s="511"/>
      <c r="X13" s="508"/>
      <c r="Y13" s="508"/>
      <c r="Z13" s="508"/>
      <c r="AA13" s="505"/>
      <c r="AB13" s="505"/>
      <c r="AC13" s="505"/>
      <c r="AD13" s="505"/>
      <c r="AE13" s="505"/>
      <c r="AF13" s="505"/>
      <c r="AG13" s="505"/>
      <c r="AH13" s="505"/>
      <c r="AI13" s="505"/>
    </row>
    <row r="14" spans="1:35" ht="15.75" customHeight="1">
      <c r="A14" s="419"/>
      <c r="B14" s="424"/>
      <c r="C14" s="419"/>
      <c r="D14" s="419"/>
      <c r="E14" s="419"/>
      <c r="F14" s="419"/>
      <c r="G14" s="419"/>
      <c r="H14" s="419"/>
      <c r="I14" s="419"/>
      <c r="J14" s="419"/>
      <c r="K14" s="419"/>
      <c r="L14" s="425"/>
      <c r="M14" s="419"/>
      <c r="N14" s="419"/>
      <c r="O14" s="428"/>
      <c r="P14" s="416"/>
      <c r="Q14" s="416"/>
      <c r="R14" s="416"/>
      <c r="S14" s="416"/>
      <c r="T14" s="416"/>
      <c r="U14" s="416"/>
      <c r="V14" s="416"/>
      <c r="W14" s="416"/>
      <c r="X14" s="419"/>
      <c r="Y14" s="419"/>
      <c r="Z14" s="419"/>
    </row>
    <row r="15" spans="1:35" ht="15.75" customHeight="1">
      <c r="A15" s="419"/>
      <c r="B15" s="424"/>
      <c r="C15" s="419" t="s">
        <v>807</v>
      </c>
      <c r="D15" s="419"/>
      <c r="E15" s="419"/>
      <c r="F15" s="419"/>
      <c r="G15" s="419" t="s">
        <v>808</v>
      </c>
      <c r="H15" s="419"/>
      <c r="I15" s="419"/>
      <c r="J15" s="419"/>
      <c r="K15" s="419"/>
      <c r="L15" s="439" t="s">
        <v>809</v>
      </c>
      <c r="M15" s="419"/>
      <c r="N15" s="419"/>
      <c r="O15" s="428"/>
      <c r="P15" s="416"/>
      <c r="Q15" s="416"/>
      <c r="R15" s="416"/>
      <c r="S15" s="416"/>
      <c r="T15" s="416"/>
      <c r="U15" s="416"/>
      <c r="V15" s="416"/>
      <c r="W15" s="416"/>
      <c r="X15" s="419"/>
      <c r="Y15" s="419"/>
      <c r="Z15" s="419"/>
    </row>
    <row r="16" spans="1:35" ht="15.75" customHeight="1">
      <c r="A16" s="419"/>
      <c r="B16" s="424"/>
      <c r="C16" s="419"/>
      <c r="D16" s="419"/>
      <c r="E16" s="419"/>
      <c r="F16" s="419"/>
      <c r="G16" s="419"/>
      <c r="H16" s="419"/>
      <c r="I16" s="419"/>
      <c r="J16" s="419"/>
      <c r="K16" s="419"/>
      <c r="L16" s="425"/>
      <c r="M16" s="419"/>
      <c r="N16" s="419"/>
      <c r="O16" s="428"/>
      <c r="P16" s="416"/>
      <c r="Q16" s="416"/>
      <c r="R16" s="416"/>
      <c r="S16" s="416"/>
      <c r="T16" s="416"/>
      <c r="U16" s="416"/>
      <c r="V16" s="416"/>
      <c r="W16" s="416"/>
      <c r="X16" s="419"/>
      <c r="Y16" s="419"/>
      <c r="Z16" s="419"/>
    </row>
    <row r="17" spans="1:26" ht="15.75" customHeight="1">
      <c r="A17" s="419"/>
      <c r="B17" s="424"/>
      <c r="C17" s="419"/>
      <c r="D17" s="419"/>
      <c r="E17" s="419"/>
      <c r="F17" s="419"/>
      <c r="G17" s="419"/>
      <c r="H17" s="419"/>
      <c r="I17" s="419"/>
      <c r="J17" s="419"/>
      <c r="K17" s="419"/>
      <c r="L17" s="425"/>
      <c r="M17" s="419"/>
      <c r="N17" s="419"/>
      <c r="O17" s="428"/>
      <c r="P17" s="416"/>
      <c r="Q17" s="416"/>
      <c r="R17" s="416"/>
      <c r="S17" s="416"/>
      <c r="T17" s="416"/>
      <c r="U17" s="416"/>
      <c r="V17" s="416"/>
      <c r="W17" s="416"/>
      <c r="X17" s="419"/>
      <c r="Y17" s="419"/>
      <c r="Z17" s="419"/>
    </row>
    <row r="18" spans="1:26" ht="15.75" customHeight="1">
      <c r="A18" s="419"/>
      <c r="B18" s="424"/>
      <c r="C18" s="419"/>
      <c r="D18" s="419"/>
      <c r="E18" s="419"/>
      <c r="F18" s="419"/>
      <c r="G18" s="419"/>
      <c r="H18" s="419"/>
      <c r="I18" s="419"/>
      <c r="J18" s="419"/>
      <c r="K18" s="419"/>
      <c r="L18" s="425"/>
      <c r="M18" s="419"/>
      <c r="N18" s="419"/>
      <c r="O18" s="428"/>
      <c r="P18" s="416"/>
      <c r="Q18" s="416"/>
      <c r="R18" s="416"/>
      <c r="S18" s="416"/>
      <c r="T18" s="416"/>
      <c r="U18" s="416"/>
      <c r="V18" s="416"/>
      <c r="W18" s="416"/>
      <c r="X18" s="419"/>
      <c r="Y18" s="419"/>
      <c r="Z18" s="419"/>
    </row>
    <row r="19" spans="1:26" ht="15.75" customHeight="1">
      <c r="A19" s="419"/>
      <c r="B19" s="424"/>
      <c r="C19" s="416" t="s">
        <v>810</v>
      </c>
      <c r="D19" s="419"/>
      <c r="E19" s="419"/>
      <c r="F19" s="419"/>
      <c r="G19" s="416" t="s">
        <v>811</v>
      </c>
      <c r="H19" s="419"/>
      <c r="I19" s="419"/>
      <c r="J19" s="419"/>
      <c r="K19" s="419"/>
      <c r="L19" s="440" t="s">
        <v>812</v>
      </c>
      <c r="M19" s="419"/>
      <c r="N19" s="419"/>
      <c r="O19" s="428"/>
      <c r="P19" s="416"/>
      <c r="Q19" s="416"/>
      <c r="R19" s="416"/>
      <c r="S19" s="416"/>
      <c r="T19" s="416"/>
      <c r="U19" s="416"/>
      <c r="V19" s="416"/>
      <c r="W19" s="416"/>
      <c r="X19" s="419"/>
      <c r="Y19" s="419"/>
      <c r="Z19" s="419"/>
    </row>
    <row r="20" spans="1:26" ht="15.75" customHeight="1">
      <c r="A20" s="419"/>
      <c r="B20" s="424"/>
      <c r="C20" s="419" t="s">
        <v>1130</v>
      </c>
      <c r="D20" s="419"/>
      <c r="E20" s="419"/>
      <c r="F20" s="419"/>
      <c r="G20" s="419" t="s">
        <v>814</v>
      </c>
      <c r="H20" s="419"/>
      <c r="I20" s="419"/>
      <c r="J20" s="419"/>
      <c r="K20" s="419"/>
      <c r="L20" s="439" t="s">
        <v>1131</v>
      </c>
      <c r="M20" s="419"/>
      <c r="N20" s="419"/>
      <c r="O20" s="428"/>
      <c r="P20" s="416"/>
      <c r="Q20" s="416"/>
      <c r="R20" s="416"/>
      <c r="S20" s="416"/>
      <c r="T20" s="416"/>
      <c r="U20" s="416"/>
      <c r="V20" s="416"/>
      <c r="W20" s="416"/>
      <c r="X20" s="419"/>
      <c r="Y20" s="419"/>
      <c r="Z20" s="419"/>
    </row>
    <row r="21" spans="1:26" ht="15.75" customHeight="1">
      <c r="A21" s="419"/>
      <c r="B21" s="424"/>
      <c r="C21" s="419" t="s">
        <v>816</v>
      </c>
      <c r="D21" s="419"/>
      <c r="E21" s="419"/>
      <c r="F21" s="419"/>
      <c r="G21" s="419" t="s">
        <v>817</v>
      </c>
      <c r="H21" s="419"/>
      <c r="I21" s="419"/>
      <c r="J21" s="419"/>
      <c r="K21" s="419"/>
      <c r="L21" s="439" t="s">
        <v>818</v>
      </c>
      <c r="M21" s="419"/>
      <c r="N21" s="419"/>
      <c r="O21" s="428"/>
      <c r="P21" s="416"/>
      <c r="Q21" s="416"/>
      <c r="R21" s="416"/>
      <c r="S21" s="416"/>
      <c r="T21" s="416"/>
      <c r="U21" s="416"/>
      <c r="V21" s="416"/>
      <c r="W21" s="416"/>
      <c r="X21" s="419"/>
      <c r="Y21" s="419"/>
      <c r="Z21" s="419"/>
    </row>
    <row r="22" spans="1:26" ht="15.75" customHeight="1">
      <c r="A22" s="419"/>
      <c r="B22" s="424"/>
      <c r="C22" s="419"/>
      <c r="D22" s="419"/>
      <c r="E22" s="419"/>
      <c r="F22" s="419"/>
      <c r="G22" s="419"/>
      <c r="H22" s="419"/>
      <c r="I22" s="419"/>
      <c r="J22" s="419"/>
      <c r="K22" s="419"/>
      <c r="L22" s="425"/>
      <c r="M22" s="419"/>
      <c r="N22" s="419"/>
      <c r="O22" s="428"/>
      <c r="P22" s="416"/>
      <c r="Q22" s="416"/>
      <c r="R22" s="416"/>
      <c r="S22" s="416"/>
      <c r="T22" s="416"/>
      <c r="U22" s="416"/>
      <c r="V22" s="416"/>
      <c r="W22" s="416"/>
      <c r="X22" s="419"/>
      <c r="Y22" s="419"/>
      <c r="Z22" s="419"/>
    </row>
    <row r="23" spans="1:26" ht="15.75" customHeight="1">
      <c r="A23" s="419"/>
      <c r="B23" s="424"/>
      <c r="C23" s="419"/>
      <c r="D23" s="419"/>
      <c r="E23" s="419"/>
      <c r="F23" s="419"/>
      <c r="G23" s="419"/>
      <c r="H23" s="419"/>
      <c r="I23" s="419"/>
      <c r="J23" s="419"/>
      <c r="K23" s="419"/>
      <c r="L23" s="425"/>
      <c r="M23" s="419"/>
      <c r="N23" s="419"/>
      <c r="O23" s="428"/>
      <c r="P23" s="416"/>
      <c r="Q23" s="416"/>
      <c r="R23" s="416"/>
      <c r="S23" s="416"/>
      <c r="T23" s="416"/>
      <c r="U23" s="416"/>
      <c r="V23" s="416"/>
      <c r="W23" s="416"/>
      <c r="X23" s="419"/>
      <c r="Y23" s="419"/>
      <c r="Z23" s="419"/>
    </row>
    <row r="24" spans="1:26" ht="15.75" customHeight="1">
      <c r="A24" s="419"/>
      <c r="B24" s="424"/>
      <c r="C24" s="419"/>
      <c r="D24" s="419"/>
      <c r="E24" s="419"/>
      <c r="F24" s="419"/>
      <c r="G24" s="419"/>
      <c r="H24" s="419"/>
      <c r="I24" s="419"/>
      <c r="J24" s="419"/>
      <c r="K24" s="419"/>
      <c r="L24" s="425"/>
      <c r="M24" s="419"/>
      <c r="N24" s="419"/>
      <c r="O24" s="428"/>
      <c r="P24" s="416"/>
      <c r="Q24" s="416"/>
      <c r="R24" s="416"/>
      <c r="S24" s="416"/>
      <c r="T24" s="416"/>
      <c r="U24" s="416"/>
      <c r="V24" s="416"/>
      <c r="W24" s="416"/>
      <c r="X24" s="419"/>
      <c r="Y24" s="419"/>
      <c r="Z24" s="419"/>
    </row>
    <row r="25" spans="1:26" ht="15.75" customHeight="1">
      <c r="A25" s="419"/>
      <c r="B25" s="424"/>
      <c r="C25" s="419"/>
      <c r="D25" s="419"/>
      <c r="E25" s="419"/>
      <c r="F25" s="419"/>
      <c r="G25" s="419"/>
      <c r="H25" s="419"/>
      <c r="I25" s="419"/>
      <c r="J25" s="419"/>
      <c r="K25" s="419"/>
      <c r="L25" s="425"/>
      <c r="M25" s="419"/>
      <c r="N25" s="419"/>
      <c r="O25" s="428"/>
      <c r="P25" s="416"/>
      <c r="Q25" s="416"/>
      <c r="R25" s="416"/>
      <c r="S25" s="416"/>
      <c r="T25" s="416"/>
      <c r="U25" s="416"/>
      <c r="V25" s="416"/>
      <c r="W25" s="416"/>
      <c r="X25" s="419"/>
      <c r="Y25" s="419"/>
      <c r="Z25" s="419"/>
    </row>
    <row r="26" spans="1:26" ht="15.75" customHeight="1">
      <c r="A26" s="419"/>
      <c r="B26" s="424"/>
      <c r="C26" s="419"/>
      <c r="D26" s="419"/>
      <c r="E26" s="419"/>
      <c r="F26" s="419"/>
      <c r="G26" s="419"/>
      <c r="H26" s="419"/>
      <c r="I26" s="419"/>
      <c r="J26" s="419"/>
      <c r="K26" s="419"/>
      <c r="L26" s="425"/>
      <c r="M26" s="419"/>
      <c r="N26" s="419"/>
      <c r="O26" s="428"/>
      <c r="P26" s="416"/>
      <c r="Q26" s="416"/>
      <c r="R26" s="416"/>
      <c r="S26" s="416"/>
      <c r="T26" s="416"/>
      <c r="U26" s="416"/>
      <c r="V26" s="416"/>
      <c r="W26" s="416"/>
      <c r="X26" s="419"/>
      <c r="Y26" s="419"/>
      <c r="Z26" s="419"/>
    </row>
    <row r="27" spans="1:26" ht="15.75" customHeight="1">
      <c r="A27" s="419"/>
      <c r="B27" s="424"/>
      <c r="C27" s="419"/>
      <c r="D27" s="419"/>
      <c r="E27" s="419"/>
      <c r="F27" s="419"/>
      <c r="G27" s="419"/>
      <c r="H27" s="419"/>
      <c r="I27" s="419"/>
      <c r="J27" s="419"/>
      <c r="K27" s="419"/>
      <c r="L27" s="425"/>
      <c r="M27" s="419"/>
      <c r="N27" s="419"/>
      <c r="O27" s="428"/>
      <c r="P27" s="416"/>
      <c r="Q27" s="416"/>
      <c r="R27" s="416"/>
      <c r="S27" s="416"/>
      <c r="T27" s="416"/>
      <c r="U27" s="416"/>
      <c r="V27" s="416"/>
      <c r="W27" s="416"/>
      <c r="X27" s="419"/>
      <c r="Y27" s="419"/>
      <c r="Z27" s="419"/>
    </row>
    <row r="28" spans="1:26" ht="15.75" customHeight="1">
      <c r="A28" s="419"/>
      <c r="B28" s="424"/>
      <c r="C28" s="419"/>
      <c r="D28" s="419"/>
      <c r="E28" s="419"/>
      <c r="F28" s="419"/>
      <c r="G28" s="419"/>
      <c r="H28" s="419"/>
      <c r="I28" s="419"/>
      <c r="J28" s="419"/>
      <c r="K28" s="419"/>
      <c r="L28" s="425"/>
      <c r="M28" s="419"/>
      <c r="N28" s="419"/>
      <c r="O28" s="428"/>
      <c r="P28" s="416"/>
      <c r="Q28" s="416"/>
      <c r="R28" s="416"/>
      <c r="S28" s="416"/>
      <c r="T28" s="416"/>
      <c r="U28" s="416"/>
      <c r="V28" s="416"/>
      <c r="W28" s="416"/>
      <c r="X28" s="419"/>
      <c r="Y28" s="419"/>
      <c r="Z28" s="419"/>
    </row>
    <row r="29" spans="1:26" ht="15.75" customHeight="1">
      <c r="A29" s="419"/>
      <c r="B29" s="424"/>
      <c r="C29" s="419"/>
      <c r="D29" s="419"/>
      <c r="E29" s="419"/>
      <c r="F29" s="419"/>
      <c r="G29" s="419"/>
      <c r="H29" s="419"/>
      <c r="I29" s="419"/>
      <c r="J29" s="419"/>
      <c r="K29" s="419"/>
      <c r="L29" s="425"/>
      <c r="M29" s="419"/>
      <c r="N29" s="419"/>
      <c r="O29" s="428"/>
      <c r="P29" s="416"/>
      <c r="Q29" s="416"/>
      <c r="R29" s="416"/>
      <c r="S29" s="416"/>
      <c r="T29" s="416"/>
      <c r="U29" s="416"/>
      <c r="V29" s="416"/>
      <c r="W29" s="416"/>
      <c r="X29" s="419"/>
      <c r="Y29" s="419"/>
      <c r="Z29" s="419"/>
    </row>
    <row r="30" spans="1:26" ht="15.75" customHeight="1">
      <c r="A30" s="419"/>
      <c r="B30" s="424"/>
      <c r="C30" s="419"/>
      <c r="D30" s="419"/>
      <c r="E30" s="419"/>
      <c r="F30" s="419"/>
      <c r="G30" s="419"/>
      <c r="H30" s="419"/>
      <c r="I30" s="419"/>
      <c r="J30" s="419"/>
      <c r="K30" s="419"/>
      <c r="L30" s="425"/>
      <c r="M30" s="419"/>
      <c r="N30" s="419"/>
      <c r="O30" s="428"/>
      <c r="P30" s="416"/>
      <c r="Q30" s="416"/>
      <c r="R30" s="416"/>
      <c r="S30" s="416"/>
      <c r="T30" s="416"/>
      <c r="U30" s="416"/>
      <c r="V30" s="416"/>
      <c r="W30" s="416"/>
      <c r="X30" s="419"/>
      <c r="Y30" s="419"/>
      <c r="Z30" s="419"/>
    </row>
    <row r="31" spans="1:26" ht="15.75" customHeight="1">
      <c r="A31" s="419"/>
      <c r="B31" s="424"/>
      <c r="C31" s="419"/>
      <c r="D31" s="419"/>
      <c r="E31" s="419"/>
      <c r="F31" s="419"/>
      <c r="G31" s="419"/>
      <c r="H31" s="419"/>
      <c r="I31" s="419"/>
      <c r="J31" s="419"/>
      <c r="K31" s="419"/>
      <c r="L31" s="425"/>
      <c r="M31" s="419"/>
      <c r="N31" s="419"/>
      <c r="O31" s="428"/>
      <c r="P31" s="416"/>
      <c r="Q31" s="416"/>
      <c r="R31" s="416"/>
      <c r="S31" s="416"/>
      <c r="T31" s="416"/>
      <c r="U31" s="416"/>
      <c r="V31" s="416"/>
      <c r="W31" s="416"/>
      <c r="X31" s="419"/>
      <c r="Y31" s="419"/>
      <c r="Z31" s="419"/>
    </row>
    <row r="32" spans="1:26" ht="15.75" customHeight="1">
      <c r="A32" s="419"/>
      <c r="B32" s="424"/>
      <c r="C32" s="419"/>
      <c r="D32" s="419"/>
      <c r="E32" s="419"/>
      <c r="F32" s="419"/>
      <c r="G32" s="419"/>
      <c r="H32" s="419"/>
      <c r="I32" s="419"/>
      <c r="J32" s="419"/>
      <c r="K32" s="419"/>
      <c r="L32" s="425"/>
      <c r="M32" s="419"/>
      <c r="N32" s="419"/>
      <c r="O32" s="428"/>
      <c r="P32" s="416"/>
      <c r="Q32" s="416"/>
      <c r="R32" s="416"/>
      <c r="S32" s="416"/>
      <c r="T32" s="416"/>
      <c r="U32" s="416"/>
      <c r="V32" s="416"/>
      <c r="W32" s="416"/>
      <c r="X32" s="419"/>
      <c r="Y32" s="419"/>
      <c r="Z32" s="419"/>
    </row>
    <row r="33" spans="1:26" ht="15.75" customHeight="1">
      <c r="A33" s="419"/>
      <c r="B33" s="424"/>
      <c r="C33" s="419"/>
      <c r="D33" s="419"/>
      <c r="E33" s="419"/>
      <c r="F33" s="419"/>
      <c r="G33" s="419"/>
      <c r="H33" s="419"/>
      <c r="I33" s="419"/>
      <c r="J33" s="419"/>
      <c r="K33" s="419"/>
      <c r="L33" s="425"/>
      <c r="M33" s="419"/>
      <c r="N33" s="419"/>
      <c r="O33" s="428"/>
      <c r="P33" s="416"/>
      <c r="Q33" s="416"/>
      <c r="R33" s="416"/>
      <c r="S33" s="416"/>
      <c r="T33" s="416"/>
      <c r="U33" s="416"/>
      <c r="V33" s="416"/>
      <c r="W33" s="416"/>
      <c r="X33" s="419"/>
      <c r="Y33" s="419"/>
      <c r="Z33" s="419"/>
    </row>
    <row r="34" spans="1:26" ht="15.75" customHeight="1">
      <c r="A34" s="419"/>
      <c r="B34" s="424"/>
      <c r="C34" s="419"/>
      <c r="D34" s="419"/>
      <c r="E34" s="419"/>
      <c r="F34" s="419"/>
      <c r="G34" s="419"/>
      <c r="H34" s="419"/>
      <c r="I34" s="419"/>
      <c r="J34" s="419"/>
      <c r="K34" s="419"/>
      <c r="L34" s="425"/>
      <c r="M34" s="419"/>
      <c r="N34" s="419"/>
      <c r="O34" s="428"/>
      <c r="P34" s="416"/>
      <c r="Q34" s="416"/>
      <c r="R34" s="416"/>
      <c r="S34" s="416"/>
      <c r="T34" s="416"/>
      <c r="U34" s="416"/>
      <c r="V34" s="416"/>
      <c r="W34" s="416"/>
      <c r="X34" s="419"/>
      <c r="Y34" s="419"/>
      <c r="Z34" s="419"/>
    </row>
    <row r="35" spans="1:26" ht="15.75" customHeight="1">
      <c r="A35" s="419"/>
      <c r="B35" s="424"/>
      <c r="C35" s="419"/>
      <c r="D35" s="419"/>
      <c r="E35" s="419"/>
      <c r="F35" s="419"/>
      <c r="G35" s="419"/>
      <c r="H35" s="419"/>
      <c r="I35" s="419"/>
      <c r="J35" s="419"/>
      <c r="K35" s="419"/>
      <c r="L35" s="425"/>
      <c r="M35" s="419"/>
      <c r="N35" s="419"/>
      <c r="O35" s="428"/>
      <c r="P35" s="416"/>
      <c r="Q35" s="416"/>
      <c r="R35" s="416"/>
      <c r="S35" s="416"/>
      <c r="T35" s="416"/>
      <c r="U35" s="416"/>
      <c r="V35" s="416"/>
      <c r="W35" s="416"/>
      <c r="X35" s="419"/>
      <c r="Y35" s="419"/>
      <c r="Z35" s="419"/>
    </row>
    <row r="36" spans="1:26" ht="15.75" customHeight="1">
      <c r="A36" s="419"/>
      <c r="B36" s="424"/>
      <c r="C36" s="419"/>
      <c r="D36" s="419"/>
      <c r="E36" s="419"/>
      <c r="F36" s="419"/>
      <c r="G36" s="419"/>
      <c r="H36" s="419"/>
      <c r="I36" s="419"/>
      <c r="J36" s="419"/>
      <c r="K36" s="419"/>
      <c r="L36" s="425"/>
      <c r="M36" s="419"/>
      <c r="N36" s="419"/>
      <c r="O36" s="428"/>
      <c r="P36" s="416"/>
      <c r="Q36" s="416"/>
      <c r="R36" s="416"/>
      <c r="S36" s="416"/>
      <c r="T36" s="416"/>
      <c r="U36" s="416"/>
      <c r="V36" s="416"/>
      <c r="W36" s="416"/>
      <c r="X36" s="419"/>
      <c r="Y36" s="419"/>
      <c r="Z36" s="419"/>
    </row>
    <row r="37" spans="1:26" ht="15.75" customHeight="1">
      <c r="A37" s="419"/>
      <c r="B37" s="424"/>
      <c r="C37" s="419"/>
      <c r="D37" s="419"/>
      <c r="E37" s="419"/>
      <c r="F37" s="419"/>
      <c r="G37" s="419"/>
      <c r="H37" s="419"/>
      <c r="I37" s="419"/>
      <c r="J37" s="419"/>
      <c r="K37" s="419"/>
      <c r="L37" s="425"/>
      <c r="M37" s="419"/>
      <c r="N37" s="419"/>
      <c r="O37" s="428"/>
      <c r="P37" s="416"/>
      <c r="Q37" s="416"/>
      <c r="R37" s="416"/>
      <c r="S37" s="416"/>
      <c r="T37" s="416"/>
      <c r="U37" s="416"/>
      <c r="V37" s="416"/>
      <c r="W37" s="416"/>
      <c r="X37" s="419"/>
      <c r="Y37" s="419"/>
      <c r="Z37" s="419"/>
    </row>
    <row r="38" spans="1:26" ht="15.75" customHeight="1">
      <c r="A38" s="419"/>
      <c r="B38" s="424"/>
      <c r="C38" s="419"/>
      <c r="D38" s="419"/>
      <c r="E38" s="419"/>
      <c r="F38" s="419"/>
      <c r="G38" s="419"/>
      <c r="H38" s="419"/>
      <c r="I38" s="419"/>
      <c r="J38" s="419"/>
      <c r="K38" s="419"/>
      <c r="L38" s="425"/>
      <c r="M38" s="419"/>
      <c r="N38" s="419"/>
      <c r="O38" s="428"/>
      <c r="P38" s="416"/>
      <c r="Q38" s="416"/>
      <c r="R38" s="416"/>
      <c r="S38" s="416"/>
      <c r="T38" s="416"/>
      <c r="U38" s="416"/>
      <c r="V38" s="416"/>
      <c r="W38" s="416"/>
      <c r="X38" s="419"/>
      <c r="Y38" s="419"/>
      <c r="Z38" s="419"/>
    </row>
    <row r="39" spans="1:26" ht="15.75" customHeight="1">
      <c r="A39" s="419"/>
      <c r="B39" s="424"/>
      <c r="C39" s="419"/>
      <c r="D39" s="419"/>
      <c r="E39" s="419"/>
      <c r="F39" s="419"/>
      <c r="G39" s="419"/>
      <c r="H39" s="419"/>
      <c r="I39" s="419"/>
      <c r="J39" s="419"/>
      <c r="K39" s="419"/>
      <c r="L39" s="425"/>
      <c r="M39" s="419"/>
      <c r="N39" s="419"/>
      <c r="O39" s="428"/>
      <c r="P39" s="416"/>
      <c r="Q39" s="416"/>
      <c r="R39" s="416"/>
      <c r="S39" s="416"/>
      <c r="T39" s="416"/>
      <c r="U39" s="416"/>
      <c r="V39" s="416"/>
      <c r="W39" s="416"/>
      <c r="X39" s="419"/>
      <c r="Y39" s="419"/>
      <c r="Z39" s="419"/>
    </row>
    <row r="40" spans="1:26" ht="15.75" customHeight="1">
      <c r="A40" s="419"/>
      <c r="B40" s="424"/>
      <c r="C40" s="419"/>
      <c r="D40" s="419"/>
      <c r="E40" s="419"/>
      <c r="F40" s="419"/>
      <c r="G40" s="419"/>
      <c r="H40" s="419"/>
      <c r="I40" s="419"/>
      <c r="J40" s="419"/>
      <c r="K40" s="419"/>
      <c r="L40" s="425"/>
      <c r="M40" s="419"/>
      <c r="N40" s="419"/>
      <c r="O40" s="428"/>
      <c r="P40" s="416"/>
      <c r="Q40" s="416"/>
      <c r="R40" s="416"/>
      <c r="S40" s="416"/>
      <c r="T40" s="416"/>
      <c r="U40" s="416"/>
      <c r="V40" s="416"/>
      <c r="W40" s="416"/>
      <c r="X40" s="419"/>
      <c r="Y40" s="419"/>
      <c r="Z40" s="419"/>
    </row>
    <row r="41" spans="1:26" ht="15.75" customHeight="1">
      <c r="A41" s="419"/>
      <c r="B41" s="424"/>
      <c r="C41" s="419"/>
      <c r="D41" s="419"/>
      <c r="E41" s="419"/>
      <c r="F41" s="419"/>
      <c r="G41" s="419"/>
      <c r="H41" s="419"/>
      <c r="I41" s="419"/>
      <c r="J41" s="419"/>
      <c r="K41" s="419"/>
      <c r="L41" s="425"/>
      <c r="M41" s="419"/>
      <c r="N41" s="419"/>
      <c r="O41" s="428"/>
      <c r="P41" s="416"/>
      <c r="Q41" s="416"/>
      <c r="R41" s="416"/>
      <c r="S41" s="416"/>
      <c r="T41" s="416"/>
      <c r="U41" s="416"/>
      <c r="V41" s="416"/>
      <c r="W41" s="416"/>
      <c r="X41" s="419"/>
      <c r="Y41" s="419"/>
      <c r="Z41" s="419"/>
    </row>
    <row r="42" spans="1:26" ht="15.75" customHeight="1">
      <c r="A42" s="419"/>
      <c r="B42" s="424"/>
      <c r="C42" s="419"/>
      <c r="D42" s="419"/>
      <c r="E42" s="419"/>
      <c r="F42" s="419"/>
      <c r="G42" s="419"/>
      <c r="H42" s="419"/>
      <c r="I42" s="419"/>
      <c r="J42" s="419"/>
      <c r="K42" s="419"/>
      <c r="L42" s="425"/>
      <c r="M42" s="419"/>
      <c r="N42" s="419"/>
      <c r="O42" s="428"/>
      <c r="P42" s="416"/>
      <c r="Q42" s="416"/>
      <c r="R42" s="416"/>
      <c r="S42" s="416"/>
      <c r="T42" s="416"/>
      <c r="U42" s="416"/>
      <c r="V42" s="416"/>
      <c r="W42" s="416"/>
      <c r="X42" s="419"/>
      <c r="Y42" s="419"/>
      <c r="Z42" s="419"/>
    </row>
    <row r="43" spans="1:26" ht="15.75" customHeight="1">
      <c r="A43" s="419"/>
      <c r="B43" s="424"/>
      <c r="C43" s="419"/>
      <c r="D43" s="419"/>
      <c r="E43" s="419"/>
      <c r="F43" s="419"/>
      <c r="G43" s="419"/>
      <c r="H43" s="419"/>
      <c r="I43" s="419"/>
      <c r="J43" s="419"/>
      <c r="K43" s="419"/>
      <c r="L43" s="425"/>
      <c r="M43" s="419"/>
      <c r="N43" s="419"/>
      <c r="O43" s="428"/>
      <c r="P43" s="416"/>
      <c r="Q43" s="416"/>
      <c r="R43" s="416"/>
      <c r="S43" s="416"/>
      <c r="T43" s="416"/>
      <c r="U43" s="416"/>
      <c r="V43" s="416"/>
      <c r="W43" s="416"/>
      <c r="X43" s="419"/>
      <c r="Y43" s="419"/>
      <c r="Z43" s="419"/>
    </row>
    <row r="44" spans="1:26" ht="15.75" customHeight="1">
      <c r="A44" s="419"/>
      <c r="B44" s="424"/>
      <c r="C44" s="419"/>
      <c r="D44" s="419"/>
      <c r="E44" s="419"/>
      <c r="F44" s="419"/>
      <c r="G44" s="419"/>
      <c r="H44" s="419"/>
      <c r="I44" s="419"/>
      <c r="J44" s="419"/>
      <c r="K44" s="419"/>
      <c r="L44" s="425"/>
      <c r="M44" s="419"/>
      <c r="N44" s="419"/>
      <c r="O44" s="428"/>
      <c r="P44" s="416"/>
      <c r="Q44" s="416"/>
      <c r="R44" s="416"/>
      <c r="S44" s="416"/>
      <c r="T44" s="416"/>
      <c r="U44" s="416"/>
      <c r="V44" s="416"/>
      <c r="W44" s="416"/>
      <c r="X44" s="419"/>
      <c r="Y44" s="419"/>
      <c r="Z44" s="419"/>
    </row>
    <row r="45" spans="1:26" ht="15.75" customHeight="1">
      <c r="A45" s="419"/>
      <c r="B45" s="424"/>
      <c r="C45" s="419"/>
      <c r="D45" s="419"/>
      <c r="E45" s="419"/>
      <c r="F45" s="419"/>
      <c r="G45" s="419"/>
      <c r="H45" s="419"/>
      <c r="I45" s="419"/>
      <c r="J45" s="419"/>
      <c r="K45" s="419"/>
      <c r="L45" s="425"/>
      <c r="M45" s="419"/>
      <c r="N45" s="419"/>
      <c r="O45" s="428"/>
      <c r="P45" s="416"/>
      <c r="Q45" s="416"/>
      <c r="R45" s="416"/>
      <c r="S45" s="416"/>
      <c r="T45" s="416"/>
      <c r="U45" s="416"/>
      <c r="V45" s="416"/>
      <c r="W45" s="416"/>
      <c r="X45" s="419"/>
      <c r="Y45" s="419"/>
      <c r="Z45" s="419"/>
    </row>
    <row r="46" spans="1:26" ht="15.75" customHeight="1">
      <c r="A46" s="419"/>
      <c r="B46" s="424"/>
      <c r="C46" s="419"/>
      <c r="D46" s="419"/>
      <c r="E46" s="419"/>
      <c r="F46" s="419"/>
      <c r="G46" s="419"/>
      <c r="H46" s="419"/>
      <c r="I46" s="419"/>
      <c r="J46" s="419"/>
      <c r="K46" s="419"/>
      <c r="L46" s="425"/>
      <c r="M46" s="419"/>
      <c r="N46" s="419"/>
      <c r="O46" s="428"/>
      <c r="P46" s="416"/>
      <c r="Q46" s="416"/>
      <c r="R46" s="416"/>
      <c r="S46" s="416"/>
      <c r="T46" s="416"/>
      <c r="U46" s="416"/>
      <c r="V46" s="416"/>
      <c r="W46" s="416"/>
      <c r="X46" s="419"/>
      <c r="Y46" s="419"/>
      <c r="Z46" s="419"/>
    </row>
    <row r="47" spans="1:26" ht="15.75" customHeight="1">
      <c r="A47" s="419"/>
      <c r="B47" s="424"/>
      <c r="C47" s="419"/>
      <c r="D47" s="419"/>
      <c r="E47" s="419"/>
      <c r="F47" s="419"/>
      <c r="G47" s="419"/>
      <c r="H47" s="419"/>
      <c r="I47" s="419"/>
      <c r="J47" s="419"/>
      <c r="K47" s="419"/>
      <c r="L47" s="425"/>
      <c r="M47" s="419"/>
      <c r="N47" s="419"/>
      <c r="O47" s="428"/>
      <c r="P47" s="416"/>
      <c r="Q47" s="416"/>
      <c r="R47" s="416"/>
      <c r="S47" s="416"/>
      <c r="T47" s="416"/>
      <c r="U47" s="416"/>
      <c r="V47" s="416"/>
      <c r="W47" s="416"/>
      <c r="X47" s="419"/>
      <c r="Y47" s="419"/>
      <c r="Z47" s="419"/>
    </row>
    <row r="48" spans="1:26" ht="15.75" customHeight="1">
      <c r="A48" s="419"/>
      <c r="B48" s="424"/>
      <c r="C48" s="419"/>
      <c r="D48" s="419"/>
      <c r="E48" s="419"/>
      <c r="F48" s="419"/>
      <c r="G48" s="419"/>
      <c r="H48" s="419"/>
      <c r="I48" s="419"/>
      <c r="J48" s="419"/>
      <c r="K48" s="419"/>
      <c r="L48" s="425"/>
      <c r="M48" s="419"/>
      <c r="N48" s="419"/>
      <c r="O48" s="428"/>
      <c r="P48" s="416"/>
      <c r="Q48" s="416"/>
      <c r="R48" s="416"/>
      <c r="S48" s="416"/>
      <c r="T48" s="416"/>
      <c r="U48" s="416"/>
      <c r="V48" s="416"/>
      <c r="W48" s="416"/>
      <c r="X48" s="419"/>
      <c r="Y48" s="419"/>
      <c r="Z48" s="419"/>
    </row>
    <row r="49" spans="1:26" ht="15.75" customHeight="1">
      <c r="A49" s="419"/>
      <c r="B49" s="424"/>
      <c r="C49" s="419"/>
      <c r="D49" s="419"/>
      <c r="E49" s="419"/>
      <c r="F49" s="419"/>
      <c r="G49" s="419"/>
      <c r="H49" s="419"/>
      <c r="I49" s="419"/>
      <c r="J49" s="419"/>
      <c r="K49" s="419"/>
      <c r="L49" s="425"/>
      <c r="M49" s="419"/>
      <c r="N49" s="419"/>
      <c r="O49" s="428"/>
      <c r="P49" s="416"/>
      <c r="Q49" s="416"/>
      <c r="R49" s="416"/>
      <c r="S49" s="416"/>
      <c r="T49" s="416"/>
      <c r="U49" s="416"/>
      <c r="V49" s="416"/>
      <c r="W49" s="416"/>
      <c r="X49" s="419"/>
      <c r="Y49" s="419"/>
      <c r="Z49" s="419"/>
    </row>
    <row r="50" spans="1:26" ht="15.75" customHeight="1">
      <c r="A50" s="419"/>
      <c r="B50" s="424"/>
      <c r="C50" s="419"/>
      <c r="D50" s="419"/>
      <c r="E50" s="419"/>
      <c r="F50" s="419"/>
      <c r="G50" s="419"/>
      <c r="H50" s="419"/>
      <c r="I50" s="419"/>
      <c r="J50" s="419"/>
      <c r="K50" s="419"/>
      <c r="L50" s="425"/>
      <c r="M50" s="419"/>
      <c r="N50" s="419"/>
      <c r="O50" s="428"/>
      <c r="P50" s="416"/>
      <c r="Q50" s="416"/>
      <c r="R50" s="416"/>
      <c r="S50" s="416"/>
      <c r="T50" s="416"/>
      <c r="U50" s="416"/>
      <c r="V50" s="416"/>
      <c r="W50" s="416"/>
      <c r="X50" s="419"/>
      <c r="Y50" s="419"/>
      <c r="Z50" s="419"/>
    </row>
    <row r="51" spans="1:26" ht="15.75" customHeight="1">
      <c r="A51" s="419"/>
      <c r="B51" s="424"/>
      <c r="C51" s="419"/>
      <c r="D51" s="419"/>
      <c r="E51" s="419"/>
      <c r="F51" s="419"/>
      <c r="G51" s="419"/>
      <c r="H51" s="419"/>
      <c r="I51" s="419"/>
      <c r="J51" s="419"/>
      <c r="K51" s="419"/>
      <c r="L51" s="425"/>
      <c r="M51" s="419"/>
      <c r="N51" s="419"/>
      <c r="O51" s="428"/>
      <c r="P51" s="416"/>
      <c r="Q51" s="416"/>
      <c r="R51" s="416"/>
      <c r="S51" s="416"/>
      <c r="T51" s="416"/>
      <c r="U51" s="416"/>
      <c r="V51" s="416"/>
      <c r="W51" s="416"/>
      <c r="X51" s="419"/>
      <c r="Y51" s="419"/>
      <c r="Z51" s="419"/>
    </row>
    <row r="52" spans="1:26" ht="15.75" customHeight="1">
      <c r="A52" s="419"/>
      <c r="B52" s="424"/>
      <c r="C52" s="419"/>
      <c r="D52" s="419"/>
      <c r="E52" s="419"/>
      <c r="F52" s="419"/>
      <c r="G52" s="419"/>
      <c r="H52" s="419"/>
      <c r="I52" s="419"/>
      <c r="J52" s="419"/>
      <c r="K52" s="419"/>
      <c r="L52" s="425"/>
      <c r="M52" s="419"/>
      <c r="N52" s="419"/>
      <c r="O52" s="428"/>
      <c r="P52" s="416"/>
      <c r="Q52" s="416"/>
      <c r="R52" s="416"/>
      <c r="S52" s="416"/>
      <c r="T52" s="416"/>
      <c r="U52" s="416"/>
      <c r="V52" s="416"/>
      <c r="W52" s="416"/>
      <c r="X52" s="419"/>
      <c r="Y52" s="419"/>
      <c r="Z52" s="419"/>
    </row>
    <row r="53" spans="1:26" ht="15.75" customHeight="1">
      <c r="A53" s="419"/>
      <c r="B53" s="424"/>
      <c r="C53" s="419"/>
      <c r="D53" s="419"/>
      <c r="E53" s="419"/>
      <c r="F53" s="419"/>
      <c r="G53" s="419"/>
      <c r="H53" s="419"/>
      <c r="I53" s="419"/>
      <c r="J53" s="419"/>
      <c r="K53" s="419"/>
      <c r="L53" s="425"/>
      <c r="M53" s="419"/>
      <c r="N53" s="419"/>
      <c r="O53" s="428"/>
      <c r="P53" s="416"/>
      <c r="Q53" s="416"/>
      <c r="R53" s="416"/>
      <c r="S53" s="416"/>
      <c r="T53" s="416"/>
      <c r="U53" s="416"/>
      <c r="V53" s="416"/>
      <c r="W53" s="416"/>
      <c r="X53" s="419"/>
      <c r="Y53" s="419"/>
      <c r="Z53" s="419"/>
    </row>
    <row r="54" spans="1:26" ht="15.75" customHeight="1">
      <c r="A54" s="419"/>
      <c r="B54" s="424"/>
      <c r="C54" s="419"/>
      <c r="D54" s="419"/>
      <c r="E54" s="419"/>
      <c r="F54" s="419"/>
      <c r="G54" s="419"/>
      <c r="H54" s="419"/>
      <c r="I54" s="419"/>
      <c r="J54" s="419"/>
      <c r="K54" s="419"/>
      <c r="L54" s="425"/>
      <c r="M54" s="419"/>
      <c r="N54" s="419"/>
      <c r="O54" s="428"/>
      <c r="P54" s="416"/>
      <c r="Q54" s="416"/>
      <c r="R54" s="416"/>
      <c r="S54" s="416"/>
      <c r="T54" s="416"/>
      <c r="U54" s="416"/>
      <c r="V54" s="416"/>
      <c r="W54" s="416"/>
      <c r="X54" s="419"/>
      <c r="Y54" s="419"/>
      <c r="Z54" s="419"/>
    </row>
    <row r="55" spans="1:26" ht="15.75" customHeight="1">
      <c r="A55" s="419"/>
      <c r="B55" s="424"/>
      <c r="C55" s="419"/>
      <c r="D55" s="419"/>
      <c r="E55" s="419"/>
      <c r="F55" s="419"/>
      <c r="G55" s="419"/>
      <c r="H55" s="419"/>
      <c r="I55" s="419"/>
      <c r="J55" s="419"/>
      <c r="K55" s="419"/>
      <c r="L55" s="425"/>
      <c r="M55" s="419"/>
      <c r="N55" s="419"/>
      <c r="O55" s="428"/>
      <c r="P55" s="416"/>
      <c r="Q55" s="416"/>
      <c r="R55" s="416"/>
      <c r="S55" s="416"/>
      <c r="T55" s="416"/>
      <c r="U55" s="416"/>
      <c r="V55" s="416"/>
      <c r="W55" s="416"/>
      <c r="X55" s="419"/>
      <c r="Y55" s="419"/>
      <c r="Z55" s="419"/>
    </row>
    <row r="56" spans="1:26" ht="15.75" customHeight="1">
      <c r="A56" s="419"/>
      <c r="B56" s="424"/>
      <c r="C56" s="419"/>
      <c r="D56" s="419"/>
      <c r="E56" s="419"/>
      <c r="F56" s="419"/>
      <c r="G56" s="419"/>
      <c r="H56" s="419"/>
      <c r="I56" s="419"/>
      <c r="J56" s="419"/>
      <c r="K56" s="419"/>
      <c r="L56" s="425"/>
      <c r="M56" s="419"/>
      <c r="N56" s="419"/>
      <c r="O56" s="428"/>
      <c r="P56" s="416"/>
      <c r="Q56" s="416"/>
      <c r="R56" s="416"/>
      <c r="S56" s="416"/>
      <c r="T56" s="416"/>
      <c r="U56" s="416"/>
      <c r="V56" s="416"/>
      <c r="W56" s="416"/>
      <c r="X56" s="419"/>
      <c r="Y56" s="419"/>
      <c r="Z56" s="419"/>
    </row>
    <row r="57" spans="1:26" ht="15.75" customHeight="1">
      <c r="A57" s="419"/>
      <c r="B57" s="424"/>
      <c r="C57" s="419"/>
      <c r="D57" s="419"/>
      <c r="E57" s="419"/>
      <c r="F57" s="419"/>
      <c r="G57" s="419"/>
      <c r="H57" s="419"/>
      <c r="I57" s="419"/>
      <c r="J57" s="419"/>
      <c r="K57" s="419"/>
      <c r="L57" s="425"/>
      <c r="M57" s="419"/>
      <c r="N57" s="419"/>
      <c r="O57" s="428"/>
      <c r="P57" s="416"/>
      <c r="Q57" s="416"/>
      <c r="R57" s="416"/>
      <c r="S57" s="416"/>
      <c r="T57" s="416"/>
      <c r="U57" s="416"/>
      <c r="V57" s="416"/>
      <c r="W57" s="416"/>
      <c r="X57" s="419"/>
      <c r="Y57" s="419"/>
      <c r="Z57" s="419"/>
    </row>
    <row r="58" spans="1:26" ht="15.75" customHeight="1">
      <c r="A58" s="419"/>
      <c r="B58" s="424"/>
      <c r="C58" s="419"/>
      <c r="D58" s="419"/>
      <c r="E58" s="419"/>
      <c r="F58" s="419"/>
      <c r="G58" s="419"/>
      <c r="H58" s="419"/>
      <c r="I58" s="419"/>
      <c r="J58" s="419"/>
      <c r="K58" s="419"/>
      <c r="L58" s="425"/>
      <c r="M58" s="419"/>
      <c r="N58" s="419"/>
      <c r="O58" s="428"/>
      <c r="P58" s="416"/>
      <c r="Q58" s="416"/>
      <c r="R58" s="416"/>
      <c r="S58" s="416"/>
      <c r="T58" s="416"/>
      <c r="U58" s="416"/>
      <c r="V58" s="416"/>
      <c r="W58" s="416"/>
      <c r="X58" s="419"/>
      <c r="Y58" s="419"/>
      <c r="Z58" s="419"/>
    </row>
    <row r="59" spans="1:26" ht="15.75" customHeight="1">
      <c r="A59" s="419"/>
      <c r="B59" s="424"/>
      <c r="C59" s="419"/>
      <c r="D59" s="419"/>
      <c r="E59" s="419"/>
      <c r="F59" s="419"/>
      <c r="G59" s="419"/>
      <c r="H59" s="419"/>
      <c r="I59" s="419"/>
      <c r="J59" s="419"/>
      <c r="K59" s="419"/>
      <c r="L59" s="425"/>
      <c r="M59" s="419"/>
      <c r="N59" s="419"/>
      <c r="O59" s="428"/>
      <c r="P59" s="416"/>
      <c r="Q59" s="416"/>
      <c r="R59" s="416"/>
      <c r="S59" s="416"/>
      <c r="T59" s="416"/>
      <c r="U59" s="416"/>
      <c r="V59" s="416"/>
      <c r="W59" s="416"/>
      <c r="X59" s="419"/>
      <c r="Y59" s="419"/>
      <c r="Z59" s="419"/>
    </row>
    <row r="60" spans="1:26" ht="15.75" customHeight="1">
      <c r="A60" s="419"/>
      <c r="B60" s="424"/>
      <c r="C60" s="419"/>
      <c r="D60" s="419"/>
      <c r="E60" s="419"/>
      <c r="F60" s="419"/>
      <c r="G60" s="419"/>
      <c r="H60" s="419"/>
      <c r="I60" s="419"/>
      <c r="J60" s="419"/>
      <c r="K60" s="419"/>
      <c r="L60" s="425"/>
      <c r="M60" s="419"/>
      <c r="N60" s="419"/>
      <c r="O60" s="428"/>
      <c r="P60" s="416"/>
      <c r="Q60" s="416"/>
      <c r="R60" s="416"/>
      <c r="S60" s="416"/>
      <c r="T60" s="416"/>
      <c r="U60" s="416"/>
      <c r="V60" s="416"/>
      <c r="W60" s="416"/>
      <c r="X60" s="419"/>
      <c r="Y60" s="419"/>
      <c r="Z60" s="419"/>
    </row>
    <row r="61" spans="1:26" ht="15.75" customHeight="1">
      <c r="A61" s="419"/>
      <c r="B61" s="424"/>
      <c r="C61" s="419"/>
      <c r="D61" s="419"/>
      <c r="E61" s="419"/>
      <c r="F61" s="419"/>
      <c r="G61" s="419"/>
      <c r="H61" s="419"/>
      <c r="I61" s="419"/>
      <c r="J61" s="419"/>
      <c r="K61" s="419"/>
      <c r="L61" s="425"/>
      <c r="M61" s="419"/>
      <c r="N61" s="419"/>
      <c r="O61" s="428"/>
      <c r="P61" s="416"/>
      <c r="Q61" s="416"/>
      <c r="R61" s="416"/>
      <c r="S61" s="416"/>
      <c r="T61" s="416"/>
      <c r="U61" s="416"/>
      <c r="V61" s="416"/>
      <c r="W61" s="416"/>
      <c r="X61" s="419"/>
      <c r="Y61" s="419"/>
      <c r="Z61" s="419"/>
    </row>
    <row r="62" spans="1:26" ht="15.75" customHeight="1">
      <c r="A62" s="419"/>
      <c r="B62" s="424"/>
      <c r="C62" s="419"/>
      <c r="D62" s="419"/>
      <c r="E62" s="419"/>
      <c r="F62" s="419"/>
      <c r="G62" s="419"/>
      <c r="H62" s="419"/>
      <c r="I62" s="419"/>
      <c r="J62" s="419"/>
      <c r="K62" s="419"/>
      <c r="L62" s="425"/>
      <c r="M62" s="419"/>
      <c r="N62" s="419"/>
      <c r="O62" s="428"/>
      <c r="P62" s="416"/>
      <c r="Q62" s="416"/>
      <c r="R62" s="416"/>
      <c r="S62" s="416"/>
      <c r="T62" s="416"/>
      <c r="U62" s="416"/>
      <c r="V62" s="416"/>
      <c r="W62" s="416"/>
      <c r="X62" s="419"/>
      <c r="Y62" s="419"/>
      <c r="Z62" s="419"/>
    </row>
    <row r="63" spans="1:26" ht="15.75" customHeight="1">
      <c r="A63" s="419"/>
      <c r="B63" s="424"/>
      <c r="C63" s="419"/>
      <c r="D63" s="419"/>
      <c r="E63" s="419"/>
      <c r="F63" s="419"/>
      <c r="G63" s="419"/>
      <c r="H63" s="419"/>
      <c r="I63" s="419"/>
      <c r="J63" s="419"/>
      <c r="K63" s="419"/>
      <c r="L63" s="425"/>
      <c r="M63" s="419"/>
      <c r="N63" s="419"/>
      <c r="O63" s="428"/>
      <c r="P63" s="416"/>
      <c r="Q63" s="416"/>
      <c r="R63" s="416"/>
      <c r="S63" s="416"/>
      <c r="T63" s="416"/>
      <c r="U63" s="416"/>
      <c r="V63" s="416"/>
      <c r="W63" s="416"/>
      <c r="X63" s="419"/>
      <c r="Y63" s="419"/>
      <c r="Z63" s="419"/>
    </row>
    <row r="64" spans="1:26" ht="15.75" customHeight="1">
      <c r="A64" s="419"/>
      <c r="B64" s="424"/>
      <c r="C64" s="419"/>
      <c r="D64" s="419"/>
      <c r="E64" s="419"/>
      <c r="F64" s="419"/>
      <c r="G64" s="419"/>
      <c r="H64" s="419"/>
      <c r="I64" s="419"/>
      <c r="J64" s="419"/>
      <c r="K64" s="419"/>
      <c r="L64" s="425"/>
      <c r="M64" s="419"/>
      <c r="N64" s="419"/>
      <c r="O64" s="428"/>
      <c r="P64" s="416"/>
      <c r="Q64" s="416"/>
      <c r="R64" s="416"/>
      <c r="S64" s="416"/>
      <c r="T64" s="416"/>
      <c r="U64" s="416"/>
      <c r="V64" s="416"/>
      <c r="W64" s="416"/>
      <c r="X64" s="419"/>
      <c r="Y64" s="419"/>
      <c r="Z64" s="419"/>
    </row>
    <row r="65" spans="1:26" ht="15.75" customHeight="1">
      <c r="A65" s="419"/>
      <c r="B65" s="424"/>
      <c r="C65" s="419"/>
      <c r="D65" s="419"/>
      <c r="E65" s="419"/>
      <c r="F65" s="419"/>
      <c r="G65" s="419"/>
      <c r="H65" s="419"/>
      <c r="I65" s="419"/>
      <c r="J65" s="419"/>
      <c r="K65" s="419"/>
      <c r="L65" s="425"/>
      <c r="M65" s="419"/>
      <c r="N65" s="419"/>
      <c r="O65" s="428"/>
      <c r="P65" s="416"/>
      <c r="Q65" s="416"/>
      <c r="R65" s="416"/>
      <c r="S65" s="416"/>
      <c r="T65" s="416"/>
      <c r="U65" s="416"/>
      <c r="V65" s="416"/>
      <c r="W65" s="416"/>
      <c r="X65" s="419"/>
      <c r="Y65" s="419"/>
      <c r="Z65" s="419"/>
    </row>
    <row r="66" spans="1:26" ht="15.75" customHeight="1">
      <c r="A66" s="419"/>
      <c r="B66" s="424"/>
      <c r="C66" s="419"/>
      <c r="D66" s="419"/>
      <c r="E66" s="419"/>
      <c r="F66" s="419"/>
      <c r="G66" s="419"/>
      <c r="H66" s="419"/>
      <c r="I66" s="419"/>
      <c r="J66" s="419"/>
      <c r="K66" s="419"/>
      <c r="L66" s="425"/>
      <c r="M66" s="419"/>
      <c r="N66" s="419"/>
      <c r="O66" s="428"/>
      <c r="P66" s="416"/>
      <c r="Q66" s="416"/>
      <c r="R66" s="416"/>
      <c r="S66" s="416"/>
      <c r="T66" s="416"/>
      <c r="U66" s="416"/>
      <c r="V66" s="416"/>
      <c r="W66" s="416"/>
      <c r="X66" s="419"/>
      <c r="Y66" s="419"/>
      <c r="Z66" s="419"/>
    </row>
    <row r="67" spans="1:26" ht="15.75" customHeight="1">
      <c r="A67" s="419"/>
      <c r="B67" s="424"/>
      <c r="C67" s="419"/>
      <c r="D67" s="419"/>
      <c r="E67" s="419"/>
      <c r="F67" s="419"/>
      <c r="G67" s="419"/>
      <c r="H67" s="419"/>
      <c r="I67" s="419"/>
      <c r="J67" s="419"/>
      <c r="K67" s="419"/>
      <c r="L67" s="425"/>
      <c r="M67" s="419"/>
      <c r="N67" s="419"/>
      <c r="O67" s="428"/>
      <c r="P67" s="416"/>
      <c r="Q67" s="416"/>
      <c r="R67" s="416"/>
      <c r="S67" s="416"/>
      <c r="T67" s="416"/>
      <c r="U67" s="416"/>
      <c r="V67" s="416"/>
      <c r="W67" s="416"/>
      <c r="X67" s="419"/>
      <c r="Y67" s="419"/>
      <c r="Z67" s="419"/>
    </row>
    <row r="68" spans="1:26" ht="15.75" customHeight="1">
      <c r="A68" s="419"/>
      <c r="B68" s="424"/>
      <c r="C68" s="419"/>
      <c r="D68" s="419"/>
      <c r="E68" s="419"/>
      <c r="F68" s="419"/>
      <c r="G68" s="419"/>
      <c r="H68" s="419"/>
      <c r="I68" s="419"/>
      <c r="J68" s="419"/>
      <c r="K68" s="419"/>
      <c r="L68" s="425"/>
      <c r="M68" s="419"/>
      <c r="N68" s="419"/>
      <c r="O68" s="428"/>
      <c r="P68" s="416"/>
      <c r="Q68" s="416"/>
      <c r="R68" s="416"/>
      <c r="S68" s="416"/>
      <c r="T68" s="416"/>
      <c r="U68" s="416"/>
      <c r="V68" s="416"/>
      <c r="W68" s="416"/>
      <c r="X68" s="419"/>
      <c r="Y68" s="419"/>
      <c r="Z68" s="419"/>
    </row>
    <row r="69" spans="1:26" ht="15.75" customHeight="1">
      <c r="A69" s="419"/>
      <c r="B69" s="424"/>
      <c r="C69" s="419"/>
      <c r="D69" s="419"/>
      <c r="E69" s="419"/>
      <c r="F69" s="419"/>
      <c r="G69" s="419"/>
      <c r="H69" s="419"/>
      <c r="I69" s="419"/>
      <c r="J69" s="419"/>
      <c r="K69" s="419"/>
      <c r="L69" s="425"/>
      <c r="M69" s="419"/>
      <c r="N69" s="419"/>
      <c r="O69" s="428"/>
      <c r="P69" s="416"/>
      <c r="Q69" s="416"/>
      <c r="R69" s="416"/>
      <c r="S69" s="416"/>
      <c r="T69" s="416"/>
      <c r="U69" s="416"/>
      <c r="V69" s="416"/>
      <c r="W69" s="416"/>
      <c r="X69" s="419"/>
      <c r="Y69" s="419"/>
      <c r="Z69" s="419"/>
    </row>
    <row r="70" spans="1:26" ht="15.75" customHeight="1">
      <c r="A70" s="419"/>
      <c r="B70" s="424"/>
      <c r="C70" s="419"/>
      <c r="D70" s="419"/>
      <c r="E70" s="419"/>
      <c r="F70" s="419"/>
      <c r="G70" s="419"/>
      <c r="H70" s="419"/>
      <c r="I70" s="419"/>
      <c r="J70" s="419"/>
      <c r="K70" s="419"/>
      <c r="L70" s="425"/>
      <c r="M70" s="419"/>
      <c r="N70" s="419"/>
      <c r="O70" s="428"/>
      <c r="P70" s="416"/>
      <c r="Q70" s="416"/>
      <c r="R70" s="416"/>
      <c r="S70" s="416"/>
      <c r="T70" s="416"/>
      <c r="U70" s="416"/>
      <c r="V70" s="416"/>
      <c r="W70" s="416"/>
      <c r="X70" s="419"/>
      <c r="Y70" s="419"/>
      <c r="Z70" s="419"/>
    </row>
    <row r="71" spans="1:26" ht="15.75" customHeight="1">
      <c r="A71" s="419"/>
      <c r="B71" s="424"/>
      <c r="C71" s="419"/>
      <c r="D71" s="419"/>
      <c r="E71" s="419"/>
      <c r="F71" s="419"/>
      <c r="G71" s="419"/>
      <c r="H71" s="419"/>
      <c r="I71" s="419"/>
      <c r="J71" s="419"/>
      <c r="K71" s="419"/>
      <c r="L71" s="425"/>
      <c r="M71" s="419"/>
      <c r="N71" s="419"/>
      <c r="O71" s="428"/>
      <c r="P71" s="416"/>
      <c r="Q71" s="416"/>
      <c r="R71" s="416"/>
      <c r="S71" s="416"/>
      <c r="T71" s="416"/>
      <c r="U71" s="416"/>
      <c r="V71" s="416"/>
      <c r="W71" s="416"/>
      <c r="X71" s="419"/>
      <c r="Y71" s="419"/>
      <c r="Z71" s="419"/>
    </row>
    <row r="72" spans="1:26" ht="15.75" customHeight="1">
      <c r="A72" s="419"/>
      <c r="B72" s="424"/>
      <c r="C72" s="419"/>
      <c r="D72" s="419"/>
      <c r="E72" s="419"/>
      <c r="F72" s="419"/>
      <c r="G72" s="419"/>
      <c r="H72" s="419"/>
      <c r="I72" s="419"/>
      <c r="J72" s="419"/>
      <c r="K72" s="419"/>
      <c r="L72" s="425"/>
      <c r="M72" s="419"/>
      <c r="N72" s="419"/>
      <c r="O72" s="428"/>
      <c r="P72" s="416"/>
      <c r="Q72" s="416"/>
      <c r="R72" s="416"/>
      <c r="S72" s="416"/>
      <c r="T72" s="416"/>
      <c r="U72" s="416"/>
      <c r="V72" s="416"/>
      <c r="W72" s="416"/>
      <c r="X72" s="419"/>
      <c r="Y72" s="419"/>
      <c r="Z72" s="419"/>
    </row>
    <row r="73" spans="1:26" ht="15.75" customHeight="1">
      <c r="A73" s="419"/>
      <c r="B73" s="424"/>
      <c r="C73" s="419"/>
      <c r="D73" s="419"/>
      <c r="E73" s="419"/>
      <c r="F73" s="419"/>
      <c r="G73" s="419"/>
      <c r="H73" s="419"/>
      <c r="I73" s="419"/>
      <c r="J73" s="419"/>
      <c r="K73" s="419"/>
      <c r="L73" s="425"/>
      <c r="M73" s="419"/>
      <c r="N73" s="419"/>
      <c r="O73" s="428"/>
      <c r="P73" s="416"/>
      <c r="Q73" s="416"/>
      <c r="R73" s="416"/>
      <c r="S73" s="416"/>
      <c r="T73" s="416"/>
      <c r="U73" s="416"/>
      <c r="V73" s="416"/>
      <c r="W73" s="416"/>
      <c r="X73" s="419"/>
      <c r="Y73" s="419"/>
      <c r="Z73" s="419"/>
    </row>
    <row r="74" spans="1:26" ht="15.75" customHeight="1">
      <c r="A74" s="419"/>
      <c r="B74" s="424"/>
      <c r="C74" s="419"/>
      <c r="D74" s="419"/>
      <c r="E74" s="419"/>
      <c r="F74" s="419"/>
      <c r="G74" s="419"/>
      <c r="H74" s="419"/>
      <c r="I74" s="419"/>
      <c r="J74" s="419"/>
      <c r="K74" s="419"/>
      <c r="L74" s="425"/>
      <c r="M74" s="419"/>
      <c r="N74" s="419"/>
      <c r="O74" s="428"/>
      <c r="P74" s="416"/>
      <c r="Q74" s="416"/>
      <c r="R74" s="416"/>
      <c r="S74" s="416"/>
      <c r="T74" s="416"/>
      <c r="U74" s="416"/>
      <c r="V74" s="416"/>
      <c r="W74" s="416"/>
      <c r="X74" s="419"/>
      <c r="Y74" s="419"/>
      <c r="Z74" s="419"/>
    </row>
    <row r="75" spans="1:26" ht="15.75" customHeight="1">
      <c r="A75" s="419"/>
      <c r="B75" s="424"/>
      <c r="C75" s="419"/>
      <c r="D75" s="419"/>
      <c r="E75" s="419"/>
      <c r="F75" s="419"/>
      <c r="G75" s="419"/>
      <c r="H75" s="419"/>
      <c r="I75" s="419"/>
      <c r="J75" s="419"/>
      <c r="K75" s="419"/>
      <c r="L75" s="425"/>
      <c r="M75" s="419"/>
      <c r="N75" s="419"/>
      <c r="O75" s="428"/>
      <c r="P75" s="416"/>
      <c r="Q75" s="416"/>
      <c r="R75" s="416"/>
      <c r="S75" s="416"/>
      <c r="T75" s="416"/>
      <c r="U75" s="416"/>
      <c r="V75" s="416"/>
      <c r="W75" s="416"/>
      <c r="X75" s="419"/>
      <c r="Y75" s="419"/>
      <c r="Z75" s="419"/>
    </row>
    <row r="76" spans="1:26" ht="15.75" customHeight="1">
      <c r="A76" s="419"/>
      <c r="B76" s="424"/>
      <c r="C76" s="419"/>
      <c r="D76" s="419"/>
      <c r="E76" s="419"/>
      <c r="F76" s="419"/>
      <c r="G76" s="419"/>
      <c r="H76" s="419"/>
      <c r="I76" s="419"/>
      <c r="J76" s="419"/>
      <c r="K76" s="419"/>
      <c r="L76" s="425"/>
      <c r="M76" s="419"/>
      <c r="N76" s="419"/>
      <c r="O76" s="428"/>
      <c r="P76" s="416"/>
      <c r="Q76" s="416"/>
      <c r="R76" s="416"/>
      <c r="S76" s="416"/>
      <c r="T76" s="416"/>
      <c r="U76" s="416"/>
      <c r="V76" s="416"/>
      <c r="W76" s="416"/>
      <c r="X76" s="419"/>
      <c r="Y76" s="419"/>
      <c r="Z76" s="419"/>
    </row>
    <row r="77" spans="1:26" ht="15.75" customHeight="1">
      <c r="A77" s="419"/>
      <c r="B77" s="424"/>
      <c r="C77" s="419"/>
      <c r="D77" s="419"/>
      <c r="E77" s="419"/>
      <c r="F77" s="419"/>
      <c r="G77" s="419"/>
      <c r="H77" s="419"/>
      <c r="I77" s="419"/>
      <c r="J77" s="419"/>
      <c r="K77" s="419"/>
      <c r="L77" s="425"/>
      <c r="M77" s="419"/>
      <c r="N77" s="419"/>
      <c r="O77" s="428"/>
      <c r="P77" s="416"/>
      <c r="Q77" s="416"/>
      <c r="R77" s="416"/>
      <c r="S77" s="416"/>
      <c r="T77" s="416"/>
      <c r="U77" s="416"/>
      <c r="V77" s="416"/>
      <c r="W77" s="416"/>
      <c r="X77" s="419"/>
      <c r="Y77" s="419"/>
      <c r="Z77" s="419"/>
    </row>
    <row r="78" spans="1:26" ht="15.75" customHeight="1">
      <c r="A78" s="419"/>
      <c r="B78" s="424"/>
      <c r="C78" s="419"/>
      <c r="D78" s="419"/>
      <c r="E78" s="419"/>
      <c r="F78" s="419"/>
      <c r="G78" s="419"/>
      <c r="H78" s="419"/>
      <c r="I78" s="419"/>
      <c r="J78" s="419"/>
      <c r="K78" s="419"/>
      <c r="L78" s="425"/>
      <c r="M78" s="419"/>
      <c r="N78" s="419"/>
      <c r="O78" s="428"/>
      <c r="P78" s="416"/>
      <c r="Q78" s="416"/>
      <c r="R78" s="416"/>
      <c r="S78" s="416"/>
      <c r="T78" s="416"/>
      <c r="U78" s="416"/>
      <c r="V78" s="416"/>
      <c r="W78" s="416"/>
      <c r="X78" s="419"/>
      <c r="Y78" s="419"/>
      <c r="Z78" s="419"/>
    </row>
    <row r="79" spans="1:26" ht="15.75" customHeight="1">
      <c r="A79" s="419"/>
      <c r="B79" s="424"/>
      <c r="C79" s="419"/>
      <c r="D79" s="419"/>
      <c r="E79" s="419"/>
      <c r="F79" s="419"/>
      <c r="G79" s="419"/>
      <c r="H79" s="419"/>
      <c r="I79" s="419"/>
      <c r="J79" s="419"/>
      <c r="K79" s="419"/>
      <c r="L79" s="425"/>
      <c r="M79" s="419"/>
      <c r="N79" s="419"/>
      <c r="O79" s="428"/>
      <c r="P79" s="416"/>
      <c r="Q79" s="416"/>
      <c r="R79" s="416"/>
      <c r="S79" s="416"/>
      <c r="T79" s="416"/>
      <c r="U79" s="416"/>
      <c r="V79" s="416"/>
      <c r="W79" s="416"/>
      <c r="X79" s="419"/>
      <c r="Y79" s="419"/>
      <c r="Z79" s="419"/>
    </row>
    <row r="80" spans="1:26" ht="15.75" customHeight="1">
      <c r="A80" s="419"/>
      <c r="B80" s="424"/>
      <c r="C80" s="419"/>
      <c r="D80" s="419"/>
      <c r="E80" s="419"/>
      <c r="F80" s="419"/>
      <c r="G80" s="419"/>
      <c r="H80" s="419"/>
      <c r="I80" s="419"/>
      <c r="J80" s="419"/>
      <c r="K80" s="419"/>
      <c r="L80" s="425"/>
      <c r="M80" s="419"/>
      <c r="N80" s="419"/>
      <c r="O80" s="428"/>
      <c r="P80" s="416"/>
      <c r="Q80" s="416"/>
      <c r="R80" s="416"/>
      <c r="S80" s="416"/>
      <c r="T80" s="416"/>
      <c r="U80" s="416"/>
      <c r="V80" s="416"/>
      <c r="W80" s="416"/>
      <c r="X80" s="419"/>
      <c r="Y80" s="419"/>
      <c r="Z80" s="419"/>
    </row>
    <row r="81" spans="1:26" ht="15.75" customHeight="1">
      <c r="A81" s="419"/>
      <c r="B81" s="424"/>
      <c r="C81" s="419"/>
      <c r="D81" s="419"/>
      <c r="E81" s="419"/>
      <c r="F81" s="419"/>
      <c r="G81" s="419"/>
      <c r="H81" s="419"/>
      <c r="I81" s="419"/>
      <c r="J81" s="419"/>
      <c r="K81" s="419"/>
      <c r="L81" s="425"/>
      <c r="M81" s="419"/>
      <c r="N81" s="419"/>
      <c r="O81" s="428"/>
      <c r="P81" s="416"/>
      <c r="Q81" s="416"/>
      <c r="R81" s="416"/>
      <c r="S81" s="416"/>
      <c r="T81" s="416"/>
      <c r="U81" s="416"/>
      <c r="V81" s="416"/>
      <c r="W81" s="416"/>
      <c r="X81" s="419"/>
      <c r="Y81" s="419"/>
      <c r="Z81" s="419"/>
    </row>
    <row r="82" spans="1:26" ht="15.75" customHeight="1">
      <c r="A82" s="419"/>
      <c r="B82" s="424"/>
      <c r="C82" s="419"/>
      <c r="D82" s="419"/>
      <c r="E82" s="419"/>
      <c r="F82" s="419"/>
      <c r="G82" s="419"/>
      <c r="H82" s="419"/>
      <c r="I82" s="419"/>
      <c r="J82" s="419"/>
      <c r="K82" s="419"/>
      <c r="L82" s="425"/>
      <c r="M82" s="419"/>
      <c r="N82" s="419"/>
      <c r="O82" s="428"/>
      <c r="P82" s="416"/>
      <c r="Q82" s="416"/>
      <c r="R82" s="416"/>
      <c r="S82" s="416"/>
      <c r="T82" s="416"/>
      <c r="U82" s="416"/>
      <c r="V82" s="416"/>
      <c r="W82" s="416"/>
      <c r="X82" s="419"/>
      <c r="Y82" s="419"/>
      <c r="Z82" s="419"/>
    </row>
    <row r="83" spans="1:26" ht="15.75" customHeight="1">
      <c r="A83" s="419"/>
      <c r="B83" s="424"/>
      <c r="C83" s="419"/>
      <c r="D83" s="419"/>
      <c r="E83" s="419"/>
      <c r="F83" s="419"/>
      <c r="G83" s="419"/>
      <c r="H83" s="419"/>
      <c r="I83" s="419"/>
      <c r="J83" s="419"/>
      <c r="K83" s="419"/>
      <c r="L83" s="425"/>
      <c r="M83" s="419"/>
      <c r="N83" s="419"/>
      <c r="O83" s="428"/>
      <c r="P83" s="416"/>
      <c r="Q83" s="416"/>
      <c r="R83" s="416"/>
      <c r="S83" s="416"/>
      <c r="T83" s="416"/>
      <c r="U83" s="416"/>
      <c r="V83" s="416"/>
      <c r="W83" s="416"/>
      <c r="X83" s="419"/>
      <c r="Y83" s="419"/>
      <c r="Z83" s="419"/>
    </row>
    <row r="84" spans="1:26" ht="15.75" customHeight="1">
      <c r="A84" s="419"/>
      <c r="B84" s="424"/>
      <c r="C84" s="419"/>
      <c r="D84" s="419"/>
      <c r="E84" s="419"/>
      <c r="F84" s="419"/>
      <c r="G84" s="419"/>
      <c r="H84" s="419"/>
      <c r="I84" s="419"/>
      <c r="J84" s="419"/>
      <c r="K84" s="419"/>
      <c r="L84" s="425"/>
      <c r="M84" s="419"/>
      <c r="N84" s="419"/>
      <c r="O84" s="428"/>
      <c r="P84" s="416"/>
      <c r="Q84" s="416"/>
      <c r="R84" s="416"/>
      <c r="S84" s="416"/>
      <c r="T84" s="416"/>
      <c r="U84" s="416"/>
      <c r="V84" s="416"/>
      <c r="W84" s="416"/>
      <c r="X84" s="419"/>
      <c r="Y84" s="419"/>
      <c r="Z84" s="419"/>
    </row>
    <row r="85" spans="1:26" ht="15.75" customHeight="1">
      <c r="A85" s="419"/>
      <c r="B85" s="424"/>
      <c r="C85" s="419"/>
      <c r="D85" s="419"/>
      <c r="E85" s="419"/>
      <c r="F85" s="419"/>
      <c r="G85" s="419"/>
      <c r="H85" s="419"/>
      <c r="I85" s="419"/>
      <c r="J85" s="419"/>
      <c r="K85" s="419"/>
      <c r="L85" s="425"/>
      <c r="M85" s="419"/>
      <c r="N85" s="419"/>
      <c r="O85" s="428"/>
      <c r="P85" s="416"/>
      <c r="Q85" s="416"/>
      <c r="R85" s="416"/>
      <c r="S85" s="416"/>
      <c r="T85" s="416"/>
      <c r="U85" s="416"/>
      <c r="V85" s="416"/>
      <c r="W85" s="416"/>
      <c r="X85" s="419"/>
      <c r="Y85" s="419"/>
      <c r="Z85" s="419"/>
    </row>
    <row r="86" spans="1:26" ht="15.75" customHeight="1">
      <c r="A86" s="419"/>
      <c r="B86" s="424"/>
      <c r="C86" s="419"/>
      <c r="D86" s="419"/>
      <c r="E86" s="419"/>
      <c r="F86" s="419"/>
      <c r="G86" s="419"/>
      <c r="H86" s="419"/>
      <c r="I86" s="419"/>
      <c r="J86" s="419"/>
      <c r="K86" s="419"/>
      <c r="L86" s="425"/>
      <c r="M86" s="419"/>
      <c r="N86" s="419"/>
      <c r="O86" s="428"/>
      <c r="P86" s="416"/>
      <c r="Q86" s="416"/>
      <c r="R86" s="416"/>
      <c r="S86" s="416"/>
      <c r="T86" s="416"/>
      <c r="U86" s="416"/>
      <c r="V86" s="416"/>
      <c r="W86" s="416"/>
      <c r="X86" s="419"/>
      <c r="Y86" s="419"/>
      <c r="Z86" s="419"/>
    </row>
    <row r="87" spans="1:26" ht="15.75" customHeight="1">
      <c r="A87" s="419"/>
      <c r="B87" s="424"/>
      <c r="C87" s="419"/>
      <c r="D87" s="419"/>
      <c r="E87" s="419"/>
      <c r="F87" s="419"/>
      <c r="G87" s="419"/>
      <c r="H87" s="419"/>
      <c r="I87" s="419"/>
      <c r="J87" s="419"/>
      <c r="K87" s="419"/>
      <c r="L87" s="425"/>
      <c r="M87" s="419"/>
      <c r="N87" s="419"/>
      <c r="O87" s="428"/>
      <c r="P87" s="416"/>
      <c r="Q87" s="416"/>
      <c r="R87" s="416"/>
      <c r="S87" s="416"/>
      <c r="T87" s="416"/>
      <c r="U87" s="416"/>
      <c r="V87" s="416"/>
      <c r="W87" s="416"/>
      <c r="X87" s="419"/>
      <c r="Y87" s="419"/>
      <c r="Z87" s="419"/>
    </row>
    <row r="88" spans="1:26" ht="15.75" customHeight="1">
      <c r="A88" s="419"/>
      <c r="B88" s="424"/>
      <c r="C88" s="419"/>
      <c r="D88" s="419"/>
      <c r="E88" s="419"/>
      <c r="F88" s="419"/>
      <c r="G88" s="419"/>
      <c r="H88" s="419"/>
      <c r="I88" s="419"/>
      <c r="J88" s="419"/>
      <c r="K88" s="419"/>
      <c r="L88" s="425"/>
      <c r="M88" s="419"/>
      <c r="N88" s="419"/>
      <c r="O88" s="428"/>
      <c r="P88" s="416"/>
      <c r="Q88" s="416"/>
      <c r="R88" s="416"/>
      <c r="S88" s="416"/>
      <c r="T88" s="416"/>
      <c r="U88" s="416"/>
      <c r="V88" s="416"/>
      <c r="W88" s="416"/>
      <c r="X88" s="419"/>
      <c r="Y88" s="419"/>
      <c r="Z88" s="419"/>
    </row>
    <row r="89" spans="1:26" ht="15.75" customHeight="1">
      <c r="A89" s="419"/>
      <c r="B89" s="424"/>
      <c r="C89" s="419"/>
      <c r="D89" s="419"/>
      <c r="E89" s="419"/>
      <c r="F89" s="419"/>
      <c r="G89" s="419"/>
      <c r="H89" s="419"/>
      <c r="I89" s="419"/>
      <c r="J89" s="419"/>
      <c r="K89" s="419"/>
      <c r="L89" s="425"/>
      <c r="M89" s="419"/>
      <c r="N89" s="419"/>
      <c r="O89" s="428"/>
      <c r="P89" s="416"/>
      <c r="Q89" s="416"/>
      <c r="R89" s="416"/>
      <c r="S89" s="416"/>
      <c r="T89" s="416"/>
      <c r="U89" s="416"/>
      <c r="V89" s="416"/>
      <c r="W89" s="416"/>
      <c r="X89" s="419"/>
      <c r="Y89" s="419"/>
      <c r="Z89" s="419"/>
    </row>
    <row r="90" spans="1:26" ht="15.75" customHeight="1">
      <c r="A90" s="419"/>
      <c r="B90" s="424"/>
      <c r="C90" s="419"/>
      <c r="D90" s="419"/>
      <c r="E90" s="419"/>
      <c r="F90" s="419"/>
      <c r="G90" s="419"/>
      <c r="H90" s="419"/>
      <c r="I90" s="419"/>
      <c r="J90" s="419"/>
      <c r="K90" s="419"/>
      <c r="L90" s="425"/>
      <c r="M90" s="419"/>
      <c r="N90" s="419"/>
      <c r="O90" s="428"/>
      <c r="P90" s="416"/>
      <c r="Q90" s="416"/>
      <c r="R90" s="416"/>
      <c r="S90" s="416"/>
      <c r="T90" s="416"/>
      <c r="U90" s="416"/>
      <c r="V90" s="416"/>
      <c r="W90" s="416"/>
      <c r="X90" s="419"/>
      <c r="Y90" s="419"/>
      <c r="Z90" s="419"/>
    </row>
    <row r="91" spans="1:26" ht="15.75" customHeight="1">
      <c r="A91" s="419"/>
      <c r="B91" s="424"/>
      <c r="C91" s="419"/>
      <c r="D91" s="419"/>
      <c r="E91" s="419"/>
      <c r="F91" s="419"/>
      <c r="G91" s="419"/>
      <c r="H91" s="419"/>
      <c r="I91" s="419"/>
      <c r="J91" s="419"/>
      <c r="K91" s="419"/>
      <c r="L91" s="425"/>
      <c r="M91" s="419"/>
      <c r="N91" s="419"/>
      <c r="O91" s="428"/>
      <c r="P91" s="416"/>
      <c r="Q91" s="416"/>
      <c r="R91" s="416"/>
      <c r="S91" s="416"/>
      <c r="T91" s="416"/>
      <c r="U91" s="416"/>
      <c r="V91" s="416"/>
      <c r="W91" s="416"/>
      <c r="X91" s="419"/>
      <c r="Y91" s="419"/>
      <c r="Z91" s="419"/>
    </row>
    <row r="92" spans="1:26" ht="15.75" customHeight="1">
      <c r="A92" s="419"/>
      <c r="B92" s="424"/>
      <c r="C92" s="419"/>
      <c r="D92" s="419"/>
      <c r="E92" s="419"/>
      <c r="F92" s="419"/>
      <c r="G92" s="419"/>
      <c r="H92" s="419"/>
      <c r="I92" s="419"/>
      <c r="J92" s="419"/>
      <c r="K92" s="419"/>
      <c r="L92" s="425"/>
      <c r="M92" s="419"/>
      <c r="N92" s="419"/>
      <c r="O92" s="428"/>
      <c r="P92" s="416"/>
      <c r="Q92" s="416"/>
      <c r="R92" s="416"/>
      <c r="S92" s="416"/>
      <c r="T92" s="416"/>
      <c r="U92" s="416"/>
      <c r="V92" s="416"/>
      <c r="W92" s="416"/>
      <c r="X92" s="419"/>
      <c r="Y92" s="419"/>
      <c r="Z92" s="419"/>
    </row>
    <row r="93" spans="1:26" ht="15.75" customHeight="1">
      <c r="A93" s="419"/>
      <c r="B93" s="424"/>
      <c r="C93" s="419"/>
      <c r="D93" s="419"/>
      <c r="E93" s="419"/>
      <c r="F93" s="419"/>
      <c r="G93" s="419"/>
      <c r="H93" s="419"/>
      <c r="I93" s="419"/>
      <c r="J93" s="419"/>
      <c r="K93" s="419"/>
      <c r="L93" s="425"/>
      <c r="M93" s="419"/>
      <c r="N93" s="419"/>
      <c r="O93" s="428"/>
      <c r="P93" s="416"/>
      <c r="Q93" s="416"/>
      <c r="R93" s="416"/>
      <c r="S93" s="416"/>
      <c r="T93" s="416"/>
      <c r="U93" s="416"/>
      <c r="V93" s="416"/>
      <c r="W93" s="416"/>
      <c r="X93" s="419"/>
      <c r="Y93" s="419"/>
      <c r="Z93" s="419"/>
    </row>
    <row r="94" spans="1:26" ht="15.75" customHeight="1">
      <c r="A94" s="419"/>
      <c r="B94" s="424"/>
      <c r="C94" s="419"/>
      <c r="D94" s="419"/>
      <c r="E94" s="419"/>
      <c r="F94" s="419"/>
      <c r="G94" s="419"/>
      <c r="H94" s="419"/>
      <c r="I94" s="419"/>
      <c r="J94" s="419"/>
      <c r="K94" s="419"/>
      <c r="L94" s="425"/>
      <c r="M94" s="419"/>
      <c r="N94" s="419"/>
      <c r="O94" s="428"/>
      <c r="P94" s="416"/>
      <c r="Q94" s="416"/>
      <c r="R94" s="416"/>
      <c r="S94" s="416"/>
      <c r="T94" s="416"/>
      <c r="U94" s="416"/>
      <c r="V94" s="416"/>
      <c r="W94" s="416"/>
      <c r="X94" s="419"/>
      <c r="Y94" s="419"/>
      <c r="Z94" s="419"/>
    </row>
    <row r="95" spans="1:26" ht="15.75" customHeight="1">
      <c r="A95" s="419"/>
      <c r="B95" s="424"/>
      <c r="C95" s="419"/>
      <c r="D95" s="419"/>
      <c r="E95" s="419"/>
      <c r="F95" s="419"/>
      <c r="G95" s="419"/>
      <c r="H95" s="419"/>
      <c r="I95" s="419"/>
      <c r="J95" s="419"/>
      <c r="K95" s="419"/>
      <c r="L95" s="425"/>
      <c r="M95" s="419"/>
      <c r="N95" s="419"/>
      <c r="O95" s="428"/>
      <c r="P95" s="416"/>
      <c r="Q95" s="416"/>
      <c r="R95" s="416"/>
      <c r="S95" s="416"/>
      <c r="T95" s="416"/>
      <c r="U95" s="416"/>
      <c r="V95" s="416"/>
      <c r="W95" s="416"/>
      <c r="X95" s="419"/>
      <c r="Y95" s="419"/>
      <c r="Z95" s="419"/>
    </row>
    <row r="96" spans="1:26" ht="15.75" customHeight="1">
      <c r="A96" s="419"/>
      <c r="B96" s="424"/>
      <c r="C96" s="419"/>
      <c r="D96" s="419"/>
      <c r="E96" s="419"/>
      <c r="F96" s="419"/>
      <c r="G96" s="419"/>
      <c r="H96" s="419"/>
      <c r="I96" s="419"/>
      <c r="J96" s="419"/>
      <c r="K96" s="419"/>
      <c r="L96" s="425"/>
      <c r="M96" s="419"/>
      <c r="N96" s="419"/>
      <c r="O96" s="428"/>
      <c r="P96" s="416"/>
      <c r="Q96" s="416"/>
      <c r="R96" s="416"/>
      <c r="S96" s="416"/>
      <c r="T96" s="416"/>
      <c r="U96" s="416"/>
      <c r="V96" s="416"/>
      <c r="W96" s="416"/>
      <c r="X96" s="419"/>
      <c r="Y96" s="419"/>
      <c r="Z96" s="419"/>
    </row>
    <row r="97" spans="1:26" ht="15.75" customHeight="1">
      <c r="A97" s="419"/>
      <c r="B97" s="424"/>
      <c r="C97" s="419"/>
      <c r="D97" s="419"/>
      <c r="E97" s="419"/>
      <c r="F97" s="419"/>
      <c r="G97" s="419"/>
      <c r="H97" s="419"/>
      <c r="I97" s="419"/>
      <c r="J97" s="419"/>
      <c r="K97" s="419"/>
      <c r="L97" s="425"/>
      <c r="M97" s="419"/>
      <c r="N97" s="419"/>
      <c r="O97" s="428"/>
      <c r="P97" s="416"/>
      <c r="Q97" s="416"/>
      <c r="R97" s="416"/>
      <c r="S97" s="416"/>
      <c r="T97" s="416"/>
      <c r="U97" s="416"/>
      <c r="V97" s="416"/>
      <c r="W97" s="416"/>
      <c r="X97" s="419"/>
      <c r="Y97" s="419"/>
      <c r="Z97" s="419"/>
    </row>
    <row r="98" spans="1:26" ht="15.75" customHeight="1">
      <c r="A98" s="419"/>
      <c r="B98" s="424"/>
      <c r="C98" s="419"/>
      <c r="D98" s="419"/>
      <c r="E98" s="419"/>
      <c r="F98" s="419"/>
      <c r="G98" s="419"/>
      <c r="H98" s="419"/>
      <c r="I98" s="419"/>
      <c r="J98" s="419"/>
      <c r="K98" s="419"/>
      <c r="L98" s="425"/>
      <c r="M98" s="419"/>
      <c r="N98" s="419"/>
      <c r="O98" s="428"/>
      <c r="P98" s="416"/>
      <c r="Q98" s="416"/>
      <c r="R98" s="416"/>
      <c r="S98" s="416"/>
      <c r="T98" s="416"/>
      <c r="U98" s="416"/>
      <c r="V98" s="416"/>
      <c r="W98" s="416"/>
      <c r="X98" s="419"/>
      <c r="Y98" s="419"/>
      <c r="Z98" s="419"/>
    </row>
    <row r="99" spans="1:26" ht="15.75" customHeight="1">
      <c r="A99" s="419"/>
      <c r="B99" s="424"/>
      <c r="C99" s="419"/>
      <c r="D99" s="419"/>
      <c r="E99" s="419"/>
      <c r="F99" s="419"/>
      <c r="G99" s="419"/>
      <c r="H99" s="419"/>
      <c r="I99" s="419"/>
      <c r="J99" s="419"/>
      <c r="K99" s="419"/>
      <c r="L99" s="425"/>
      <c r="M99" s="419"/>
      <c r="N99" s="419"/>
      <c r="O99" s="428"/>
      <c r="P99" s="416"/>
      <c r="Q99" s="416"/>
      <c r="R99" s="416"/>
      <c r="S99" s="416"/>
      <c r="T99" s="416"/>
      <c r="U99" s="416"/>
      <c r="V99" s="416"/>
      <c r="W99" s="416"/>
      <c r="X99" s="419"/>
      <c r="Y99" s="419"/>
      <c r="Z99" s="419"/>
    </row>
    <row r="100" spans="1:26" ht="15.75" customHeight="1">
      <c r="A100" s="419"/>
      <c r="B100" s="424"/>
      <c r="C100" s="419"/>
      <c r="D100" s="419"/>
      <c r="E100" s="419"/>
      <c r="F100" s="419"/>
      <c r="G100" s="419"/>
      <c r="H100" s="419"/>
      <c r="I100" s="419"/>
      <c r="J100" s="419"/>
      <c r="K100" s="419"/>
      <c r="L100" s="425"/>
      <c r="M100" s="419"/>
      <c r="N100" s="419"/>
      <c r="O100" s="428"/>
      <c r="P100" s="416"/>
      <c r="Q100" s="416"/>
      <c r="R100" s="416"/>
      <c r="S100" s="416"/>
      <c r="T100" s="416"/>
      <c r="U100" s="416"/>
      <c r="V100" s="416"/>
      <c r="W100" s="416"/>
      <c r="X100" s="419"/>
      <c r="Y100" s="419"/>
      <c r="Z100" s="419"/>
    </row>
    <row r="101" spans="1:26" ht="15.75" customHeight="1">
      <c r="A101" s="419"/>
      <c r="B101" s="424"/>
      <c r="C101" s="419"/>
      <c r="D101" s="419"/>
      <c r="E101" s="419"/>
      <c r="F101" s="419"/>
      <c r="G101" s="419"/>
      <c r="H101" s="419"/>
      <c r="I101" s="419"/>
      <c r="J101" s="419"/>
      <c r="K101" s="419"/>
      <c r="L101" s="425"/>
      <c r="M101" s="419"/>
      <c r="N101" s="419"/>
      <c r="O101" s="428"/>
      <c r="P101" s="416"/>
      <c r="Q101" s="416"/>
      <c r="R101" s="416"/>
      <c r="S101" s="416"/>
      <c r="T101" s="416"/>
      <c r="U101" s="416"/>
      <c r="V101" s="416"/>
      <c r="W101" s="416"/>
      <c r="X101" s="419"/>
      <c r="Y101" s="419"/>
      <c r="Z101" s="419"/>
    </row>
    <row r="102" spans="1:26" ht="15.75" customHeight="1">
      <c r="A102" s="419"/>
      <c r="B102" s="424"/>
      <c r="C102" s="419"/>
      <c r="D102" s="419"/>
      <c r="E102" s="419"/>
      <c r="F102" s="419"/>
      <c r="G102" s="419"/>
      <c r="H102" s="419"/>
      <c r="I102" s="419"/>
      <c r="J102" s="419"/>
      <c r="K102" s="419"/>
      <c r="L102" s="425"/>
      <c r="M102" s="419"/>
      <c r="N102" s="419"/>
      <c r="O102" s="428"/>
      <c r="P102" s="416"/>
      <c r="Q102" s="416"/>
      <c r="R102" s="416"/>
      <c r="S102" s="416"/>
      <c r="T102" s="416"/>
      <c r="U102" s="416"/>
      <c r="V102" s="416"/>
      <c r="W102" s="416"/>
      <c r="X102" s="419"/>
      <c r="Y102" s="419"/>
      <c r="Z102" s="419"/>
    </row>
    <row r="103" spans="1:26" ht="15.75" customHeight="1">
      <c r="A103" s="419"/>
      <c r="B103" s="424"/>
      <c r="C103" s="419"/>
      <c r="D103" s="419"/>
      <c r="E103" s="419"/>
      <c r="F103" s="419"/>
      <c r="G103" s="419"/>
      <c r="H103" s="419"/>
      <c r="I103" s="419"/>
      <c r="J103" s="419"/>
      <c r="K103" s="419"/>
      <c r="L103" s="425"/>
      <c r="M103" s="419"/>
      <c r="N103" s="419"/>
      <c r="O103" s="428"/>
      <c r="P103" s="416"/>
      <c r="Q103" s="416"/>
      <c r="R103" s="416"/>
      <c r="S103" s="416"/>
      <c r="T103" s="416"/>
      <c r="U103" s="416"/>
      <c r="V103" s="416"/>
      <c r="W103" s="416"/>
      <c r="X103" s="419"/>
      <c r="Y103" s="419"/>
      <c r="Z103" s="419"/>
    </row>
    <row r="104" spans="1:26" ht="15.75" customHeight="1">
      <c r="A104" s="419"/>
      <c r="B104" s="424"/>
      <c r="C104" s="419"/>
      <c r="D104" s="419"/>
      <c r="E104" s="419"/>
      <c r="F104" s="419"/>
      <c r="G104" s="419"/>
      <c r="H104" s="419"/>
      <c r="I104" s="419"/>
      <c r="J104" s="419"/>
      <c r="K104" s="419"/>
      <c r="L104" s="425"/>
      <c r="M104" s="419"/>
      <c r="N104" s="419"/>
      <c r="O104" s="428"/>
      <c r="P104" s="416"/>
      <c r="Q104" s="416"/>
      <c r="R104" s="416"/>
      <c r="S104" s="416"/>
      <c r="T104" s="416"/>
      <c r="U104" s="416"/>
      <c r="V104" s="416"/>
      <c r="W104" s="416"/>
      <c r="X104" s="419"/>
      <c r="Y104" s="419"/>
      <c r="Z104" s="419"/>
    </row>
    <row r="105" spans="1:26" ht="15.75" customHeight="1">
      <c r="A105" s="419"/>
      <c r="B105" s="424"/>
      <c r="C105" s="419"/>
      <c r="D105" s="419"/>
      <c r="E105" s="419"/>
      <c r="F105" s="419"/>
      <c r="G105" s="419"/>
      <c r="H105" s="419"/>
      <c r="I105" s="419"/>
      <c r="J105" s="419"/>
      <c r="K105" s="419"/>
      <c r="L105" s="425"/>
      <c r="M105" s="419"/>
      <c r="N105" s="419"/>
      <c r="O105" s="428"/>
      <c r="P105" s="416"/>
      <c r="Q105" s="416"/>
      <c r="R105" s="416"/>
      <c r="S105" s="416"/>
      <c r="T105" s="416"/>
      <c r="U105" s="416"/>
      <c r="V105" s="416"/>
      <c r="W105" s="416"/>
      <c r="X105" s="419"/>
      <c r="Y105" s="419"/>
      <c r="Z105" s="419"/>
    </row>
    <row r="106" spans="1:26" ht="15.75" customHeight="1">
      <c r="A106" s="419"/>
      <c r="B106" s="424"/>
      <c r="C106" s="419"/>
      <c r="D106" s="419"/>
      <c r="E106" s="419"/>
      <c r="F106" s="419"/>
      <c r="G106" s="419"/>
      <c r="H106" s="419"/>
      <c r="I106" s="419"/>
      <c r="J106" s="419"/>
      <c r="K106" s="419"/>
      <c r="L106" s="425"/>
      <c r="M106" s="419"/>
      <c r="N106" s="419"/>
      <c r="O106" s="428"/>
      <c r="P106" s="416"/>
      <c r="Q106" s="416"/>
      <c r="R106" s="416"/>
      <c r="S106" s="416"/>
      <c r="T106" s="416"/>
      <c r="U106" s="416"/>
      <c r="V106" s="416"/>
      <c r="W106" s="416"/>
      <c r="X106" s="419"/>
      <c r="Y106" s="419"/>
      <c r="Z106" s="419"/>
    </row>
    <row r="107" spans="1:26" ht="15.75" customHeight="1">
      <c r="A107" s="419"/>
      <c r="B107" s="424"/>
      <c r="C107" s="419"/>
      <c r="D107" s="419"/>
      <c r="E107" s="419"/>
      <c r="F107" s="419"/>
      <c r="G107" s="419"/>
      <c r="H107" s="419"/>
      <c r="I107" s="419"/>
      <c r="J107" s="419"/>
      <c r="K107" s="419"/>
      <c r="L107" s="425"/>
      <c r="M107" s="419"/>
      <c r="N107" s="419"/>
      <c r="O107" s="428"/>
      <c r="P107" s="416"/>
      <c r="Q107" s="416"/>
      <c r="R107" s="416"/>
      <c r="S107" s="416"/>
      <c r="T107" s="416"/>
      <c r="U107" s="416"/>
      <c r="V107" s="416"/>
      <c r="W107" s="416"/>
      <c r="X107" s="419"/>
      <c r="Y107" s="419"/>
      <c r="Z107" s="419"/>
    </row>
    <row r="108" spans="1:26" ht="15.75" customHeight="1">
      <c r="A108" s="419"/>
      <c r="B108" s="424"/>
      <c r="C108" s="419"/>
      <c r="D108" s="419"/>
      <c r="E108" s="419"/>
      <c r="F108" s="419"/>
      <c r="G108" s="419"/>
      <c r="H108" s="419"/>
      <c r="I108" s="419"/>
      <c r="J108" s="419"/>
      <c r="K108" s="419"/>
      <c r="L108" s="425"/>
      <c r="M108" s="419"/>
      <c r="N108" s="419"/>
      <c r="O108" s="428"/>
      <c r="P108" s="416"/>
      <c r="Q108" s="416"/>
      <c r="R108" s="416"/>
      <c r="S108" s="416"/>
      <c r="T108" s="416"/>
      <c r="U108" s="416"/>
      <c r="V108" s="416"/>
      <c r="W108" s="416"/>
      <c r="X108" s="419"/>
      <c r="Y108" s="419"/>
      <c r="Z108" s="419"/>
    </row>
    <row r="109" spans="1:26" ht="15.75" customHeight="1">
      <c r="A109" s="419"/>
      <c r="B109" s="424"/>
      <c r="C109" s="419"/>
      <c r="D109" s="419"/>
      <c r="E109" s="419"/>
      <c r="F109" s="419"/>
      <c r="G109" s="419"/>
      <c r="H109" s="419"/>
      <c r="I109" s="419"/>
      <c r="J109" s="419"/>
      <c r="K109" s="419"/>
      <c r="L109" s="425"/>
      <c r="M109" s="419"/>
      <c r="N109" s="419"/>
      <c r="O109" s="428"/>
      <c r="P109" s="416"/>
      <c r="Q109" s="416"/>
      <c r="R109" s="416"/>
      <c r="S109" s="416"/>
      <c r="T109" s="416"/>
      <c r="U109" s="416"/>
      <c r="V109" s="416"/>
      <c r="W109" s="416"/>
      <c r="X109" s="419"/>
      <c r="Y109" s="419"/>
      <c r="Z109" s="419"/>
    </row>
    <row r="110" spans="1:26" ht="15.75" customHeight="1">
      <c r="A110" s="419"/>
      <c r="B110" s="424"/>
      <c r="C110" s="419"/>
      <c r="D110" s="419"/>
      <c r="E110" s="419"/>
      <c r="F110" s="419"/>
      <c r="G110" s="419"/>
      <c r="H110" s="419"/>
      <c r="I110" s="419"/>
      <c r="J110" s="419"/>
      <c r="K110" s="419"/>
      <c r="L110" s="425"/>
      <c r="M110" s="419"/>
      <c r="N110" s="419"/>
      <c r="O110" s="428"/>
      <c r="P110" s="416"/>
      <c r="Q110" s="416"/>
      <c r="R110" s="416"/>
      <c r="S110" s="416"/>
      <c r="T110" s="416"/>
      <c r="U110" s="416"/>
      <c r="V110" s="416"/>
      <c r="W110" s="416"/>
      <c r="X110" s="419"/>
      <c r="Y110" s="419"/>
      <c r="Z110" s="419"/>
    </row>
    <row r="111" spans="1:26" ht="15.75" customHeight="1">
      <c r="A111" s="419"/>
      <c r="B111" s="424"/>
      <c r="C111" s="419"/>
      <c r="D111" s="419"/>
      <c r="E111" s="419"/>
      <c r="F111" s="419"/>
      <c r="G111" s="419"/>
      <c r="H111" s="419"/>
      <c r="I111" s="419"/>
      <c r="J111" s="419"/>
      <c r="K111" s="419"/>
      <c r="L111" s="425"/>
      <c r="M111" s="419"/>
      <c r="N111" s="419"/>
      <c r="O111" s="428"/>
      <c r="P111" s="416"/>
      <c r="Q111" s="416"/>
      <c r="R111" s="416"/>
      <c r="S111" s="416"/>
      <c r="T111" s="416"/>
      <c r="U111" s="416"/>
      <c r="V111" s="416"/>
      <c r="W111" s="416"/>
      <c r="X111" s="419"/>
      <c r="Y111" s="419"/>
      <c r="Z111" s="419"/>
    </row>
    <row r="112" spans="1:26" ht="15.75" customHeight="1">
      <c r="A112" s="419"/>
      <c r="B112" s="424"/>
      <c r="C112" s="419"/>
      <c r="D112" s="419"/>
      <c r="E112" s="419"/>
      <c r="F112" s="419"/>
      <c r="G112" s="419"/>
      <c r="H112" s="419"/>
      <c r="I112" s="419"/>
      <c r="J112" s="419"/>
      <c r="K112" s="419"/>
      <c r="L112" s="425"/>
      <c r="M112" s="419"/>
      <c r="N112" s="419"/>
      <c r="O112" s="428"/>
      <c r="P112" s="416"/>
      <c r="Q112" s="416"/>
      <c r="R112" s="416"/>
      <c r="S112" s="416"/>
      <c r="T112" s="416"/>
      <c r="U112" s="416"/>
      <c r="V112" s="416"/>
      <c r="W112" s="416"/>
      <c r="X112" s="419"/>
      <c r="Y112" s="419"/>
      <c r="Z112" s="419"/>
    </row>
    <row r="113" spans="1:26" ht="15.75" customHeight="1">
      <c r="A113" s="419"/>
      <c r="B113" s="424"/>
      <c r="C113" s="419"/>
      <c r="D113" s="419"/>
      <c r="E113" s="419"/>
      <c r="F113" s="419"/>
      <c r="G113" s="419"/>
      <c r="H113" s="419"/>
      <c r="I113" s="419"/>
      <c r="J113" s="419"/>
      <c r="K113" s="419"/>
      <c r="L113" s="425"/>
      <c r="M113" s="419"/>
      <c r="N113" s="419"/>
      <c r="O113" s="428"/>
      <c r="P113" s="416"/>
      <c r="Q113" s="416"/>
      <c r="R113" s="416"/>
      <c r="S113" s="416"/>
      <c r="T113" s="416"/>
      <c r="U113" s="416"/>
      <c r="V113" s="416"/>
      <c r="W113" s="416"/>
      <c r="X113" s="419"/>
      <c r="Y113" s="419"/>
      <c r="Z113" s="419"/>
    </row>
    <row r="114" spans="1:26" ht="15.75" customHeight="1">
      <c r="A114" s="419"/>
      <c r="B114" s="424"/>
      <c r="C114" s="419"/>
      <c r="D114" s="419"/>
      <c r="E114" s="419"/>
      <c r="F114" s="419"/>
      <c r="G114" s="419"/>
      <c r="H114" s="419"/>
      <c r="I114" s="419"/>
      <c r="J114" s="419"/>
      <c r="K114" s="419"/>
      <c r="L114" s="425"/>
      <c r="M114" s="419"/>
      <c r="N114" s="419"/>
      <c r="O114" s="428"/>
      <c r="P114" s="416"/>
      <c r="Q114" s="416"/>
      <c r="R114" s="416"/>
      <c r="S114" s="416"/>
      <c r="T114" s="416"/>
      <c r="U114" s="416"/>
      <c r="V114" s="416"/>
      <c r="W114" s="416"/>
      <c r="X114" s="419"/>
      <c r="Y114" s="419"/>
      <c r="Z114" s="419"/>
    </row>
    <row r="115" spans="1:26" ht="15.75" customHeight="1">
      <c r="A115" s="419"/>
      <c r="B115" s="424"/>
      <c r="C115" s="419"/>
      <c r="D115" s="419"/>
      <c r="E115" s="419"/>
      <c r="F115" s="419"/>
      <c r="G115" s="419"/>
      <c r="H115" s="419"/>
      <c r="I115" s="419"/>
      <c r="J115" s="419"/>
      <c r="K115" s="419"/>
      <c r="L115" s="425"/>
      <c r="M115" s="419"/>
      <c r="N115" s="419"/>
      <c r="O115" s="428"/>
      <c r="P115" s="416"/>
      <c r="Q115" s="416"/>
      <c r="R115" s="416"/>
      <c r="S115" s="416"/>
      <c r="T115" s="416"/>
      <c r="U115" s="416"/>
      <c r="V115" s="416"/>
      <c r="W115" s="416"/>
      <c r="X115" s="419"/>
      <c r="Y115" s="419"/>
      <c r="Z115" s="419"/>
    </row>
    <row r="116" spans="1:26" ht="15.75" customHeight="1">
      <c r="A116" s="419"/>
      <c r="B116" s="424"/>
      <c r="C116" s="419"/>
      <c r="D116" s="419"/>
      <c r="E116" s="419"/>
      <c r="F116" s="419"/>
      <c r="G116" s="419"/>
      <c r="H116" s="419"/>
      <c r="I116" s="419"/>
      <c r="J116" s="419"/>
      <c r="K116" s="419"/>
      <c r="L116" s="425"/>
      <c r="M116" s="419"/>
      <c r="N116" s="419"/>
      <c r="O116" s="428"/>
      <c r="P116" s="416"/>
      <c r="Q116" s="416"/>
      <c r="R116" s="416"/>
      <c r="S116" s="416"/>
      <c r="T116" s="416"/>
      <c r="U116" s="416"/>
      <c r="V116" s="416"/>
      <c r="W116" s="416"/>
      <c r="X116" s="419"/>
      <c r="Y116" s="419"/>
      <c r="Z116" s="419"/>
    </row>
    <row r="117" spans="1:26" ht="15.75" customHeight="1">
      <c r="A117" s="419"/>
      <c r="B117" s="424"/>
      <c r="C117" s="419"/>
      <c r="D117" s="419"/>
      <c r="E117" s="419"/>
      <c r="F117" s="419"/>
      <c r="G117" s="419"/>
      <c r="H117" s="419"/>
      <c r="I117" s="419"/>
      <c r="J117" s="419"/>
      <c r="K117" s="419"/>
      <c r="L117" s="425"/>
      <c r="M117" s="419"/>
      <c r="N117" s="419"/>
      <c r="O117" s="428"/>
      <c r="P117" s="416"/>
      <c r="Q117" s="416"/>
      <c r="R117" s="416"/>
      <c r="S117" s="416"/>
      <c r="T117" s="416"/>
      <c r="U117" s="416"/>
      <c r="V117" s="416"/>
      <c r="W117" s="416"/>
      <c r="X117" s="419"/>
      <c r="Y117" s="419"/>
      <c r="Z117" s="419"/>
    </row>
    <row r="118" spans="1:26" ht="15.75" customHeight="1">
      <c r="A118" s="419"/>
      <c r="B118" s="424"/>
      <c r="C118" s="419"/>
      <c r="D118" s="419"/>
      <c r="E118" s="419"/>
      <c r="F118" s="419"/>
      <c r="G118" s="419"/>
      <c r="H118" s="419"/>
      <c r="I118" s="419"/>
      <c r="J118" s="419"/>
      <c r="K118" s="419"/>
      <c r="L118" s="425"/>
      <c r="M118" s="419"/>
      <c r="N118" s="419"/>
      <c r="O118" s="428"/>
      <c r="P118" s="416"/>
      <c r="Q118" s="416"/>
      <c r="R118" s="416"/>
      <c r="S118" s="416"/>
      <c r="T118" s="416"/>
      <c r="U118" s="416"/>
      <c r="V118" s="416"/>
      <c r="W118" s="416"/>
      <c r="X118" s="419"/>
      <c r="Y118" s="419"/>
      <c r="Z118" s="419"/>
    </row>
    <row r="119" spans="1:26" ht="15.75" customHeight="1">
      <c r="A119" s="419"/>
      <c r="B119" s="424"/>
      <c r="C119" s="419"/>
      <c r="D119" s="419"/>
      <c r="E119" s="419"/>
      <c r="F119" s="419"/>
      <c r="G119" s="419"/>
      <c r="H119" s="419"/>
      <c r="I119" s="419"/>
      <c r="J119" s="419"/>
      <c r="K119" s="419"/>
      <c r="L119" s="425"/>
      <c r="M119" s="419"/>
      <c r="N119" s="419"/>
      <c r="O119" s="428"/>
      <c r="P119" s="416"/>
      <c r="Q119" s="416"/>
      <c r="R119" s="416"/>
      <c r="S119" s="416"/>
      <c r="T119" s="416"/>
      <c r="U119" s="416"/>
      <c r="V119" s="416"/>
      <c r="W119" s="416"/>
      <c r="X119" s="419"/>
      <c r="Y119" s="419"/>
      <c r="Z119" s="419"/>
    </row>
    <row r="120" spans="1:26" ht="15.75" customHeight="1">
      <c r="A120" s="419"/>
      <c r="B120" s="424"/>
      <c r="C120" s="419"/>
      <c r="D120" s="419"/>
      <c r="E120" s="419"/>
      <c r="F120" s="419"/>
      <c r="G120" s="419"/>
      <c r="H120" s="419"/>
      <c r="I120" s="419"/>
      <c r="J120" s="419"/>
      <c r="K120" s="419"/>
      <c r="L120" s="425"/>
      <c r="M120" s="419"/>
      <c r="N120" s="419"/>
      <c r="O120" s="428"/>
      <c r="P120" s="416"/>
      <c r="Q120" s="416"/>
      <c r="R120" s="416"/>
      <c r="S120" s="416"/>
      <c r="T120" s="416"/>
      <c r="U120" s="416"/>
      <c r="V120" s="416"/>
      <c r="W120" s="416"/>
      <c r="X120" s="419"/>
      <c r="Y120" s="419"/>
      <c r="Z120" s="419"/>
    </row>
    <row r="121" spans="1:26" ht="15.75" customHeight="1">
      <c r="A121" s="419"/>
      <c r="B121" s="424"/>
      <c r="C121" s="419"/>
      <c r="D121" s="419"/>
      <c r="E121" s="419"/>
      <c r="F121" s="419"/>
      <c r="G121" s="419"/>
      <c r="H121" s="419"/>
      <c r="I121" s="419"/>
      <c r="J121" s="419"/>
      <c r="K121" s="419"/>
      <c r="L121" s="425"/>
      <c r="M121" s="419"/>
      <c r="N121" s="419"/>
      <c r="O121" s="428"/>
      <c r="P121" s="416"/>
      <c r="Q121" s="416"/>
      <c r="R121" s="416"/>
      <c r="S121" s="416"/>
      <c r="T121" s="416"/>
      <c r="U121" s="416"/>
      <c r="V121" s="416"/>
      <c r="W121" s="416"/>
      <c r="X121" s="419"/>
      <c r="Y121" s="419"/>
      <c r="Z121" s="419"/>
    </row>
    <row r="122" spans="1:26" ht="15.75" customHeight="1">
      <c r="A122" s="419"/>
      <c r="B122" s="424"/>
      <c r="C122" s="419"/>
      <c r="D122" s="419"/>
      <c r="E122" s="419"/>
      <c r="F122" s="419"/>
      <c r="G122" s="419"/>
      <c r="H122" s="419"/>
      <c r="I122" s="419"/>
      <c r="J122" s="419"/>
      <c r="K122" s="419"/>
      <c r="L122" s="425"/>
      <c r="M122" s="419"/>
      <c r="N122" s="419"/>
      <c r="O122" s="428"/>
      <c r="P122" s="416"/>
      <c r="Q122" s="416"/>
      <c r="R122" s="416"/>
      <c r="S122" s="416"/>
      <c r="T122" s="416"/>
      <c r="U122" s="416"/>
      <c r="V122" s="416"/>
      <c r="W122" s="416"/>
      <c r="X122" s="419"/>
      <c r="Y122" s="419"/>
      <c r="Z122" s="419"/>
    </row>
    <row r="123" spans="1:26" ht="15.75" customHeight="1">
      <c r="A123" s="419"/>
      <c r="B123" s="424"/>
      <c r="C123" s="419"/>
      <c r="D123" s="419"/>
      <c r="E123" s="419"/>
      <c r="F123" s="419"/>
      <c r="G123" s="419"/>
      <c r="H123" s="419"/>
      <c r="I123" s="419"/>
      <c r="J123" s="419"/>
      <c r="K123" s="419"/>
      <c r="L123" s="425"/>
      <c r="M123" s="419"/>
      <c r="N123" s="419"/>
      <c r="O123" s="428"/>
      <c r="P123" s="416"/>
      <c r="Q123" s="416"/>
      <c r="R123" s="416"/>
      <c r="S123" s="416"/>
      <c r="T123" s="416"/>
      <c r="U123" s="416"/>
      <c r="V123" s="416"/>
      <c r="W123" s="416"/>
      <c r="X123" s="419"/>
      <c r="Y123" s="419"/>
      <c r="Z123" s="419"/>
    </row>
    <row r="124" spans="1:26" ht="15.75" customHeight="1">
      <c r="A124" s="419"/>
      <c r="B124" s="424"/>
      <c r="C124" s="419"/>
      <c r="D124" s="419"/>
      <c r="E124" s="419"/>
      <c r="F124" s="419"/>
      <c r="G124" s="419"/>
      <c r="H124" s="419"/>
      <c r="I124" s="419"/>
      <c r="J124" s="419"/>
      <c r="K124" s="419"/>
      <c r="L124" s="425"/>
      <c r="M124" s="419"/>
      <c r="N124" s="419"/>
      <c r="O124" s="428"/>
      <c r="P124" s="416"/>
      <c r="Q124" s="416"/>
      <c r="R124" s="416"/>
      <c r="S124" s="416"/>
      <c r="T124" s="416"/>
      <c r="U124" s="416"/>
      <c r="V124" s="416"/>
      <c r="W124" s="416"/>
      <c r="X124" s="419"/>
      <c r="Y124" s="419"/>
      <c r="Z124" s="419"/>
    </row>
    <row r="125" spans="1:26" ht="15.75" customHeight="1">
      <c r="A125" s="419"/>
      <c r="B125" s="424"/>
      <c r="C125" s="419"/>
      <c r="D125" s="419"/>
      <c r="E125" s="419"/>
      <c r="F125" s="419"/>
      <c r="G125" s="419"/>
      <c r="H125" s="419"/>
      <c r="I125" s="419"/>
      <c r="J125" s="419"/>
      <c r="K125" s="419"/>
      <c r="L125" s="425"/>
      <c r="M125" s="419"/>
      <c r="N125" s="419"/>
      <c r="O125" s="428"/>
      <c r="P125" s="416"/>
      <c r="Q125" s="416"/>
      <c r="R125" s="416"/>
      <c r="S125" s="416"/>
      <c r="T125" s="416"/>
      <c r="U125" s="416"/>
      <c r="V125" s="416"/>
      <c r="W125" s="416"/>
      <c r="X125" s="419"/>
      <c r="Y125" s="419"/>
      <c r="Z125" s="419"/>
    </row>
    <row r="126" spans="1:26" ht="15.75" customHeight="1">
      <c r="A126" s="419"/>
      <c r="B126" s="424"/>
      <c r="C126" s="419"/>
      <c r="D126" s="419"/>
      <c r="E126" s="419"/>
      <c r="F126" s="419"/>
      <c r="G126" s="419"/>
      <c r="H126" s="419"/>
      <c r="I126" s="419"/>
      <c r="J126" s="419"/>
      <c r="K126" s="419"/>
      <c r="L126" s="425"/>
      <c r="M126" s="419"/>
      <c r="N126" s="419"/>
      <c r="O126" s="428"/>
      <c r="P126" s="416"/>
      <c r="Q126" s="416"/>
      <c r="R126" s="416"/>
      <c r="S126" s="416"/>
      <c r="T126" s="416"/>
      <c r="U126" s="416"/>
      <c r="V126" s="416"/>
      <c r="W126" s="416"/>
      <c r="X126" s="419"/>
      <c r="Y126" s="419"/>
      <c r="Z126" s="419"/>
    </row>
    <row r="127" spans="1:26" ht="15.75" customHeight="1">
      <c r="A127" s="419"/>
      <c r="B127" s="424"/>
      <c r="C127" s="419"/>
      <c r="D127" s="419"/>
      <c r="E127" s="419"/>
      <c r="F127" s="419"/>
      <c r="G127" s="419"/>
      <c r="H127" s="419"/>
      <c r="I127" s="419"/>
      <c r="J127" s="419"/>
      <c r="K127" s="419"/>
      <c r="L127" s="425"/>
      <c r="M127" s="419"/>
      <c r="N127" s="419"/>
      <c r="O127" s="428"/>
      <c r="P127" s="416"/>
      <c r="Q127" s="416"/>
      <c r="R127" s="416"/>
      <c r="S127" s="416"/>
      <c r="T127" s="416"/>
      <c r="U127" s="416"/>
      <c r="V127" s="416"/>
      <c r="W127" s="416"/>
      <c r="X127" s="419"/>
      <c r="Y127" s="419"/>
      <c r="Z127" s="419"/>
    </row>
    <row r="128" spans="1:26" ht="15.75" customHeight="1">
      <c r="A128" s="419"/>
      <c r="B128" s="424"/>
      <c r="C128" s="419"/>
      <c r="D128" s="419"/>
      <c r="E128" s="419"/>
      <c r="F128" s="419"/>
      <c r="G128" s="419"/>
      <c r="H128" s="419"/>
      <c r="I128" s="419"/>
      <c r="J128" s="419"/>
      <c r="K128" s="419"/>
      <c r="L128" s="425"/>
      <c r="M128" s="419"/>
      <c r="N128" s="419"/>
      <c r="O128" s="428"/>
      <c r="P128" s="416"/>
      <c r="Q128" s="416"/>
      <c r="R128" s="416"/>
      <c r="S128" s="416"/>
      <c r="T128" s="416"/>
      <c r="U128" s="416"/>
      <c r="V128" s="416"/>
      <c r="W128" s="416"/>
      <c r="X128" s="419"/>
      <c r="Y128" s="419"/>
      <c r="Z128" s="419"/>
    </row>
    <row r="129" spans="1:26" ht="15.75" customHeight="1">
      <c r="A129" s="419"/>
      <c r="B129" s="424"/>
      <c r="C129" s="419"/>
      <c r="D129" s="419"/>
      <c r="E129" s="419"/>
      <c r="F129" s="419"/>
      <c r="G129" s="419"/>
      <c r="H129" s="419"/>
      <c r="I129" s="419"/>
      <c r="J129" s="419"/>
      <c r="K129" s="419"/>
      <c r="L129" s="425"/>
      <c r="M129" s="419"/>
      <c r="N129" s="419"/>
      <c r="O129" s="428"/>
      <c r="P129" s="416"/>
      <c r="Q129" s="416"/>
      <c r="R129" s="416"/>
      <c r="S129" s="416"/>
      <c r="T129" s="416"/>
      <c r="U129" s="416"/>
      <c r="V129" s="416"/>
      <c r="W129" s="416"/>
      <c r="X129" s="419"/>
      <c r="Y129" s="419"/>
      <c r="Z129" s="419"/>
    </row>
    <row r="130" spans="1:26" ht="15.75" customHeight="1">
      <c r="A130" s="419"/>
      <c r="B130" s="424"/>
      <c r="C130" s="419"/>
      <c r="D130" s="419"/>
      <c r="E130" s="419"/>
      <c r="F130" s="419"/>
      <c r="G130" s="419"/>
      <c r="H130" s="419"/>
      <c r="I130" s="419"/>
      <c r="J130" s="419"/>
      <c r="K130" s="419"/>
      <c r="L130" s="425"/>
      <c r="M130" s="419"/>
      <c r="N130" s="419"/>
      <c r="O130" s="428"/>
      <c r="P130" s="416"/>
      <c r="Q130" s="416"/>
      <c r="R130" s="416"/>
      <c r="S130" s="416"/>
      <c r="T130" s="416"/>
      <c r="U130" s="416"/>
      <c r="V130" s="416"/>
      <c r="W130" s="416"/>
      <c r="X130" s="419"/>
      <c r="Y130" s="419"/>
      <c r="Z130" s="419"/>
    </row>
    <row r="131" spans="1:26" ht="15.75" customHeight="1">
      <c r="A131" s="419"/>
      <c r="B131" s="424"/>
      <c r="C131" s="419"/>
      <c r="D131" s="419"/>
      <c r="E131" s="419"/>
      <c r="F131" s="419"/>
      <c r="G131" s="419"/>
      <c r="H131" s="419"/>
      <c r="I131" s="419"/>
      <c r="J131" s="419"/>
      <c r="K131" s="419"/>
      <c r="L131" s="425"/>
      <c r="M131" s="419"/>
      <c r="N131" s="419"/>
      <c r="O131" s="428"/>
      <c r="P131" s="416"/>
      <c r="Q131" s="416"/>
      <c r="R131" s="416"/>
      <c r="S131" s="416"/>
      <c r="T131" s="416"/>
      <c r="U131" s="416"/>
      <c r="V131" s="416"/>
      <c r="W131" s="416"/>
      <c r="X131" s="419"/>
      <c r="Y131" s="419"/>
      <c r="Z131" s="419"/>
    </row>
    <row r="132" spans="1:26" ht="15.75" customHeight="1">
      <c r="A132" s="419"/>
      <c r="B132" s="424"/>
      <c r="C132" s="419"/>
      <c r="D132" s="419"/>
      <c r="E132" s="419"/>
      <c r="F132" s="419"/>
      <c r="G132" s="419"/>
      <c r="H132" s="419"/>
      <c r="I132" s="419"/>
      <c r="J132" s="419"/>
      <c r="K132" s="419"/>
      <c r="L132" s="425"/>
      <c r="M132" s="419"/>
      <c r="N132" s="419"/>
      <c r="O132" s="428"/>
      <c r="P132" s="416"/>
      <c r="Q132" s="416"/>
      <c r="R132" s="416"/>
      <c r="S132" s="416"/>
      <c r="T132" s="416"/>
      <c r="U132" s="416"/>
      <c r="V132" s="416"/>
      <c r="W132" s="416"/>
      <c r="X132" s="419"/>
      <c r="Y132" s="419"/>
      <c r="Z132" s="419"/>
    </row>
    <row r="133" spans="1:26" ht="15.75" customHeight="1">
      <c r="A133" s="419"/>
      <c r="B133" s="424"/>
      <c r="C133" s="419"/>
      <c r="D133" s="419"/>
      <c r="E133" s="419"/>
      <c r="F133" s="419"/>
      <c r="G133" s="419"/>
      <c r="H133" s="419"/>
      <c r="I133" s="419"/>
      <c r="J133" s="419"/>
      <c r="K133" s="419"/>
      <c r="L133" s="425"/>
      <c r="M133" s="419"/>
      <c r="N133" s="419"/>
      <c r="O133" s="428"/>
      <c r="P133" s="416"/>
      <c r="Q133" s="416"/>
      <c r="R133" s="416"/>
      <c r="S133" s="416"/>
      <c r="T133" s="416"/>
      <c r="U133" s="416"/>
      <c r="V133" s="416"/>
      <c r="W133" s="416"/>
      <c r="X133" s="419"/>
      <c r="Y133" s="419"/>
      <c r="Z133" s="419"/>
    </row>
    <row r="134" spans="1:26" ht="15.75" customHeight="1">
      <c r="A134" s="419"/>
      <c r="B134" s="424"/>
      <c r="C134" s="419"/>
      <c r="D134" s="419"/>
      <c r="E134" s="419"/>
      <c r="F134" s="419"/>
      <c r="G134" s="419"/>
      <c r="H134" s="419"/>
      <c r="I134" s="419"/>
      <c r="J134" s="419"/>
      <c r="K134" s="419"/>
      <c r="L134" s="425"/>
      <c r="M134" s="419"/>
      <c r="N134" s="419"/>
      <c r="O134" s="428"/>
      <c r="P134" s="416"/>
      <c r="Q134" s="416"/>
      <c r="R134" s="416"/>
      <c r="S134" s="416"/>
      <c r="T134" s="416"/>
      <c r="U134" s="416"/>
      <c r="V134" s="416"/>
      <c r="W134" s="416"/>
      <c r="X134" s="419"/>
      <c r="Y134" s="419"/>
      <c r="Z134" s="419"/>
    </row>
    <row r="135" spans="1:26" ht="15.75" customHeight="1">
      <c r="A135" s="419"/>
      <c r="B135" s="424"/>
      <c r="C135" s="419"/>
      <c r="D135" s="419"/>
      <c r="E135" s="419"/>
      <c r="F135" s="419"/>
      <c r="G135" s="419"/>
      <c r="H135" s="419"/>
      <c r="I135" s="419"/>
      <c r="J135" s="419"/>
      <c r="K135" s="419"/>
      <c r="L135" s="425"/>
      <c r="M135" s="419"/>
      <c r="N135" s="419"/>
      <c r="O135" s="428"/>
      <c r="P135" s="416"/>
      <c r="Q135" s="416"/>
      <c r="R135" s="416"/>
      <c r="S135" s="416"/>
      <c r="T135" s="416"/>
      <c r="U135" s="416"/>
      <c r="V135" s="416"/>
      <c r="W135" s="416"/>
      <c r="X135" s="419"/>
      <c r="Y135" s="419"/>
      <c r="Z135" s="419"/>
    </row>
    <row r="136" spans="1:26" ht="15.75" customHeight="1">
      <c r="A136" s="419"/>
      <c r="B136" s="424"/>
      <c r="C136" s="419"/>
      <c r="D136" s="419"/>
      <c r="E136" s="419"/>
      <c r="F136" s="419"/>
      <c r="G136" s="419"/>
      <c r="H136" s="419"/>
      <c r="I136" s="419"/>
      <c r="J136" s="419"/>
      <c r="K136" s="419"/>
      <c r="L136" s="425"/>
      <c r="M136" s="419"/>
      <c r="N136" s="419"/>
      <c r="O136" s="428"/>
      <c r="P136" s="416"/>
      <c r="Q136" s="416"/>
      <c r="R136" s="416"/>
      <c r="S136" s="416"/>
      <c r="T136" s="416"/>
      <c r="U136" s="416"/>
      <c r="V136" s="416"/>
      <c r="W136" s="416"/>
      <c r="X136" s="419"/>
      <c r="Y136" s="419"/>
      <c r="Z136" s="419"/>
    </row>
    <row r="137" spans="1:26" ht="15.75" customHeight="1">
      <c r="A137" s="419"/>
      <c r="B137" s="424"/>
      <c r="C137" s="419"/>
      <c r="D137" s="419"/>
      <c r="E137" s="419"/>
      <c r="F137" s="419"/>
      <c r="G137" s="419"/>
      <c r="H137" s="419"/>
      <c r="I137" s="419"/>
      <c r="J137" s="419"/>
      <c r="K137" s="419"/>
      <c r="L137" s="425"/>
      <c r="M137" s="419"/>
      <c r="N137" s="419"/>
      <c r="O137" s="428"/>
      <c r="P137" s="416"/>
      <c r="Q137" s="416"/>
      <c r="R137" s="416"/>
      <c r="S137" s="416"/>
      <c r="T137" s="416"/>
      <c r="U137" s="416"/>
      <c r="V137" s="416"/>
      <c r="W137" s="416"/>
      <c r="X137" s="419"/>
      <c r="Y137" s="419"/>
      <c r="Z137" s="419"/>
    </row>
    <row r="138" spans="1:26" ht="15.75" customHeight="1">
      <c r="A138" s="419"/>
      <c r="B138" s="424"/>
      <c r="C138" s="419"/>
      <c r="D138" s="419"/>
      <c r="E138" s="419"/>
      <c r="F138" s="419"/>
      <c r="G138" s="419"/>
      <c r="H138" s="419"/>
      <c r="I138" s="419"/>
      <c r="J138" s="419"/>
      <c r="K138" s="419"/>
      <c r="L138" s="425"/>
      <c r="M138" s="419"/>
      <c r="N138" s="419"/>
      <c r="O138" s="428"/>
      <c r="P138" s="416"/>
      <c r="Q138" s="416"/>
      <c r="R138" s="416"/>
      <c r="S138" s="416"/>
      <c r="T138" s="416"/>
      <c r="U138" s="416"/>
      <c r="V138" s="416"/>
      <c r="W138" s="416"/>
      <c r="X138" s="419"/>
      <c r="Y138" s="419"/>
      <c r="Z138" s="419"/>
    </row>
    <row r="139" spans="1:26" ht="15.75" customHeight="1">
      <c r="A139" s="419"/>
      <c r="B139" s="424"/>
      <c r="C139" s="419"/>
      <c r="D139" s="419"/>
      <c r="E139" s="419"/>
      <c r="F139" s="419"/>
      <c r="G139" s="419"/>
      <c r="H139" s="419"/>
      <c r="I139" s="419"/>
      <c r="J139" s="419"/>
      <c r="K139" s="419"/>
      <c r="L139" s="425"/>
      <c r="M139" s="419"/>
      <c r="N139" s="419"/>
      <c r="O139" s="428"/>
      <c r="P139" s="416"/>
      <c r="Q139" s="416"/>
      <c r="R139" s="416"/>
      <c r="S139" s="416"/>
      <c r="T139" s="416"/>
      <c r="U139" s="416"/>
      <c r="V139" s="416"/>
      <c r="W139" s="416"/>
      <c r="X139" s="419"/>
      <c r="Y139" s="419"/>
      <c r="Z139" s="419"/>
    </row>
    <row r="140" spans="1:26" ht="15.75" customHeight="1">
      <c r="A140" s="419"/>
      <c r="B140" s="424"/>
      <c r="C140" s="419"/>
      <c r="D140" s="419"/>
      <c r="E140" s="419"/>
      <c r="F140" s="419"/>
      <c r="G140" s="419"/>
      <c r="H140" s="419"/>
      <c r="I140" s="419"/>
      <c r="J140" s="419"/>
      <c r="K140" s="419"/>
      <c r="L140" s="425"/>
      <c r="M140" s="419"/>
      <c r="N140" s="419"/>
      <c r="O140" s="428"/>
      <c r="P140" s="416"/>
      <c r="Q140" s="416"/>
      <c r="R140" s="416"/>
      <c r="S140" s="416"/>
      <c r="T140" s="416"/>
      <c r="U140" s="416"/>
      <c r="V140" s="416"/>
      <c r="W140" s="416"/>
      <c r="X140" s="419"/>
      <c r="Y140" s="419"/>
      <c r="Z140" s="419"/>
    </row>
    <row r="141" spans="1:26" ht="15.75" customHeight="1">
      <c r="A141" s="419"/>
      <c r="B141" s="424"/>
      <c r="C141" s="419"/>
      <c r="D141" s="419"/>
      <c r="E141" s="419"/>
      <c r="F141" s="419"/>
      <c r="G141" s="419"/>
      <c r="H141" s="419"/>
      <c r="I141" s="419"/>
      <c r="J141" s="419"/>
      <c r="K141" s="419"/>
      <c r="L141" s="425"/>
      <c r="M141" s="419"/>
      <c r="N141" s="419"/>
      <c r="O141" s="428"/>
      <c r="P141" s="416"/>
      <c r="Q141" s="416"/>
      <c r="R141" s="416"/>
      <c r="S141" s="416"/>
      <c r="T141" s="416"/>
      <c r="U141" s="416"/>
      <c r="V141" s="416"/>
      <c r="W141" s="416"/>
      <c r="X141" s="419"/>
      <c r="Y141" s="419"/>
      <c r="Z141" s="419"/>
    </row>
    <row r="142" spans="1:26" ht="15.75" customHeight="1">
      <c r="A142" s="419"/>
      <c r="B142" s="424"/>
      <c r="C142" s="419"/>
      <c r="D142" s="419"/>
      <c r="E142" s="419"/>
      <c r="F142" s="419"/>
      <c r="G142" s="419"/>
      <c r="H142" s="419"/>
      <c r="I142" s="419"/>
      <c r="J142" s="419"/>
      <c r="K142" s="419"/>
      <c r="L142" s="425"/>
      <c r="M142" s="419"/>
      <c r="N142" s="419"/>
      <c r="O142" s="428"/>
      <c r="P142" s="416"/>
      <c r="Q142" s="416"/>
      <c r="R142" s="416"/>
      <c r="S142" s="416"/>
      <c r="T142" s="416"/>
      <c r="U142" s="416"/>
      <c r="V142" s="416"/>
      <c r="W142" s="416"/>
      <c r="X142" s="419"/>
      <c r="Y142" s="419"/>
      <c r="Z142" s="419"/>
    </row>
    <row r="143" spans="1:26" ht="15.75" customHeight="1">
      <c r="A143" s="419"/>
      <c r="B143" s="424"/>
      <c r="C143" s="419"/>
      <c r="D143" s="419"/>
      <c r="E143" s="419"/>
      <c r="F143" s="419"/>
      <c r="G143" s="419"/>
      <c r="H143" s="419"/>
      <c r="I143" s="419"/>
      <c r="J143" s="419"/>
      <c r="K143" s="419"/>
      <c r="L143" s="425"/>
      <c r="M143" s="419"/>
      <c r="N143" s="419"/>
      <c r="O143" s="428"/>
      <c r="P143" s="416"/>
      <c r="Q143" s="416"/>
      <c r="R143" s="416"/>
      <c r="S143" s="416"/>
      <c r="T143" s="416"/>
      <c r="U143" s="416"/>
      <c r="V143" s="416"/>
      <c r="W143" s="416"/>
      <c r="X143" s="419"/>
      <c r="Y143" s="419"/>
      <c r="Z143" s="419"/>
    </row>
    <row r="144" spans="1:26" ht="15.75" customHeight="1">
      <c r="A144" s="419"/>
      <c r="B144" s="424"/>
      <c r="C144" s="419"/>
      <c r="D144" s="419"/>
      <c r="E144" s="419"/>
      <c r="F144" s="419"/>
      <c r="G144" s="419"/>
      <c r="H144" s="419"/>
      <c r="I144" s="419"/>
      <c r="J144" s="419"/>
      <c r="K144" s="419"/>
      <c r="L144" s="425"/>
      <c r="M144" s="419"/>
      <c r="N144" s="419"/>
      <c r="O144" s="428"/>
      <c r="P144" s="416"/>
      <c r="Q144" s="416"/>
      <c r="R144" s="416"/>
      <c r="S144" s="416"/>
      <c r="T144" s="416"/>
      <c r="U144" s="416"/>
      <c r="V144" s="416"/>
      <c r="W144" s="416"/>
      <c r="X144" s="419"/>
      <c r="Y144" s="419"/>
      <c r="Z144" s="419"/>
    </row>
    <row r="145" spans="1:26" ht="15.75" customHeight="1">
      <c r="A145" s="419"/>
      <c r="B145" s="424"/>
      <c r="C145" s="419"/>
      <c r="D145" s="419"/>
      <c r="E145" s="419"/>
      <c r="F145" s="419"/>
      <c r="G145" s="419"/>
      <c r="H145" s="419"/>
      <c r="I145" s="419"/>
      <c r="J145" s="419"/>
      <c r="K145" s="419"/>
      <c r="L145" s="425"/>
      <c r="M145" s="419"/>
      <c r="N145" s="419"/>
      <c r="O145" s="428"/>
      <c r="P145" s="416"/>
      <c r="Q145" s="416"/>
      <c r="R145" s="416"/>
      <c r="S145" s="416"/>
      <c r="T145" s="416"/>
      <c r="U145" s="416"/>
      <c r="V145" s="416"/>
      <c r="W145" s="416"/>
      <c r="X145" s="419"/>
      <c r="Y145" s="419"/>
      <c r="Z145" s="419"/>
    </row>
    <row r="146" spans="1:26" ht="15.75" customHeight="1">
      <c r="A146" s="419"/>
      <c r="B146" s="424"/>
      <c r="C146" s="419"/>
      <c r="D146" s="419"/>
      <c r="E146" s="419"/>
      <c r="F146" s="419"/>
      <c r="G146" s="419"/>
      <c r="H146" s="419"/>
      <c r="I146" s="419"/>
      <c r="J146" s="419"/>
      <c r="K146" s="419"/>
      <c r="L146" s="425"/>
      <c r="M146" s="419"/>
      <c r="N146" s="419"/>
      <c r="O146" s="428"/>
      <c r="P146" s="416"/>
      <c r="Q146" s="416"/>
      <c r="R146" s="416"/>
      <c r="S146" s="416"/>
      <c r="T146" s="416"/>
      <c r="U146" s="416"/>
      <c r="V146" s="416"/>
      <c r="W146" s="416"/>
      <c r="X146" s="419"/>
      <c r="Y146" s="419"/>
      <c r="Z146" s="419"/>
    </row>
    <row r="147" spans="1:26" ht="15.75" customHeight="1">
      <c r="A147" s="419"/>
      <c r="B147" s="424"/>
      <c r="C147" s="419"/>
      <c r="D147" s="419"/>
      <c r="E147" s="419"/>
      <c r="F147" s="419"/>
      <c r="G147" s="419"/>
      <c r="H147" s="419"/>
      <c r="I147" s="419"/>
      <c r="J147" s="419"/>
      <c r="K147" s="419"/>
      <c r="L147" s="425"/>
      <c r="M147" s="419"/>
      <c r="N147" s="419"/>
      <c r="O147" s="428"/>
      <c r="P147" s="416"/>
      <c r="Q147" s="416"/>
      <c r="R147" s="416"/>
      <c r="S147" s="416"/>
      <c r="T147" s="416"/>
      <c r="U147" s="416"/>
      <c r="V147" s="416"/>
      <c r="W147" s="416"/>
      <c r="X147" s="419"/>
      <c r="Y147" s="419"/>
      <c r="Z147" s="419"/>
    </row>
    <row r="148" spans="1:26" ht="15.75" customHeight="1">
      <c r="A148" s="419"/>
      <c r="B148" s="424"/>
      <c r="C148" s="419"/>
      <c r="D148" s="419"/>
      <c r="E148" s="419"/>
      <c r="F148" s="419"/>
      <c r="G148" s="419"/>
      <c r="H148" s="419"/>
      <c r="I148" s="419"/>
      <c r="J148" s="419"/>
      <c r="K148" s="419"/>
      <c r="L148" s="425"/>
      <c r="M148" s="419"/>
      <c r="N148" s="419"/>
      <c r="O148" s="428"/>
      <c r="P148" s="416"/>
      <c r="Q148" s="416"/>
      <c r="R148" s="416"/>
      <c r="S148" s="416"/>
      <c r="T148" s="416"/>
      <c r="U148" s="416"/>
      <c r="V148" s="416"/>
      <c r="W148" s="416"/>
      <c r="X148" s="419"/>
      <c r="Y148" s="419"/>
      <c r="Z148" s="419"/>
    </row>
    <row r="149" spans="1:26" ht="15.75" customHeight="1">
      <c r="A149" s="419"/>
      <c r="B149" s="424"/>
      <c r="C149" s="419"/>
      <c r="D149" s="419"/>
      <c r="E149" s="419"/>
      <c r="F149" s="419"/>
      <c r="G149" s="419"/>
      <c r="H149" s="419"/>
      <c r="I149" s="419"/>
      <c r="J149" s="419"/>
      <c r="K149" s="419"/>
      <c r="L149" s="425"/>
      <c r="M149" s="419"/>
      <c r="N149" s="419"/>
      <c r="O149" s="428"/>
      <c r="P149" s="416"/>
      <c r="Q149" s="416"/>
      <c r="R149" s="416"/>
      <c r="S149" s="416"/>
      <c r="T149" s="416"/>
      <c r="U149" s="416"/>
      <c r="V149" s="416"/>
      <c r="W149" s="416"/>
      <c r="X149" s="419"/>
      <c r="Y149" s="419"/>
      <c r="Z149" s="419"/>
    </row>
    <row r="150" spans="1:26" ht="15.75" customHeight="1">
      <c r="A150" s="419"/>
      <c r="B150" s="424"/>
      <c r="C150" s="419"/>
      <c r="D150" s="419"/>
      <c r="E150" s="419"/>
      <c r="F150" s="419"/>
      <c r="G150" s="419"/>
      <c r="H150" s="419"/>
      <c r="I150" s="419"/>
      <c r="J150" s="419"/>
      <c r="K150" s="419"/>
      <c r="L150" s="425"/>
      <c r="M150" s="419"/>
      <c r="N150" s="419"/>
      <c r="O150" s="428"/>
      <c r="P150" s="416"/>
      <c r="Q150" s="416"/>
      <c r="R150" s="416"/>
      <c r="S150" s="416"/>
      <c r="T150" s="416"/>
      <c r="U150" s="416"/>
      <c r="V150" s="416"/>
      <c r="W150" s="416"/>
      <c r="X150" s="419"/>
      <c r="Y150" s="419"/>
      <c r="Z150" s="419"/>
    </row>
    <row r="151" spans="1:26" ht="15.75" customHeight="1">
      <c r="A151" s="419"/>
      <c r="B151" s="424"/>
      <c r="C151" s="419"/>
      <c r="D151" s="419"/>
      <c r="E151" s="419"/>
      <c r="F151" s="419"/>
      <c r="G151" s="419"/>
      <c r="H151" s="419"/>
      <c r="I151" s="419"/>
      <c r="J151" s="419"/>
      <c r="K151" s="419"/>
      <c r="L151" s="425"/>
      <c r="M151" s="419"/>
      <c r="N151" s="419"/>
      <c r="O151" s="428"/>
      <c r="P151" s="416"/>
      <c r="Q151" s="416"/>
      <c r="R151" s="416"/>
      <c r="S151" s="416"/>
      <c r="T151" s="416"/>
      <c r="U151" s="416"/>
      <c r="V151" s="416"/>
      <c r="W151" s="416"/>
      <c r="X151" s="419"/>
      <c r="Y151" s="419"/>
      <c r="Z151" s="419"/>
    </row>
    <row r="152" spans="1:26" ht="15.75" customHeight="1">
      <c r="A152" s="419"/>
      <c r="B152" s="424"/>
      <c r="C152" s="419"/>
      <c r="D152" s="419"/>
      <c r="E152" s="419"/>
      <c r="F152" s="419"/>
      <c r="G152" s="419"/>
      <c r="H152" s="419"/>
      <c r="I152" s="419"/>
      <c r="J152" s="419"/>
      <c r="K152" s="419"/>
      <c r="L152" s="425"/>
      <c r="M152" s="419"/>
      <c r="N152" s="419"/>
      <c r="O152" s="428"/>
      <c r="P152" s="416"/>
      <c r="Q152" s="416"/>
      <c r="R152" s="416"/>
      <c r="S152" s="416"/>
      <c r="T152" s="416"/>
      <c r="U152" s="416"/>
      <c r="V152" s="416"/>
      <c r="W152" s="416"/>
      <c r="X152" s="419"/>
      <c r="Y152" s="419"/>
      <c r="Z152" s="419"/>
    </row>
    <row r="153" spans="1:26" ht="15.75" customHeight="1">
      <c r="A153" s="419"/>
      <c r="B153" s="424"/>
      <c r="C153" s="419"/>
      <c r="D153" s="419"/>
      <c r="E153" s="419"/>
      <c r="F153" s="419"/>
      <c r="G153" s="419"/>
      <c r="H153" s="419"/>
      <c r="I153" s="419"/>
      <c r="J153" s="419"/>
      <c r="K153" s="419"/>
      <c r="L153" s="425"/>
      <c r="M153" s="419"/>
      <c r="N153" s="419"/>
      <c r="O153" s="428"/>
      <c r="P153" s="416"/>
      <c r="Q153" s="416"/>
      <c r="R153" s="416"/>
      <c r="S153" s="416"/>
      <c r="T153" s="416"/>
      <c r="U153" s="416"/>
      <c r="V153" s="416"/>
      <c r="W153" s="416"/>
      <c r="X153" s="419"/>
      <c r="Y153" s="419"/>
      <c r="Z153" s="419"/>
    </row>
    <row r="154" spans="1:26" ht="15.75" customHeight="1">
      <c r="A154" s="419"/>
      <c r="B154" s="424"/>
      <c r="C154" s="419"/>
      <c r="D154" s="419"/>
      <c r="E154" s="419"/>
      <c r="F154" s="419"/>
      <c r="G154" s="419"/>
      <c r="H154" s="419"/>
      <c r="I154" s="419"/>
      <c r="J154" s="419"/>
      <c r="K154" s="419"/>
      <c r="L154" s="425"/>
      <c r="M154" s="419"/>
      <c r="N154" s="419"/>
      <c r="O154" s="428"/>
      <c r="P154" s="416"/>
      <c r="Q154" s="416"/>
      <c r="R154" s="416"/>
      <c r="S154" s="416"/>
      <c r="T154" s="416"/>
      <c r="U154" s="416"/>
      <c r="V154" s="416"/>
      <c r="W154" s="416"/>
      <c r="X154" s="419"/>
      <c r="Y154" s="419"/>
      <c r="Z154" s="419"/>
    </row>
    <row r="155" spans="1:26" ht="15.75" customHeight="1">
      <c r="A155" s="419"/>
      <c r="B155" s="424"/>
      <c r="C155" s="419"/>
      <c r="D155" s="419"/>
      <c r="E155" s="419"/>
      <c r="F155" s="419"/>
      <c r="G155" s="419"/>
      <c r="H155" s="419"/>
      <c r="I155" s="419"/>
      <c r="J155" s="419"/>
      <c r="K155" s="419"/>
      <c r="L155" s="425"/>
      <c r="M155" s="419"/>
      <c r="N155" s="419"/>
      <c r="O155" s="428"/>
      <c r="P155" s="416"/>
      <c r="Q155" s="416"/>
      <c r="R155" s="416"/>
      <c r="S155" s="416"/>
      <c r="T155" s="416"/>
      <c r="U155" s="416"/>
      <c r="V155" s="416"/>
      <c r="W155" s="416"/>
      <c r="X155" s="419"/>
      <c r="Y155" s="419"/>
      <c r="Z155" s="419"/>
    </row>
    <row r="156" spans="1:26" ht="15.75" customHeight="1">
      <c r="A156" s="419"/>
      <c r="B156" s="424"/>
      <c r="C156" s="419"/>
      <c r="D156" s="419"/>
      <c r="E156" s="419"/>
      <c r="F156" s="419"/>
      <c r="G156" s="419"/>
      <c r="H156" s="419"/>
      <c r="I156" s="419"/>
      <c r="J156" s="419"/>
      <c r="K156" s="419"/>
      <c r="L156" s="425"/>
      <c r="M156" s="419"/>
      <c r="N156" s="419"/>
      <c r="O156" s="428"/>
      <c r="P156" s="416"/>
      <c r="Q156" s="416"/>
      <c r="R156" s="416"/>
      <c r="S156" s="416"/>
      <c r="T156" s="416"/>
      <c r="U156" s="416"/>
      <c r="V156" s="416"/>
      <c r="W156" s="416"/>
      <c r="X156" s="419"/>
      <c r="Y156" s="419"/>
      <c r="Z156" s="419"/>
    </row>
    <row r="157" spans="1:26" ht="15.75" customHeight="1">
      <c r="A157" s="419"/>
      <c r="B157" s="424"/>
      <c r="C157" s="419"/>
      <c r="D157" s="419"/>
      <c r="E157" s="419"/>
      <c r="F157" s="419"/>
      <c r="G157" s="419"/>
      <c r="H157" s="419"/>
      <c r="I157" s="419"/>
      <c r="J157" s="419"/>
      <c r="K157" s="419"/>
      <c r="L157" s="425"/>
      <c r="M157" s="419"/>
      <c r="N157" s="419"/>
      <c r="O157" s="428"/>
      <c r="P157" s="416"/>
      <c r="Q157" s="416"/>
      <c r="R157" s="416"/>
      <c r="S157" s="416"/>
      <c r="T157" s="416"/>
      <c r="U157" s="416"/>
      <c r="V157" s="416"/>
      <c r="W157" s="416"/>
      <c r="X157" s="419"/>
      <c r="Y157" s="419"/>
      <c r="Z157" s="419"/>
    </row>
    <row r="158" spans="1:26" ht="15.75" customHeight="1">
      <c r="A158" s="419"/>
      <c r="B158" s="424"/>
      <c r="C158" s="419"/>
      <c r="D158" s="419"/>
      <c r="E158" s="419"/>
      <c r="F158" s="419"/>
      <c r="G158" s="419"/>
      <c r="H158" s="419"/>
      <c r="I158" s="419"/>
      <c r="J158" s="419"/>
      <c r="K158" s="419"/>
      <c r="L158" s="425"/>
      <c r="M158" s="419"/>
      <c r="N158" s="419"/>
      <c r="O158" s="428"/>
      <c r="P158" s="416"/>
      <c r="Q158" s="416"/>
      <c r="R158" s="416"/>
      <c r="S158" s="416"/>
      <c r="T158" s="416"/>
      <c r="U158" s="416"/>
      <c r="V158" s="416"/>
      <c r="W158" s="416"/>
      <c r="X158" s="419"/>
      <c r="Y158" s="419"/>
      <c r="Z158" s="419"/>
    </row>
    <row r="159" spans="1:26" ht="15.75" customHeight="1">
      <c r="A159" s="419"/>
      <c r="B159" s="424"/>
      <c r="C159" s="419"/>
      <c r="D159" s="419"/>
      <c r="E159" s="419"/>
      <c r="F159" s="419"/>
      <c r="G159" s="419"/>
      <c r="H159" s="419"/>
      <c r="I159" s="419"/>
      <c r="J159" s="419"/>
      <c r="K159" s="419"/>
      <c r="L159" s="425"/>
      <c r="M159" s="419"/>
      <c r="N159" s="419"/>
      <c r="O159" s="428"/>
      <c r="P159" s="416"/>
      <c r="Q159" s="416"/>
      <c r="R159" s="416"/>
      <c r="S159" s="416"/>
      <c r="T159" s="416"/>
      <c r="U159" s="416"/>
      <c r="V159" s="416"/>
      <c r="W159" s="416"/>
      <c r="X159" s="419"/>
      <c r="Y159" s="419"/>
      <c r="Z159" s="419"/>
    </row>
    <row r="160" spans="1:26" ht="15.75" customHeight="1">
      <c r="A160" s="419"/>
      <c r="B160" s="424"/>
      <c r="C160" s="419"/>
      <c r="D160" s="419"/>
      <c r="E160" s="419"/>
      <c r="F160" s="419"/>
      <c r="G160" s="419"/>
      <c r="H160" s="419"/>
      <c r="I160" s="419"/>
      <c r="J160" s="419"/>
      <c r="K160" s="419"/>
      <c r="L160" s="425"/>
      <c r="M160" s="419"/>
      <c r="N160" s="419"/>
      <c r="O160" s="428"/>
      <c r="P160" s="416"/>
      <c r="Q160" s="416"/>
      <c r="R160" s="416"/>
      <c r="S160" s="416"/>
      <c r="T160" s="416"/>
      <c r="U160" s="416"/>
      <c r="V160" s="416"/>
      <c r="W160" s="416"/>
      <c r="X160" s="419"/>
      <c r="Y160" s="419"/>
      <c r="Z160" s="419"/>
    </row>
    <row r="161" spans="1:26" ht="15.75" customHeight="1">
      <c r="A161" s="419"/>
      <c r="B161" s="424"/>
      <c r="C161" s="419"/>
      <c r="D161" s="419"/>
      <c r="E161" s="419"/>
      <c r="F161" s="419"/>
      <c r="G161" s="419"/>
      <c r="H161" s="419"/>
      <c r="I161" s="419"/>
      <c r="J161" s="419"/>
      <c r="K161" s="419"/>
      <c r="L161" s="425"/>
      <c r="M161" s="419"/>
      <c r="N161" s="419"/>
      <c r="O161" s="428"/>
      <c r="P161" s="416"/>
      <c r="Q161" s="416"/>
      <c r="R161" s="416"/>
      <c r="S161" s="416"/>
      <c r="T161" s="416"/>
      <c r="U161" s="416"/>
      <c r="V161" s="416"/>
      <c r="W161" s="416"/>
      <c r="X161" s="419"/>
      <c r="Y161" s="419"/>
      <c r="Z161" s="419"/>
    </row>
    <row r="162" spans="1:26" ht="15.75" customHeight="1">
      <c r="A162" s="419"/>
      <c r="B162" s="424"/>
      <c r="C162" s="419"/>
      <c r="D162" s="419"/>
      <c r="E162" s="419"/>
      <c r="F162" s="419"/>
      <c r="G162" s="419"/>
      <c r="H162" s="419"/>
      <c r="I162" s="419"/>
      <c r="J162" s="419"/>
      <c r="K162" s="419"/>
      <c r="L162" s="425"/>
      <c r="M162" s="419"/>
      <c r="N162" s="419"/>
      <c r="O162" s="428"/>
      <c r="P162" s="416"/>
      <c r="Q162" s="416"/>
      <c r="R162" s="416"/>
      <c r="S162" s="416"/>
      <c r="T162" s="416"/>
      <c r="U162" s="416"/>
      <c r="V162" s="416"/>
      <c r="W162" s="416"/>
      <c r="X162" s="419"/>
      <c r="Y162" s="419"/>
      <c r="Z162" s="419"/>
    </row>
    <row r="163" spans="1:26" ht="15.75" customHeight="1">
      <c r="A163" s="419"/>
      <c r="B163" s="424"/>
      <c r="C163" s="419"/>
      <c r="D163" s="419"/>
      <c r="E163" s="419"/>
      <c r="F163" s="419"/>
      <c r="G163" s="419"/>
      <c r="H163" s="419"/>
      <c r="I163" s="419"/>
      <c r="J163" s="419"/>
      <c r="K163" s="419"/>
      <c r="L163" s="425"/>
      <c r="M163" s="419"/>
      <c r="N163" s="419"/>
      <c r="O163" s="428"/>
      <c r="P163" s="416"/>
      <c r="Q163" s="416"/>
      <c r="R163" s="416"/>
      <c r="S163" s="416"/>
      <c r="T163" s="416"/>
      <c r="U163" s="416"/>
      <c r="V163" s="416"/>
      <c r="W163" s="416"/>
      <c r="X163" s="419"/>
      <c r="Y163" s="419"/>
      <c r="Z163" s="419"/>
    </row>
    <row r="164" spans="1:26" ht="15.75" customHeight="1">
      <c r="A164" s="419"/>
      <c r="B164" s="424"/>
      <c r="C164" s="419"/>
      <c r="D164" s="419"/>
      <c r="E164" s="419"/>
      <c r="F164" s="419"/>
      <c r="G164" s="419"/>
      <c r="H164" s="419"/>
      <c r="I164" s="419"/>
      <c r="J164" s="419"/>
      <c r="K164" s="419"/>
      <c r="L164" s="425"/>
      <c r="M164" s="419"/>
      <c r="N164" s="419"/>
      <c r="O164" s="428"/>
      <c r="P164" s="416"/>
      <c r="Q164" s="416"/>
      <c r="R164" s="416"/>
      <c r="S164" s="416"/>
      <c r="T164" s="416"/>
      <c r="U164" s="416"/>
      <c r="V164" s="416"/>
      <c r="W164" s="416"/>
      <c r="X164" s="419"/>
      <c r="Y164" s="419"/>
      <c r="Z164" s="419"/>
    </row>
    <row r="165" spans="1:26" ht="15.75" customHeight="1">
      <c r="A165" s="419"/>
      <c r="B165" s="424"/>
      <c r="C165" s="419"/>
      <c r="D165" s="419"/>
      <c r="E165" s="419"/>
      <c r="F165" s="419"/>
      <c r="G165" s="419"/>
      <c r="H165" s="419"/>
      <c r="I165" s="419"/>
      <c r="J165" s="419"/>
      <c r="K165" s="419"/>
      <c r="L165" s="425"/>
      <c r="M165" s="419"/>
      <c r="N165" s="419"/>
      <c r="O165" s="428"/>
      <c r="P165" s="416"/>
      <c r="Q165" s="416"/>
      <c r="R165" s="416"/>
      <c r="S165" s="416"/>
      <c r="T165" s="416"/>
      <c r="U165" s="416"/>
      <c r="V165" s="416"/>
      <c r="W165" s="416"/>
      <c r="X165" s="419"/>
      <c r="Y165" s="419"/>
      <c r="Z165" s="419"/>
    </row>
    <row r="166" spans="1:26" ht="15.75" customHeight="1">
      <c r="A166" s="419"/>
      <c r="B166" s="424"/>
      <c r="C166" s="419"/>
      <c r="D166" s="419"/>
      <c r="E166" s="419"/>
      <c r="F166" s="419"/>
      <c r="G166" s="419"/>
      <c r="H166" s="419"/>
      <c r="I166" s="419"/>
      <c r="J166" s="419"/>
      <c r="K166" s="419"/>
      <c r="L166" s="425"/>
      <c r="M166" s="419"/>
      <c r="N166" s="419"/>
      <c r="O166" s="428"/>
      <c r="P166" s="416"/>
      <c r="Q166" s="416"/>
      <c r="R166" s="416"/>
      <c r="S166" s="416"/>
      <c r="T166" s="416"/>
      <c r="U166" s="416"/>
      <c r="V166" s="416"/>
      <c r="W166" s="416"/>
      <c r="X166" s="419"/>
      <c r="Y166" s="419"/>
      <c r="Z166" s="419"/>
    </row>
    <row r="167" spans="1:26" ht="15.75" customHeight="1">
      <c r="A167" s="419"/>
      <c r="B167" s="424"/>
      <c r="C167" s="419"/>
      <c r="D167" s="419"/>
      <c r="E167" s="419"/>
      <c r="F167" s="419"/>
      <c r="G167" s="419"/>
      <c r="H167" s="419"/>
      <c r="I167" s="419"/>
      <c r="J167" s="419"/>
      <c r="K167" s="419"/>
      <c r="L167" s="425"/>
      <c r="M167" s="419"/>
      <c r="N167" s="419"/>
      <c r="O167" s="428"/>
      <c r="P167" s="416"/>
      <c r="Q167" s="416"/>
      <c r="R167" s="416"/>
      <c r="S167" s="416"/>
      <c r="T167" s="416"/>
      <c r="U167" s="416"/>
      <c r="V167" s="416"/>
      <c r="W167" s="416"/>
      <c r="X167" s="419"/>
      <c r="Y167" s="419"/>
      <c r="Z167" s="419"/>
    </row>
    <row r="168" spans="1:26" ht="15.75" customHeight="1">
      <c r="A168" s="419"/>
      <c r="B168" s="424"/>
      <c r="C168" s="419"/>
      <c r="D168" s="419"/>
      <c r="E168" s="419"/>
      <c r="F168" s="419"/>
      <c r="G168" s="419"/>
      <c r="H168" s="419"/>
      <c r="I168" s="419"/>
      <c r="J168" s="419"/>
      <c r="K168" s="419"/>
      <c r="L168" s="425"/>
      <c r="M168" s="419"/>
      <c r="N168" s="419"/>
      <c r="O168" s="428"/>
      <c r="P168" s="416"/>
      <c r="Q168" s="416"/>
      <c r="R168" s="416"/>
      <c r="S168" s="416"/>
      <c r="T168" s="416"/>
      <c r="U168" s="416"/>
      <c r="V168" s="416"/>
      <c r="W168" s="416"/>
      <c r="X168" s="419"/>
      <c r="Y168" s="419"/>
      <c r="Z168" s="419"/>
    </row>
    <row r="169" spans="1:26" ht="15.75" customHeight="1">
      <c r="A169" s="419"/>
      <c r="B169" s="424"/>
      <c r="C169" s="419"/>
      <c r="D169" s="419"/>
      <c r="E169" s="419"/>
      <c r="F169" s="419"/>
      <c r="G169" s="419"/>
      <c r="H169" s="419"/>
      <c r="I169" s="419"/>
      <c r="J169" s="419"/>
      <c r="K169" s="419"/>
      <c r="L169" s="425"/>
      <c r="M169" s="419"/>
      <c r="N169" s="419"/>
      <c r="O169" s="428"/>
      <c r="P169" s="416"/>
      <c r="Q169" s="416"/>
      <c r="R169" s="416"/>
      <c r="S169" s="416"/>
      <c r="T169" s="416"/>
      <c r="U169" s="416"/>
      <c r="V169" s="416"/>
      <c r="W169" s="416"/>
      <c r="X169" s="419"/>
      <c r="Y169" s="419"/>
      <c r="Z169" s="419"/>
    </row>
    <row r="170" spans="1:26" ht="15.75" customHeight="1">
      <c r="A170" s="419"/>
      <c r="B170" s="424"/>
      <c r="C170" s="419"/>
      <c r="D170" s="419"/>
      <c r="E170" s="419"/>
      <c r="F170" s="419"/>
      <c r="G170" s="419"/>
      <c r="H170" s="419"/>
      <c r="I170" s="419"/>
      <c r="J170" s="419"/>
      <c r="K170" s="419"/>
      <c r="L170" s="425"/>
      <c r="M170" s="419"/>
      <c r="N170" s="419"/>
      <c r="O170" s="428"/>
      <c r="P170" s="416"/>
      <c r="Q170" s="416"/>
      <c r="R170" s="416"/>
      <c r="S170" s="416"/>
      <c r="T170" s="416"/>
      <c r="U170" s="416"/>
      <c r="V170" s="416"/>
      <c r="W170" s="416"/>
      <c r="X170" s="419"/>
      <c r="Y170" s="419"/>
      <c r="Z170" s="419"/>
    </row>
    <row r="171" spans="1:26" ht="15.75" customHeight="1">
      <c r="A171" s="419"/>
      <c r="B171" s="424"/>
      <c r="C171" s="419"/>
      <c r="D171" s="419"/>
      <c r="E171" s="419"/>
      <c r="F171" s="419"/>
      <c r="G171" s="419"/>
      <c r="H171" s="419"/>
      <c r="I171" s="419"/>
      <c r="J171" s="419"/>
      <c r="K171" s="419"/>
      <c r="L171" s="425"/>
      <c r="M171" s="419"/>
      <c r="N171" s="419"/>
      <c r="O171" s="428"/>
      <c r="P171" s="416"/>
      <c r="Q171" s="416"/>
      <c r="R171" s="416"/>
      <c r="S171" s="416"/>
      <c r="T171" s="416"/>
      <c r="U171" s="416"/>
      <c r="V171" s="416"/>
      <c r="W171" s="416"/>
      <c r="X171" s="419"/>
      <c r="Y171" s="419"/>
      <c r="Z171" s="419"/>
    </row>
    <row r="172" spans="1:26" ht="15.75" customHeight="1">
      <c r="A172" s="419"/>
      <c r="B172" s="424"/>
      <c r="C172" s="419"/>
      <c r="D172" s="419"/>
      <c r="E172" s="419"/>
      <c r="F172" s="419"/>
      <c r="G172" s="419"/>
      <c r="H172" s="419"/>
      <c r="I172" s="419"/>
      <c r="J172" s="419"/>
      <c r="K172" s="419"/>
      <c r="L172" s="425"/>
      <c r="M172" s="419"/>
      <c r="N172" s="419"/>
      <c r="O172" s="428"/>
      <c r="P172" s="416"/>
      <c r="Q172" s="416"/>
      <c r="R172" s="416"/>
      <c r="S172" s="416"/>
      <c r="T172" s="416"/>
      <c r="U172" s="416"/>
      <c r="V172" s="416"/>
      <c r="W172" s="416"/>
      <c r="X172" s="419"/>
      <c r="Y172" s="419"/>
      <c r="Z172" s="419"/>
    </row>
    <row r="173" spans="1:26" ht="15.75" customHeight="1">
      <c r="A173" s="419"/>
      <c r="B173" s="424"/>
      <c r="C173" s="419"/>
      <c r="D173" s="419"/>
      <c r="E173" s="419"/>
      <c r="F173" s="419"/>
      <c r="G173" s="419"/>
      <c r="H173" s="419"/>
      <c r="I173" s="419"/>
      <c r="J173" s="419"/>
      <c r="K173" s="419"/>
      <c r="L173" s="425"/>
      <c r="M173" s="419"/>
      <c r="N173" s="419"/>
      <c r="O173" s="428"/>
      <c r="P173" s="416"/>
      <c r="Q173" s="416"/>
      <c r="R173" s="416"/>
      <c r="S173" s="416"/>
      <c r="T173" s="416"/>
      <c r="U173" s="416"/>
      <c r="V173" s="416"/>
      <c r="W173" s="416"/>
      <c r="X173" s="419"/>
      <c r="Y173" s="419"/>
      <c r="Z173" s="419"/>
    </row>
    <row r="174" spans="1:26" ht="15.75" customHeight="1">
      <c r="A174" s="419"/>
      <c r="B174" s="424"/>
      <c r="C174" s="419"/>
      <c r="D174" s="419"/>
      <c r="E174" s="419"/>
      <c r="F174" s="419"/>
      <c r="G174" s="419"/>
      <c r="H174" s="419"/>
      <c r="I174" s="419"/>
      <c r="J174" s="419"/>
      <c r="K174" s="419"/>
      <c r="L174" s="425"/>
      <c r="M174" s="419"/>
      <c r="N174" s="419"/>
      <c r="O174" s="428"/>
      <c r="P174" s="416"/>
      <c r="Q174" s="416"/>
      <c r="R174" s="416"/>
      <c r="S174" s="416"/>
      <c r="T174" s="416"/>
      <c r="U174" s="416"/>
      <c r="V174" s="416"/>
      <c r="W174" s="416"/>
      <c r="X174" s="419"/>
      <c r="Y174" s="419"/>
      <c r="Z174" s="419"/>
    </row>
    <row r="175" spans="1:26" ht="15.75" customHeight="1">
      <c r="A175" s="419"/>
      <c r="B175" s="424"/>
      <c r="C175" s="419"/>
      <c r="D175" s="419"/>
      <c r="E175" s="419"/>
      <c r="F175" s="419"/>
      <c r="G175" s="419"/>
      <c r="H175" s="419"/>
      <c r="I175" s="419"/>
      <c r="J175" s="419"/>
      <c r="K175" s="419"/>
      <c r="L175" s="425"/>
      <c r="M175" s="419"/>
      <c r="N175" s="419"/>
      <c r="O175" s="428"/>
      <c r="P175" s="416"/>
      <c r="Q175" s="416"/>
      <c r="R175" s="416"/>
      <c r="S175" s="416"/>
      <c r="T175" s="416"/>
      <c r="U175" s="416"/>
      <c r="V175" s="416"/>
      <c r="W175" s="416"/>
      <c r="X175" s="419"/>
      <c r="Y175" s="419"/>
      <c r="Z175" s="419"/>
    </row>
    <row r="176" spans="1:26" ht="15.75" customHeight="1">
      <c r="A176" s="419"/>
      <c r="B176" s="424"/>
      <c r="C176" s="419"/>
      <c r="D176" s="419"/>
      <c r="E176" s="419"/>
      <c r="F176" s="419"/>
      <c r="G176" s="419"/>
      <c r="H176" s="419"/>
      <c r="I176" s="419"/>
      <c r="J176" s="419"/>
      <c r="K176" s="419"/>
      <c r="L176" s="425"/>
      <c r="M176" s="419"/>
      <c r="N176" s="419"/>
      <c r="O176" s="428"/>
      <c r="P176" s="416"/>
      <c r="Q176" s="416"/>
      <c r="R176" s="416"/>
      <c r="S176" s="416"/>
      <c r="T176" s="416"/>
      <c r="U176" s="416"/>
      <c r="V176" s="416"/>
      <c r="W176" s="416"/>
      <c r="X176" s="419"/>
      <c r="Y176" s="419"/>
      <c r="Z176" s="419"/>
    </row>
    <row r="177" spans="1:26" ht="15.75" customHeight="1">
      <c r="A177" s="419"/>
      <c r="B177" s="424"/>
      <c r="C177" s="419"/>
      <c r="D177" s="419"/>
      <c r="E177" s="419"/>
      <c r="F177" s="419"/>
      <c r="G177" s="419"/>
      <c r="H177" s="419"/>
      <c r="I177" s="419"/>
      <c r="J177" s="419"/>
      <c r="K177" s="419"/>
      <c r="L177" s="425"/>
      <c r="M177" s="419"/>
      <c r="N177" s="419"/>
      <c r="O177" s="428"/>
      <c r="P177" s="416"/>
      <c r="Q177" s="416"/>
      <c r="R177" s="416"/>
      <c r="S177" s="416"/>
      <c r="T177" s="416"/>
      <c r="U177" s="416"/>
      <c r="V177" s="416"/>
      <c r="W177" s="416"/>
      <c r="X177" s="419"/>
      <c r="Y177" s="419"/>
      <c r="Z177" s="419"/>
    </row>
    <row r="178" spans="1:26" ht="15.75" customHeight="1">
      <c r="A178" s="419"/>
      <c r="B178" s="424"/>
      <c r="C178" s="419"/>
      <c r="D178" s="419"/>
      <c r="E178" s="419"/>
      <c r="F178" s="419"/>
      <c r="G178" s="419"/>
      <c r="H178" s="419"/>
      <c r="I178" s="419"/>
      <c r="J178" s="419"/>
      <c r="K178" s="419"/>
      <c r="L178" s="425"/>
      <c r="M178" s="419"/>
      <c r="N178" s="419"/>
      <c r="O178" s="428"/>
      <c r="P178" s="416"/>
      <c r="Q178" s="416"/>
      <c r="R178" s="416"/>
      <c r="S178" s="416"/>
      <c r="T178" s="416"/>
      <c r="U178" s="416"/>
      <c r="V178" s="416"/>
      <c r="W178" s="416"/>
      <c r="X178" s="419"/>
      <c r="Y178" s="419"/>
      <c r="Z178" s="419"/>
    </row>
    <row r="179" spans="1:26" ht="15.75" customHeight="1">
      <c r="A179" s="419"/>
      <c r="B179" s="424"/>
      <c r="C179" s="419"/>
      <c r="D179" s="419"/>
      <c r="E179" s="419"/>
      <c r="F179" s="419"/>
      <c r="G179" s="419"/>
      <c r="H179" s="419"/>
      <c r="I179" s="419"/>
      <c r="J179" s="419"/>
      <c r="K179" s="419"/>
      <c r="L179" s="425"/>
      <c r="M179" s="419"/>
      <c r="N179" s="419"/>
      <c r="O179" s="428"/>
      <c r="P179" s="416"/>
      <c r="Q179" s="416"/>
      <c r="R179" s="416"/>
      <c r="S179" s="416"/>
      <c r="T179" s="416"/>
      <c r="U179" s="416"/>
      <c r="V179" s="416"/>
      <c r="W179" s="416"/>
      <c r="X179" s="419"/>
      <c r="Y179" s="419"/>
      <c r="Z179" s="419"/>
    </row>
    <row r="180" spans="1:26" ht="15.75" customHeight="1">
      <c r="A180" s="419"/>
      <c r="B180" s="424"/>
      <c r="C180" s="419"/>
      <c r="D180" s="419"/>
      <c r="E180" s="419"/>
      <c r="F180" s="419"/>
      <c r="G180" s="419"/>
      <c r="H180" s="419"/>
      <c r="I180" s="419"/>
      <c r="J180" s="419"/>
      <c r="K180" s="419"/>
      <c r="L180" s="425"/>
      <c r="M180" s="419"/>
      <c r="N180" s="419"/>
      <c r="O180" s="428"/>
      <c r="P180" s="416"/>
      <c r="Q180" s="416"/>
      <c r="R180" s="416"/>
      <c r="S180" s="416"/>
      <c r="T180" s="416"/>
      <c r="U180" s="416"/>
      <c r="V180" s="416"/>
      <c r="W180" s="416"/>
      <c r="X180" s="419"/>
      <c r="Y180" s="419"/>
      <c r="Z180" s="419"/>
    </row>
    <row r="181" spans="1:26" ht="15.75" customHeight="1">
      <c r="A181" s="419"/>
      <c r="B181" s="424"/>
      <c r="C181" s="419"/>
      <c r="D181" s="419"/>
      <c r="E181" s="419"/>
      <c r="F181" s="419"/>
      <c r="G181" s="419"/>
      <c r="H181" s="419"/>
      <c r="I181" s="419"/>
      <c r="J181" s="419"/>
      <c r="K181" s="419"/>
      <c r="L181" s="425"/>
      <c r="M181" s="419"/>
      <c r="N181" s="419"/>
      <c r="O181" s="428"/>
      <c r="P181" s="416"/>
      <c r="Q181" s="416"/>
      <c r="R181" s="416"/>
      <c r="S181" s="416"/>
      <c r="T181" s="416"/>
      <c r="U181" s="416"/>
      <c r="V181" s="416"/>
      <c r="W181" s="416"/>
      <c r="X181" s="419"/>
      <c r="Y181" s="419"/>
      <c r="Z181" s="419"/>
    </row>
    <row r="182" spans="1:26" ht="15.75" customHeight="1">
      <c r="A182" s="419"/>
      <c r="B182" s="424"/>
      <c r="C182" s="419"/>
      <c r="D182" s="419"/>
      <c r="E182" s="419"/>
      <c r="F182" s="419"/>
      <c r="G182" s="419"/>
      <c r="H182" s="419"/>
      <c r="I182" s="419"/>
      <c r="J182" s="419"/>
      <c r="K182" s="419"/>
      <c r="L182" s="425"/>
      <c r="M182" s="419"/>
      <c r="N182" s="419"/>
      <c r="O182" s="428"/>
      <c r="P182" s="416"/>
      <c r="Q182" s="416"/>
      <c r="R182" s="416"/>
      <c r="S182" s="416"/>
      <c r="T182" s="416"/>
      <c r="U182" s="416"/>
      <c r="V182" s="416"/>
      <c r="W182" s="416"/>
      <c r="X182" s="419"/>
      <c r="Y182" s="419"/>
      <c r="Z182" s="419"/>
    </row>
    <row r="183" spans="1:26" ht="15.75" customHeight="1">
      <c r="A183" s="419"/>
      <c r="B183" s="424"/>
      <c r="C183" s="419"/>
      <c r="D183" s="419"/>
      <c r="E183" s="419"/>
      <c r="F183" s="419"/>
      <c r="G183" s="419"/>
      <c r="H183" s="419"/>
      <c r="I183" s="419"/>
      <c r="J183" s="419"/>
      <c r="K183" s="419"/>
      <c r="L183" s="425"/>
      <c r="M183" s="419"/>
      <c r="N183" s="419"/>
      <c r="O183" s="428"/>
      <c r="P183" s="416"/>
      <c r="Q183" s="416"/>
      <c r="R183" s="416"/>
      <c r="S183" s="416"/>
      <c r="T183" s="416"/>
      <c r="U183" s="416"/>
      <c r="V183" s="416"/>
      <c r="W183" s="416"/>
      <c r="X183" s="419"/>
      <c r="Y183" s="419"/>
      <c r="Z183" s="419"/>
    </row>
    <row r="184" spans="1:26" ht="15.75" customHeight="1">
      <c r="A184" s="419"/>
      <c r="B184" s="424"/>
      <c r="C184" s="419"/>
      <c r="D184" s="419"/>
      <c r="E184" s="419"/>
      <c r="F184" s="419"/>
      <c r="G184" s="419"/>
      <c r="H184" s="419"/>
      <c r="I184" s="419"/>
      <c r="J184" s="419"/>
      <c r="K184" s="419"/>
      <c r="L184" s="425"/>
      <c r="M184" s="419"/>
      <c r="N184" s="419"/>
      <c r="O184" s="428"/>
      <c r="P184" s="416"/>
      <c r="Q184" s="416"/>
      <c r="R184" s="416"/>
      <c r="S184" s="416"/>
      <c r="T184" s="416"/>
      <c r="U184" s="416"/>
      <c r="V184" s="416"/>
      <c r="W184" s="416"/>
      <c r="X184" s="419"/>
      <c r="Y184" s="419"/>
      <c r="Z184" s="419"/>
    </row>
    <row r="185" spans="1:26" ht="15.75" customHeight="1">
      <c r="A185" s="419"/>
      <c r="B185" s="424"/>
      <c r="C185" s="419"/>
      <c r="D185" s="419"/>
      <c r="E185" s="419"/>
      <c r="F185" s="419"/>
      <c r="G185" s="419"/>
      <c r="H185" s="419"/>
      <c r="I185" s="419"/>
      <c r="J185" s="419"/>
      <c r="K185" s="419"/>
      <c r="L185" s="425"/>
      <c r="M185" s="419"/>
      <c r="N185" s="419"/>
      <c r="O185" s="428"/>
      <c r="P185" s="416"/>
      <c r="Q185" s="416"/>
      <c r="R185" s="416"/>
      <c r="S185" s="416"/>
      <c r="T185" s="416"/>
      <c r="U185" s="416"/>
      <c r="V185" s="416"/>
      <c r="W185" s="416"/>
      <c r="X185" s="419"/>
      <c r="Y185" s="419"/>
      <c r="Z185" s="419"/>
    </row>
    <row r="186" spans="1:26" ht="15.75" customHeight="1">
      <c r="A186" s="419"/>
      <c r="B186" s="424"/>
      <c r="C186" s="419"/>
      <c r="D186" s="419"/>
      <c r="E186" s="419"/>
      <c r="F186" s="419"/>
      <c r="G186" s="419"/>
      <c r="H186" s="419"/>
      <c r="I186" s="419"/>
      <c r="J186" s="419"/>
      <c r="K186" s="419"/>
      <c r="L186" s="425"/>
      <c r="M186" s="419"/>
      <c r="N186" s="419"/>
      <c r="O186" s="428"/>
      <c r="P186" s="416"/>
      <c r="Q186" s="416"/>
      <c r="R186" s="416"/>
      <c r="S186" s="416"/>
      <c r="T186" s="416"/>
      <c r="U186" s="416"/>
      <c r="V186" s="416"/>
      <c r="W186" s="416"/>
      <c r="X186" s="419"/>
      <c r="Y186" s="419"/>
      <c r="Z186" s="419"/>
    </row>
    <row r="187" spans="1:26" ht="15.75" customHeight="1">
      <c r="A187" s="419"/>
      <c r="B187" s="424"/>
      <c r="C187" s="419"/>
      <c r="D187" s="419"/>
      <c r="E187" s="419"/>
      <c r="F187" s="419"/>
      <c r="G187" s="419"/>
      <c r="H187" s="419"/>
      <c r="I187" s="419"/>
      <c r="J187" s="419"/>
      <c r="K187" s="419"/>
      <c r="L187" s="425"/>
      <c r="M187" s="419"/>
      <c r="N187" s="419"/>
      <c r="O187" s="428"/>
      <c r="P187" s="416"/>
      <c r="Q187" s="416"/>
      <c r="R187" s="416"/>
      <c r="S187" s="416"/>
      <c r="T187" s="416"/>
      <c r="U187" s="416"/>
      <c r="V187" s="416"/>
      <c r="W187" s="416"/>
      <c r="X187" s="419"/>
      <c r="Y187" s="419"/>
      <c r="Z187" s="419"/>
    </row>
    <row r="188" spans="1:26" ht="15.75" customHeight="1">
      <c r="A188" s="419"/>
      <c r="B188" s="424"/>
      <c r="C188" s="419"/>
      <c r="D188" s="419"/>
      <c r="E188" s="419"/>
      <c r="F188" s="419"/>
      <c r="G188" s="419"/>
      <c r="H188" s="419"/>
      <c r="I188" s="419"/>
      <c r="J188" s="419"/>
      <c r="K188" s="419"/>
      <c r="L188" s="425"/>
      <c r="M188" s="419"/>
      <c r="N188" s="419"/>
      <c r="O188" s="428"/>
      <c r="P188" s="416"/>
      <c r="Q188" s="416"/>
      <c r="R188" s="416"/>
      <c r="S188" s="416"/>
      <c r="T188" s="416"/>
      <c r="U188" s="416"/>
      <c r="V188" s="416"/>
      <c r="W188" s="416"/>
      <c r="X188" s="419"/>
      <c r="Y188" s="419"/>
      <c r="Z188" s="419"/>
    </row>
    <row r="189" spans="1:26" ht="15.75" customHeight="1">
      <c r="A189" s="419"/>
      <c r="B189" s="424"/>
      <c r="C189" s="419"/>
      <c r="D189" s="419"/>
      <c r="E189" s="419"/>
      <c r="F189" s="419"/>
      <c r="G189" s="419"/>
      <c r="H189" s="419"/>
      <c r="I189" s="419"/>
      <c r="J189" s="419"/>
      <c r="K189" s="419"/>
      <c r="L189" s="425"/>
      <c r="M189" s="419"/>
      <c r="N189" s="419"/>
      <c r="O189" s="428"/>
      <c r="P189" s="416"/>
      <c r="Q189" s="416"/>
      <c r="R189" s="416"/>
      <c r="S189" s="416"/>
      <c r="T189" s="416"/>
      <c r="U189" s="416"/>
      <c r="V189" s="416"/>
      <c r="W189" s="416"/>
      <c r="X189" s="419"/>
      <c r="Y189" s="419"/>
      <c r="Z189" s="419"/>
    </row>
    <row r="190" spans="1:26" ht="15.75" customHeight="1">
      <c r="A190" s="419"/>
      <c r="B190" s="424"/>
      <c r="C190" s="419"/>
      <c r="D190" s="419"/>
      <c r="E190" s="419"/>
      <c r="F190" s="419"/>
      <c r="G190" s="419"/>
      <c r="H190" s="419"/>
      <c r="I190" s="419"/>
      <c r="J190" s="419"/>
      <c r="K190" s="419"/>
      <c r="L190" s="425"/>
      <c r="M190" s="419"/>
      <c r="N190" s="419"/>
      <c r="O190" s="428"/>
      <c r="P190" s="416"/>
      <c r="Q190" s="416"/>
      <c r="R190" s="416"/>
      <c r="S190" s="416"/>
      <c r="T190" s="416"/>
      <c r="U190" s="416"/>
      <c r="V190" s="416"/>
      <c r="W190" s="416"/>
      <c r="X190" s="419"/>
      <c r="Y190" s="419"/>
      <c r="Z190" s="419"/>
    </row>
    <row r="191" spans="1:26" ht="15.75" customHeight="1">
      <c r="A191" s="419"/>
      <c r="B191" s="424"/>
      <c r="C191" s="419"/>
      <c r="D191" s="419"/>
      <c r="E191" s="419"/>
      <c r="F191" s="419"/>
      <c r="G191" s="419"/>
      <c r="H191" s="419"/>
      <c r="I191" s="419"/>
      <c r="J191" s="419"/>
      <c r="K191" s="419"/>
      <c r="L191" s="425"/>
      <c r="M191" s="419"/>
      <c r="N191" s="419"/>
      <c r="O191" s="428"/>
      <c r="P191" s="416"/>
      <c r="Q191" s="416"/>
      <c r="R191" s="416"/>
      <c r="S191" s="416"/>
      <c r="T191" s="416"/>
      <c r="U191" s="416"/>
      <c r="V191" s="416"/>
      <c r="W191" s="416"/>
      <c r="X191" s="419"/>
      <c r="Y191" s="419"/>
      <c r="Z191" s="419"/>
    </row>
    <row r="192" spans="1:26" ht="15.75" customHeight="1">
      <c r="A192" s="419"/>
      <c r="B192" s="424"/>
      <c r="C192" s="419"/>
      <c r="D192" s="419"/>
      <c r="E192" s="419"/>
      <c r="F192" s="419"/>
      <c r="G192" s="419"/>
      <c r="H192" s="419"/>
      <c r="I192" s="419"/>
      <c r="J192" s="419"/>
      <c r="K192" s="419"/>
      <c r="L192" s="425"/>
      <c r="M192" s="419"/>
      <c r="N192" s="419"/>
      <c r="O192" s="428"/>
      <c r="P192" s="416"/>
      <c r="Q192" s="416"/>
      <c r="R192" s="416"/>
      <c r="S192" s="416"/>
      <c r="T192" s="416"/>
      <c r="U192" s="416"/>
      <c r="V192" s="416"/>
      <c r="W192" s="416"/>
      <c r="X192" s="419"/>
      <c r="Y192" s="419"/>
      <c r="Z192" s="419"/>
    </row>
    <row r="193" spans="1:26" ht="15.75" customHeight="1">
      <c r="A193" s="419"/>
      <c r="B193" s="424"/>
      <c r="C193" s="419"/>
      <c r="D193" s="419"/>
      <c r="E193" s="419"/>
      <c r="F193" s="419"/>
      <c r="G193" s="419"/>
      <c r="H193" s="419"/>
      <c r="I193" s="419"/>
      <c r="J193" s="419"/>
      <c r="K193" s="419"/>
      <c r="L193" s="425"/>
      <c r="M193" s="419"/>
      <c r="N193" s="419"/>
      <c r="O193" s="428"/>
      <c r="P193" s="416"/>
      <c r="Q193" s="416"/>
      <c r="R193" s="416"/>
      <c r="S193" s="416"/>
      <c r="T193" s="416"/>
      <c r="U193" s="416"/>
      <c r="V193" s="416"/>
      <c r="W193" s="416"/>
      <c r="X193" s="419"/>
      <c r="Y193" s="419"/>
      <c r="Z193" s="419"/>
    </row>
    <row r="194" spans="1:26" ht="15.75" customHeight="1">
      <c r="A194" s="419"/>
      <c r="B194" s="424"/>
      <c r="C194" s="419"/>
      <c r="D194" s="419"/>
      <c r="E194" s="419"/>
      <c r="F194" s="419"/>
      <c r="G194" s="419"/>
      <c r="H194" s="419"/>
      <c r="I194" s="419"/>
      <c r="J194" s="419"/>
      <c r="K194" s="419"/>
      <c r="L194" s="425"/>
      <c r="M194" s="419"/>
      <c r="N194" s="419"/>
      <c r="O194" s="428"/>
      <c r="P194" s="416"/>
      <c r="Q194" s="416"/>
      <c r="R194" s="416"/>
      <c r="S194" s="416"/>
      <c r="T194" s="416"/>
      <c r="U194" s="416"/>
      <c r="V194" s="416"/>
      <c r="W194" s="416"/>
      <c r="X194" s="419"/>
      <c r="Y194" s="419"/>
      <c r="Z194" s="419"/>
    </row>
    <row r="195" spans="1:26" ht="15.75" customHeight="1">
      <c r="A195" s="419"/>
      <c r="B195" s="424"/>
      <c r="C195" s="419"/>
      <c r="D195" s="419"/>
      <c r="E195" s="419"/>
      <c r="F195" s="419"/>
      <c r="G195" s="419"/>
      <c r="H195" s="419"/>
      <c r="I195" s="419"/>
      <c r="J195" s="419"/>
      <c r="K195" s="419"/>
      <c r="L195" s="425"/>
      <c r="M195" s="419"/>
      <c r="N195" s="419"/>
      <c r="O195" s="428"/>
      <c r="P195" s="416"/>
      <c r="Q195" s="416"/>
      <c r="R195" s="416"/>
      <c r="S195" s="416"/>
      <c r="T195" s="416"/>
      <c r="U195" s="416"/>
      <c r="V195" s="416"/>
      <c r="W195" s="416"/>
      <c r="X195" s="419"/>
      <c r="Y195" s="419"/>
      <c r="Z195" s="419"/>
    </row>
    <row r="196" spans="1:26" ht="15.75" customHeight="1">
      <c r="A196" s="419"/>
      <c r="B196" s="424"/>
      <c r="C196" s="419"/>
      <c r="D196" s="419"/>
      <c r="E196" s="419"/>
      <c r="F196" s="419"/>
      <c r="G196" s="419"/>
      <c r="H196" s="419"/>
      <c r="I196" s="419"/>
      <c r="J196" s="419"/>
      <c r="K196" s="419"/>
      <c r="L196" s="425"/>
      <c r="M196" s="419"/>
      <c r="N196" s="419"/>
      <c r="O196" s="428"/>
      <c r="P196" s="416"/>
      <c r="Q196" s="416"/>
      <c r="R196" s="416"/>
      <c r="S196" s="416"/>
      <c r="T196" s="416"/>
      <c r="U196" s="416"/>
      <c r="V196" s="416"/>
      <c r="W196" s="416"/>
      <c r="X196" s="419"/>
      <c r="Y196" s="419"/>
      <c r="Z196" s="419"/>
    </row>
    <row r="197" spans="1:26" ht="15.75" customHeight="1">
      <c r="A197" s="419"/>
      <c r="B197" s="424"/>
      <c r="C197" s="419"/>
      <c r="D197" s="419"/>
      <c r="E197" s="419"/>
      <c r="F197" s="419"/>
      <c r="G197" s="419"/>
      <c r="H197" s="419"/>
      <c r="I197" s="419"/>
      <c r="J197" s="419"/>
      <c r="K197" s="419"/>
      <c r="L197" s="425"/>
      <c r="M197" s="419"/>
      <c r="N197" s="419"/>
      <c r="O197" s="428"/>
      <c r="P197" s="416"/>
      <c r="Q197" s="416"/>
      <c r="R197" s="416"/>
      <c r="S197" s="416"/>
      <c r="T197" s="416"/>
      <c r="U197" s="416"/>
      <c r="V197" s="416"/>
      <c r="W197" s="416"/>
      <c r="X197" s="419"/>
      <c r="Y197" s="419"/>
      <c r="Z197" s="419"/>
    </row>
    <row r="198" spans="1:26" ht="15.75" customHeight="1">
      <c r="A198" s="419"/>
      <c r="B198" s="424"/>
      <c r="C198" s="419"/>
      <c r="D198" s="419"/>
      <c r="E198" s="419"/>
      <c r="F198" s="419"/>
      <c r="G198" s="419"/>
      <c r="H198" s="419"/>
      <c r="I198" s="419"/>
      <c r="J198" s="419"/>
      <c r="K198" s="419"/>
      <c r="L198" s="425"/>
      <c r="M198" s="419"/>
      <c r="N198" s="419"/>
      <c r="O198" s="428"/>
      <c r="P198" s="416"/>
      <c r="Q198" s="416"/>
      <c r="R198" s="416"/>
      <c r="S198" s="416"/>
      <c r="T198" s="416"/>
      <c r="U198" s="416"/>
      <c r="V198" s="416"/>
      <c r="W198" s="416"/>
      <c r="X198" s="419"/>
      <c r="Y198" s="419"/>
      <c r="Z198" s="419"/>
    </row>
    <row r="199" spans="1:26" ht="15.75" customHeight="1">
      <c r="A199" s="419"/>
      <c r="B199" s="424"/>
      <c r="C199" s="419"/>
      <c r="D199" s="419"/>
      <c r="E199" s="419"/>
      <c r="F199" s="419"/>
      <c r="G199" s="419"/>
      <c r="H199" s="419"/>
      <c r="I199" s="419"/>
      <c r="J199" s="419"/>
      <c r="K199" s="419"/>
      <c r="L199" s="425"/>
      <c r="M199" s="419"/>
      <c r="N199" s="419"/>
      <c r="O199" s="428"/>
      <c r="P199" s="416"/>
      <c r="Q199" s="416"/>
      <c r="R199" s="416"/>
      <c r="S199" s="416"/>
      <c r="T199" s="416"/>
      <c r="U199" s="416"/>
      <c r="V199" s="416"/>
      <c r="W199" s="416"/>
      <c r="X199" s="419"/>
      <c r="Y199" s="419"/>
      <c r="Z199" s="419"/>
    </row>
    <row r="200" spans="1:26" ht="15.75" customHeight="1">
      <c r="A200" s="419"/>
      <c r="B200" s="424"/>
      <c r="C200" s="419"/>
      <c r="D200" s="419"/>
      <c r="E200" s="419"/>
      <c r="F200" s="419"/>
      <c r="G200" s="419"/>
      <c r="H200" s="419"/>
      <c r="I200" s="419"/>
      <c r="J200" s="419"/>
      <c r="K200" s="419"/>
      <c r="L200" s="425"/>
      <c r="M200" s="419"/>
      <c r="N200" s="419"/>
      <c r="O200" s="428"/>
      <c r="P200" s="416"/>
      <c r="Q200" s="416"/>
      <c r="R200" s="416"/>
      <c r="S200" s="416"/>
      <c r="T200" s="416"/>
      <c r="U200" s="416"/>
      <c r="V200" s="416"/>
      <c r="W200" s="416"/>
      <c r="X200" s="419"/>
      <c r="Y200" s="419"/>
      <c r="Z200" s="419"/>
    </row>
    <row r="201" spans="1:26" ht="15.75" customHeight="1">
      <c r="A201" s="419"/>
      <c r="B201" s="424"/>
      <c r="C201" s="419"/>
      <c r="D201" s="419"/>
      <c r="E201" s="419"/>
      <c r="F201" s="419"/>
      <c r="G201" s="419"/>
      <c r="H201" s="419"/>
      <c r="I201" s="419"/>
      <c r="J201" s="419"/>
      <c r="K201" s="419"/>
      <c r="L201" s="425"/>
      <c r="M201" s="419"/>
      <c r="N201" s="419"/>
      <c r="O201" s="428"/>
      <c r="P201" s="416"/>
      <c r="Q201" s="416"/>
      <c r="R201" s="416"/>
      <c r="S201" s="416"/>
      <c r="T201" s="416"/>
      <c r="U201" s="416"/>
      <c r="V201" s="416"/>
      <c r="W201" s="416"/>
      <c r="X201" s="419"/>
      <c r="Y201" s="419"/>
      <c r="Z201" s="419"/>
    </row>
    <row r="202" spans="1:26" ht="15.75" customHeight="1">
      <c r="A202" s="419"/>
      <c r="B202" s="424"/>
      <c r="C202" s="419"/>
      <c r="D202" s="419"/>
      <c r="E202" s="419"/>
      <c r="F202" s="419"/>
      <c r="G202" s="419"/>
      <c r="H202" s="419"/>
      <c r="I202" s="419"/>
      <c r="J202" s="419"/>
      <c r="K202" s="419"/>
      <c r="L202" s="425"/>
      <c r="M202" s="419"/>
      <c r="N202" s="419"/>
      <c r="O202" s="428"/>
      <c r="P202" s="416"/>
      <c r="Q202" s="416"/>
      <c r="R202" s="416"/>
      <c r="S202" s="416"/>
      <c r="T202" s="416"/>
      <c r="U202" s="416"/>
      <c r="V202" s="416"/>
      <c r="W202" s="416"/>
      <c r="X202" s="419"/>
      <c r="Y202" s="419"/>
      <c r="Z202" s="419"/>
    </row>
    <row r="203" spans="1:26" ht="15.75" customHeight="1">
      <c r="A203" s="419"/>
      <c r="B203" s="424"/>
      <c r="C203" s="419"/>
      <c r="D203" s="419"/>
      <c r="E203" s="419"/>
      <c r="F203" s="419"/>
      <c r="G203" s="419"/>
      <c r="H203" s="419"/>
      <c r="I203" s="419"/>
      <c r="J203" s="419"/>
      <c r="K203" s="419"/>
      <c r="L203" s="425"/>
      <c r="M203" s="419"/>
      <c r="N203" s="419"/>
      <c r="O203" s="428"/>
      <c r="P203" s="416"/>
      <c r="Q203" s="416"/>
      <c r="R203" s="416"/>
      <c r="S203" s="416"/>
      <c r="T203" s="416"/>
      <c r="U203" s="416"/>
      <c r="V203" s="416"/>
      <c r="W203" s="416"/>
      <c r="X203" s="419"/>
      <c r="Y203" s="419"/>
      <c r="Z203" s="419"/>
    </row>
    <row r="204" spans="1:26" ht="15.75" customHeight="1">
      <c r="A204" s="419"/>
      <c r="B204" s="424"/>
      <c r="C204" s="419"/>
      <c r="D204" s="419"/>
      <c r="E204" s="419"/>
      <c r="F204" s="419"/>
      <c r="G204" s="419"/>
      <c r="H204" s="419"/>
      <c r="I204" s="419"/>
      <c r="J204" s="419"/>
      <c r="K204" s="419"/>
      <c r="L204" s="425"/>
      <c r="M204" s="419"/>
      <c r="N204" s="419"/>
      <c r="O204" s="428"/>
      <c r="P204" s="416"/>
      <c r="Q204" s="416"/>
      <c r="R204" s="416"/>
      <c r="S204" s="416"/>
      <c r="T204" s="416"/>
      <c r="U204" s="416"/>
      <c r="V204" s="416"/>
      <c r="W204" s="416"/>
      <c r="X204" s="419"/>
      <c r="Y204" s="419"/>
      <c r="Z204" s="419"/>
    </row>
    <row r="205" spans="1:26" ht="15.75" customHeight="1">
      <c r="A205" s="419"/>
      <c r="B205" s="424"/>
      <c r="C205" s="419"/>
      <c r="D205" s="419"/>
      <c r="E205" s="419"/>
      <c r="F205" s="419"/>
      <c r="G205" s="419"/>
      <c r="H205" s="419"/>
      <c r="I205" s="419"/>
      <c r="J205" s="419"/>
      <c r="K205" s="419"/>
      <c r="L205" s="425"/>
      <c r="M205" s="419"/>
      <c r="N205" s="419"/>
      <c r="O205" s="428"/>
      <c r="P205" s="416"/>
      <c r="Q205" s="416"/>
      <c r="R205" s="416"/>
      <c r="S205" s="416"/>
      <c r="T205" s="416"/>
      <c r="U205" s="416"/>
      <c r="V205" s="416"/>
      <c r="W205" s="416"/>
      <c r="X205" s="419"/>
      <c r="Y205" s="419"/>
      <c r="Z205" s="419"/>
    </row>
    <row r="206" spans="1:26" ht="15.75" customHeight="1">
      <c r="A206" s="419"/>
      <c r="B206" s="424"/>
      <c r="C206" s="419"/>
      <c r="D206" s="419"/>
      <c r="E206" s="419"/>
      <c r="F206" s="419"/>
      <c r="G206" s="419"/>
      <c r="H206" s="419"/>
      <c r="I206" s="419"/>
      <c r="J206" s="419"/>
      <c r="K206" s="419"/>
      <c r="L206" s="425"/>
      <c r="M206" s="419"/>
      <c r="N206" s="419"/>
      <c r="O206" s="428"/>
      <c r="P206" s="416"/>
      <c r="Q206" s="416"/>
      <c r="R206" s="416"/>
      <c r="S206" s="416"/>
      <c r="T206" s="416"/>
      <c r="U206" s="416"/>
      <c r="V206" s="416"/>
      <c r="W206" s="416"/>
      <c r="X206" s="419"/>
      <c r="Y206" s="419"/>
      <c r="Z206" s="419"/>
    </row>
    <row r="207" spans="1:26" ht="15.75" customHeight="1">
      <c r="A207" s="419"/>
      <c r="B207" s="424"/>
      <c r="C207" s="419"/>
      <c r="D207" s="419"/>
      <c r="E207" s="419"/>
      <c r="F207" s="419"/>
      <c r="G207" s="419"/>
      <c r="H207" s="419"/>
      <c r="I207" s="419"/>
      <c r="J207" s="419"/>
      <c r="K207" s="419"/>
      <c r="L207" s="425"/>
      <c r="M207" s="419"/>
      <c r="N207" s="419"/>
      <c r="O207" s="428"/>
      <c r="P207" s="416"/>
      <c r="Q207" s="416"/>
      <c r="R207" s="416"/>
      <c r="S207" s="416"/>
      <c r="T207" s="416"/>
      <c r="U207" s="416"/>
      <c r="V207" s="416"/>
      <c r="W207" s="416"/>
      <c r="X207" s="419"/>
      <c r="Y207" s="419"/>
      <c r="Z207" s="419"/>
    </row>
    <row r="208" spans="1:26" ht="15.75" customHeight="1">
      <c r="A208" s="419"/>
      <c r="B208" s="424"/>
      <c r="C208" s="419"/>
      <c r="D208" s="419"/>
      <c r="E208" s="419"/>
      <c r="F208" s="419"/>
      <c r="G208" s="419"/>
      <c r="H208" s="419"/>
      <c r="I208" s="419"/>
      <c r="J208" s="419"/>
      <c r="K208" s="419"/>
      <c r="L208" s="425"/>
      <c r="M208" s="419"/>
      <c r="N208" s="419"/>
      <c r="O208" s="428"/>
      <c r="P208" s="416"/>
      <c r="Q208" s="416"/>
      <c r="R208" s="416"/>
      <c r="S208" s="416"/>
      <c r="T208" s="416"/>
      <c r="U208" s="416"/>
      <c r="V208" s="416"/>
      <c r="W208" s="416"/>
      <c r="X208" s="419"/>
      <c r="Y208" s="419"/>
      <c r="Z208" s="419"/>
    </row>
    <row r="209" spans="1:26" ht="15.75" customHeight="1">
      <c r="A209" s="419"/>
      <c r="B209" s="424"/>
      <c r="C209" s="419"/>
      <c r="D209" s="419"/>
      <c r="E209" s="419"/>
      <c r="F209" s="419"/>
      <c r="G209" s="419"/>
      <c r="H209" s="419"/>
      <c r="I209" s="419"/>
      <c r="J209" s="419"/>
      <c r="K209" s="419"/>
      <c r="L209" s="425"/>
      <c r="M209" s="419"/>
      <c r="N209" s="419"/>
      <c r="O209" s="428"/>
      <c r="P209" s="416"/>
      <c r="Q209" s="416"/>
      <c r="R209" s="416"/>
      <c r="S209" s="416"/>
      <c r="T209" s="416"/>
      <c r="U209" s="416"/>
      <c r="V209" s="416"/>
      <c r="W209" s="416"/>
      <c r="X209" s="419"/>
      <c r="Y209" s="419"/>
      <c r="Z209" s="419"/>
    </row>
    <row r="210" spans="1:26" ht="15.75" customHeight="1">
      <c r="A210" s="419"/>
      <c r="B210" s="424"/>
      <c r="C210" s="419"/>
      <c r="D210" s="419"/>
      <c r="E210" s="419"/>
      <c r="F210" s="419"/>
      <c r="G210" s="419"/>
      <c r="H210" s="419"/>
      <c r="I210" s="419"/>
      <c r="J210" s="419"/>
      <c r="K210" s="419"/>
      <c r="L210" s="425"/>
      <c r="M210" s="419"/>
      <c r="N210" s="419"/>
      <c r="O210" s="428"/>
      <c r="P210" s="416"/>
      <c r="Q210" s="416"/>
      <c r="R210" s="416"/>
      <c r="S210" s="416"/>
      <c r="T210" s="416"/>
      <c r="U210" s="416"/>
      <c r="V210" s="416"/>
      <c r="W210" s="416"/>
      <c r="X210" s="419"/>
      <c r="Y210" s="419"/>
      <c r="Z210" s="419"/>
    </row>
    <row r="211" spans="1:26" ht="15.75" customHeight="1">
      <c r="A211" s="419"/>
      <c r="B211" s="424"/>
      <c r="C211" s="419"/>
      <c r="D211" s="419"/>
      <c r="E211" s="419"/>
      <c r="F211" s="419"/>
      <c r="G211" s="419"/>
      <c r="H211" s="419"/>
      <c r="I211" s="419"/>
      <c r="J211" s="419"/>
      <c r="K211" s="419"/>
      <c r="L211" s="425"/>
      <c r="M211" s="419"/>
      <c r="N211" s="419"/>
      <c r="O211" s="428"/>
      <c r="P211" s="416"/>
      <c r="Q211" s="416"/>
      <c r="R211" s="416"/>
      <c r="S211" s="416"/>
      <c r="T211" s="416"/>
      <c r="U211" s="416"/>
      <c r="V211" s="416"/>
      <c r="W211" s="416"/>
      <c r="X211" s="419"/>
      <c r="Y211" s="419"/>
      <c r="Z211" s="419"/>
    </row>
    <row r="212" spans="1:26" ht="15.75" customHeight="1">
      <c r="A212" s="419"/>
      <c r="B212" s="424"/>
      <c r="C212" s="419"/>
      <c r="D212" s="419"/>
      <c r="E212" s="419"/>
      <c r="F212" s="419"/>
      <c r="G212" s="419"/>
      <c r="H212" s="419"/>
      <c r="I212" s="419"/>
      <c r="J212" s="419"/>
      <c r="K212" s="419"/>
      <c r="L212" s="425"/>
      <c r="M212" s="419"/>
      <c r="N212" s="419"/>
      <c r="O212" s="428"/>
      <c r="P212" s="416"/>
      <c r="Q212" s="416"/>
      <c r="R212" s="416"/>
      <c r="S212" s="416"/>
      <c r="T212" s="416"/>
      <c r="U212" s="416"/>
      <c r="V212" s="416"/>
      <c r="W212" s="416"/>
      <c r="X212" s="419"/>
      <c r="Y212" s="419"/>
      <c r="Z212" s="419"/>
    </row>
    <row r="213" spans="1:26" ht="15.75" customHeight="1">
      <c r="A213" s="419"/>
      <c r="B213" s="424"/>
      <c r="C213" s="419"/>
      <c r="D213" s="419"/>
      <c r="E213" s="419"/>
      <c r="F213" s="419"/>
      <c r="G213" s="419"/>
      <c r="H213" s="419"/>
      <c r="I213" s="419"/>
      <c r="J213" s="419"/>
      <c r="K213" s="419"/>
      <c r="L213" s="425"/>
      <c r="M213" s="419"/>
      <c r="N213" s="419"/>
      <c r="O213" s="428"/>
      <c r="P213" s="416"/>
      <c r="Q213" s="416"/>
      <c r="R213" s="416"/>
      <c r="S213" s="416"/>
      <c r="T213" s="416"/>
      <c r="U213" s="416"/>
      <c r="V213" s="416"/>
      <c r="W213" s="416"/>
      <c r="X213" s="419"/>
      <c r="Y213" s="419"/>
      <c r="Z213" s="419"/>
    </row>
    <row r="214" spans="1:26" ht="15.75" customHeight="1">
      <c r="A214" s="419"/>
      <c r="B214" s="424"/>
      <c r="C214" s="419"/>
      <c r="D214" s="419"/>
      <c r="E214" s="419"/>
      <c r="F214" s="419"/>
      <c r="G214" s="419"/>
      <c r="H214" s="419"/>
      <c r="I214" s="419"/>
      <c r="J214" s="419"/>
      <c r="K214" s="419"/>
      <c r="L214" s="425"/>
      <c r="M214" s="419"/>
      <c r="N214" s="419"/>
      <c r="O214" s="428"/>
      <c r="P214" s="416"/>
      <c r="Q214" s="416"/>
      <c r="R214" s="416"/>
      <c r="S214" s="416"/>
      <c r="T214" s="416"/>
      <c r="U214" s="416"/>
      <c r="V214" s="416"/>
      <c r="W214" s="416"/>
      <c r="X214" s="419"/>
      <c r="Y214" s="419"/>
      <c r="Z214" s="419"/>
    </row>
    <row r="215" spans="1:26" ht="15.75" customHeight="1">
      <c r="A215" s="419"/>
      <c r="B215" s="424"/>
      <c r="C215" s="419"/>
      <c r="D215" s="419"/>
      <c r="E215" s="419"/>
      <c r="F215" s="419"/>
      <c r="G215" s="419"/>
      <c r="H215" s="419"/>
      <c r="I215" s="419"/>
      <c r="J215" s="419"/>
      <c r="K215" s="419"/>
      <c r="L215" s="425"/>
      <c r="M215" s="419"/>
      <c r="N215" s="419"/>
      <c r="O215" s="428"/>
      <c r="P215" s="416"/>
      <c r="Q215" s="416"/>
      <c r="R215" s="416"/>
      <c r="S215" s="416"/>
      <c r="T215" s="416"/>
      <c r="U215" s="416"/>
      <c r="V215" s="416"/>
      <c r="W215" s="416"/>
      <c r="X215" s="419"/>
      <c r="Y215" s="419"/>
      <c r="Z215" s="419"/>
    </row>
    <row r="216" spans="1:26" ht="15.75" customHeight="1">
      <c r="A216" s="419"/>
      <c r="B216" s="424"/>
      <c r="C216" s="419"/>
      <c r="D216" s="419"/>
      <c r="E216" s="419"/>
      <c r="F216" s="419"/>
      <c r="G216" s="419"/>
      <c r="H216" s="419"/>
      <c r="I216" s="419"/>
      <c r="J216" s="419"/>
      <c r="K216" s="419"/>
      <c r="L216" s="425"/>
      <c r="M216" s="419"/>
      <c r="N216" s="419"/>
      <c r="O216" s="428"/>
      <c r="P216" s="416"/>
      <c r="Q216" s="416"/>
      <c r="R216" s="416"/>
      <c r="S216" s="416"/>
      <c r="T216" s="416"/>
      <c r="U216" s="416"/>
      <c r="V216" s="416"/>
      <c r="W216" s="416"/>
      <c r="X216" s="419"/>
      <c r="Y216" s="419"/>
      <c r="Z216" s="419"/>
    </row>
    <row r="217" spans="1:26" ht="15.75" customHeight="1">
      <c r="A217" s="419"/>
      <c r="B217" s="424"/>
      <c r="C217" s="419"/>
      <c r="D217" s="419"/>
      <c r="E217" s="419"/>
      <c r="F217" s="419"/>
      <c r="G217" s="419"/>
      <c r="H217" s="419"/>
      <c r="I217" s="419"/>
      <c r="J217" s="419"/>
      <c r="K217" s="419"/>
      <c r="L217" s="425"/>
      <c r="M217" s="419"/>
      <c r="N217" s="419"/>
      <c r="O217" s="428"/>
      <c r="P217" s="416"/>
      <c r="Q217" s="416"/>
      <c r="R217" s="416"/>
      <c r="S217" s="416"/>
      <c r="T217" s="416"/>
      <c r="U217" s="416"/>
      <c r="V217" s="416"/>
      <c r="W217" s="416"/>
      <c r="X217" s="419"/>
      <c r="Y217" s="419"/>
      <c r="Z217" s="419"/>
    </row>
    <row r="218" spans="1:26" ht="15.75" customHeight="1">
      <c r="A218" s="419"/>
      <c r="B218" s="424"/>
      <c r="C218" s="419"/>
      <c r="D218" s="419"/>
      <c r="E218" s="419"/>
      <c r="F218" s="419"/>
      <c r="G218" s="419"/>
      <c r="H218" s="419"/>
      <c r="I218" s="419"/>
      <c r="J218" s="419"/>
      <c r="K218" s="419"/>
      <c r="L218" s="425"/>
      <c r="M218" s="419"/>
      <c r="N218" s="419"/>
      <c r="O218" s="428"/>
      <c r="P218" s="416"/>
      <c r="Q218" s="416"/>
      <c r="R218" s="416"/>
      <c r="S218" s="416"/>
      <c r="T218" s="416"/>
      <c r="U218" s="416"/>
      <c r="V218" s="416"/>
      <c r="W218" s="416"/>
      <c r="X218" s="419"/>
      <c r="Y218" s="419"/>
      <c r="Z218" s="419"/>
    </row>
    <row r="219" spans="1:26" ht="15.75" customHeight="1">
      <c r="A219" s="419"/>
      <c r="B219" s="424"/>
      <c r="C219" s="419"/>
      <c r="D219" s="419"/>
      <c r="E219" s="419"/>
      <c r="F219" s="419"/>
      <c r="G219" s="419"/>
      <c r="H219" s="419"/>
      <c r="I219" s="419"/>
      <c r="J219" s="419"/>
      <c r="K219" s="419"/>
      <c r="L219" s="425"/>
      <c r="M219" s="419"/>
      <c r="N219" s="419"/>
      <c r="O219" s="428"/>
      <c r="P219" s="416"/>
      <c r="Q219" s="416"/>
      <c r="R219" s="416"/>
      <c r="S219" s="416"/>
      <c r="T219" s="416"/>
      <c r="U219" s="416"/>
      <c r="V219" s="416"/>
      <c r="W219" s="416"/>
      <c r="X219" s="419"/>
      <c r="Y219" s="419"/>
      <c r="Z219" s="419"/>
    </row>
    <row r="220" spans="1:26" ht="15.75" customHeight="1">
      <c r="A220" s="419"/>
      <c r="B220" s="424"/>
      <c r="C220" s="419"/>
      <c r="D220" s="419"/>
      <c r="E220" s="419"/>
      <c r="F220" s="419"/>
      <c r="G220" s="419"/>
      <c r="H220" s="419"/>
      <c r="I220" s="419"/>
      <c r="J220" s="419"/>
      <c r="K220" s="419"/>
      <c r="L220" s="425"/>
      <c r="M220" s="419"/>
      <c r="N220" s="419"/>
      <c r="O220" s="428"/>
      <c r="P220" s="416"/>
      <c r="Q220" s="416"/>
      <c r="R220" s="416"/>
      <c r="S220" s="416"/>
      <c r="T220" s="416"/>
      <c r="U220" s="416"/>
      <c r="V220" s="416"/>
      <c r="W220" s="416"/>
      <c r="X220" s="419"/>
      <c r="Y220" s="419"/>
      <c r="Z220" s="419"/>
    </row>
    <row r="221" spans="1:26" ht="15.75" customHeight="1">
      <c r="A221" s="419"/>
      <c r="B221" s="424"/>
      <c r="C221" s="419"/>
      <c r="D221" s="419"/>
      <c r="E221" s="419"/>
      <c r="F221" s="419"/>
      <c r="G221" s="419"/>
      <c r="H221" s="419"/>
      <c r="I221" s="419"/>
      <c r="J221" s="419"/>
      <c r="K221" s="419"/>
      <c r="L221" s="425"/>
      <c r="M221" s="419"/>
      <c r="N221" s="419"/>
      <c r="O221" s="428"/>
      <c r="P221" s="416"/>
      <c r="Q221" s="416"/>
      <c r="R221" s="416"/>
      <c r="S221" s="416"/>
      <c r="T221" s="416"/>
      <c r="U221" s="416"/>
      <c r="V221" s="416"/>
      <c r="W221" s="416"/>
      <c r="X221" s="419"/>
      <c r="Y221" s="419"/>
      <c r="Z221" s="419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32.2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35.25" customHeight="1"/>
    <row r="755" ht="35.2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38.2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spans="2:8" ht="15.75" customHeight="1"/>
    <row r="866" spans="2:8" ht="15.75" customHeight="1"/>
    <row r="867" spans="2:8" ht="15.75" customHeight="1"/>
    <row r="868" spans="2:8" ht="15.75" customHeight="1"/>
    <row r="869" spans="2:8" ht="15.75" customHeight="1"/>
    <row r="870" spans="2:8" ht="15.75" customHeight="1">
      <c r="B870" s="420" t="s">
        <v>737</v>
      </c>
    </row>
    <row r="871" spans="2:8" ht="15.75" customHeight="1">
      <c r="H871" s="420">
        <v>8221371</v>
      </c>
    </row>
    <row r="872" spans="2:8" ht="15.75" customHeight="1"/>
    <row r="873" spans="2:8" ht="15.75" customHeight="1"/>
    <row r="874" spans="2:8" ht="15.75" customHeight="1"/>
    <row r="875" spans="2:8" ht="15.75" customHeight="1"/>
    <row r="876" spans="2:8" ht="15.75" customHeight="1"/>
    <row r="877" spans="2:8" ht="15.75" customHeight="1"/>
    <row r="878" spans="2:8" ht="15.75" customHeight="1"/>
    <row r="879" spans="2:8" ht="15.75" customHeight="1"/>
    <row r="880" spans="2:8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</sheetData>
  <mergeCells count="15">
    <mergeCell ref="A8:A9"/>
    <mergeCell ref="B8:B9"/>
    <mergeCell ref="C8:C9"/>
    <mergeCell ref="D8:D9"/>
    <mergeCell ref="E8:E9"/>
    <mergeCell ref="A1:O1"/>
    <mergeCell ref="A2:O2"/>
    <mergeCell ref="A3:O3"/>
    <mergeCell ref="A4:O4"/>
    <mergeCell ref="A6:O6"/>
    <mergeCell ref="B12:K12"/>
    <mergeCell ref="F8:F9"/>
    <mergeCell ref="G8:J8"/>
    <mergeCell ref="K8:K9"/>
    <mergeCell ref="L8:N8"/>
  </mergeCells>
  <printOptions horizontalCentered="1"/>
  <pageMargins left="0.1" right="0.1" top="0.2" bottom="0.2" header="0.31496062992126" footer="0.31496062992126"/>
  <pageSetup paperSize="9" scale="58" fitToHeight="0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B67"/>
  <sheetViews>
    <sheetView view="pageBreakPreview" zoomScale="69" zoomScaleNormal="100" zoomScaleSheetLayoutView="69" workbookViewId="0">
      <pane xSplit="1" ySplit="7" topLeftCell="B8" activePane="bottomRight" state="frozen"/>
      <selection activeCell="C16" sqref="C16"/>
      <selection pane="topRight" activeCell="C16" sqref="C16"/>
      <selection pane="bottomLeft" activeCell="C16" sqref="C16"/>
      <selection pane="bottomRight" sqref="A1:U22"/>
    </sheetView>
  </sheetViews>
  <sheetFormatPr defaultRowHeight="15" customHeight="1"/>
  <cols>
    <col min="1" max="1" width="7.5703125" style="83" customWidth="1"/>
    <col min="2" max="2" width="20.28515625" style="83" customWidth="1"/>
    <col min="3" max="3" width="60.28515625" style="83" customWidth="1"/>
    <col min="4" max="4" width="19" style="83" bestFit="1" customWidth="1"/>
    <col min="5" max="5" width="10.28515625" style="83" bestFit="1" customWidth="1"/>
    <col min="6" max="6" width="6.7109375" style="83" bestFit="1" customWidth="1"/>
    <col min="7" max="7" width="18.28515625" style="41" bestFit="1" customWidth="1"/>
    <col min="8" max="8" width="30" style="83" bestFit="1" customWidth="1"/>
    <col min="9" max="9" width="32.28515625" style="83" bestFit="1" customWidth="1"/>
    <col min="10" max="10" width="4" style="83" bestFit="1" customWidth="1"/>
    <col min="11" max="21" width="3.85546875" style="83" bestFit="1" customWidth="1"/>
    <col min="22" max="22" width="23.7109375" style="83" bestFit="1" customWidth="1"/>
    <col min="23" max="24" width="8" style="83" bestFit="1" customWidth="1"/>
    <col min="25" max="25" width="19.140625" style="83" bestFit="1" customWidth="1"/>
    <col min="26" max="26" width="8" style="83" bestFit="1" customWidth="1"/>
    <col min="27" max="27" width="22.85546875" style="83" customWidth="1"/>
    <col min="28" max="28" width="26" style="83" customWidth="1"/>
    <col min="29" max="16384" width="9.140625" style="83"/>
  </cols>
  <sheetData>
    <row r="1" spans="1:28">
      <c r="A1" s="756" t="s">
        <v>0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7"/>
      <c r="V1" s="41"/>
      <c r="W1" s="342"/>
      <c r="X1" s="41"/>
      <c r="Y1" s="166"/>
      <c r="Z1" s="41"/>
      <c r="AA1" s="41"/>
      <c r="AB1" s="41"/>
    </row>
    <row r="2" spans="1:28">
      <c r="A2" s="756" t="s">
        <v>1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7"/>
      <c r="V2" s="41"/>
      <c r="W2" s="166"/>
      <c r="X2" s="166"/>
      <c r="Y2" s="166"/>
      <c r="Z2" s="166"/>
      <c r="AA2" s="41"/>
      <c r="AB2" s="41"/>
    </row>
    <row r="3" spans="1:28" ht="15.75">
      <c r="A3" s="759" t="s">
        <v>2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7"/>
      <c r="V3" s="41"/>
      <c r="W3" s="166"/>
      <c r="X3" s="166"/>
      <c r="Y3" s="166"/>
      <c r="Z3" s="166"/>
      <c r="AA3" s="41"/>
      <c r="AB3" s="41"/>
    </row>
    <row r="4" spans="1:28">
      <c r="A4" s="756" t="s">
        <v>3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7"/>
      <c r="V4" s="41"/>
      <c r="W4" s="190"/>
      <c r="X4" s="166"/>
      <c r="Y4" s="166"/>
      <c r="Z4" s="166"/>
      <c r="AA4" s="41"/>
      <c r="AB4" s="41"/>
    </row>
    <row r="5" spans="1:28">
      <c r="A5" s="1"/>
      <c r="B5" s="3"/>
      <c r="C5" s="2"/>
      <c r="D5" s="3"/>
      <c r="E5" s="4"/>
      <c r="F5" s="3"/>
      <c r="G5" s="5"/>
      <c r="H5" s="5"/>
      <c r="I5" s="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1"/>
      <c r="W5" s="166"/>
      <c r="X5" s="166"/>
      <c r="Y5" s="41"/>
      <c r="Z5" s="41"/>
      <c r="AA5" s="41"/>
      <c r="AB5" s="41"/>
    </row>
    <row r="6" spans="1:28" ht="15.75">
      <c r="A6" s="759" t="s">
        <v>823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7"/>
      <c r="V6" s="41"/>
      <c r="W6" s="166"/>
      <c r="X6" s="166"/>
      <c r="Y6" s="41"/>
      <c r="Z6" s="41"/>
      <c r="AA6" s="41"/>
      <c r="AB6" s="41"/>
    </row>
    <row r="7" spans="1:28">
      <c r="A7" s="3"/>
      <c r="B7" s="3"/>
      <c r="C7" s="7"/>
      <c r="D7" s="3"/>
      <c r="E7" s="4"/>
      <c r="F7" s="3"/>
      <c r="G7" s="5"/>
      <c r="H7" s="5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42"/>
      <c r="W7" s="41"/>
      <c r="X7" s="41"/>
      <c r="Y7" s="41"/>
      <c r="Z7" s="41"/>
      <c r="AA7" s="41"/>
      <c r="AB7" s="41"/>
    </row>
    <row r="8" spans="1:28">
      <c r="A8" s="1"/>
      <c r="B8" s="3"/>
      <c r="C8" s="2"/>
      <c r="D8" s="3"/>
      <c r="E8" s="4"/>
      <c r="F8" s="3"/>
      <c r="G8" s="5"/>
      <c r="H8" s="5"/>
      <c r="I8" s="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1"/>
      <c r="W8" s="41"/>
      <c r="X8" s="41"/>
      <c r="Y8" s="13"/>
      <c r="Z8" s="166"/>
      <c r="AA8" s="41"/>
      <c r="AB8" s="41"/>
    </row>
    <row r="9" spans="1:28" ht="15.75">
      <c r="A9" s="518" t="s">
        <v>1128</v>
      </c>
      <c r="B9" s="519" t="s">
        <v>5</v>
      </c>
      <c r="C9" s="518" t="s">
        <v>6</v>
      </c>
      <c r="D9" s="519" t="s">
        <v>7</v>
      </c>
      <c r="E9" s="774" t="s">
        <v>8</v>
      </c>
      <c r="F9" s="775"/>
      <c r="G9" s="775"/>
      <c r="H9" s="302" t="s">
        <v>9</v>
      </c>
      <c r="I9" s="518" t="s">
        <v>10</v>
      </c>
      <c r="J9" s="774" t="s">
        <v>11</v>
      </c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5"/>
      <c r="V9" s="356"/>
      <c r="W9" s="41"/>
      <c r="X9" s="41"/>
      <c r="Y9" s="166"/>
      <c r="Z9" s="166"/>
      <c r="AA9" s="41"/>
      <c r="AB9" s="41"/>
    </row>
    <row r="10" spans="1:28" ht="15.75">
      <c r="A10" s="339">
        <v>1</v>
      </c>
      <c r="B10" s="519"/>
      <c r="C10" s="518"/>
      <c r="D10" s="519"/>
      <c r="E10" s="520" t="s">
        <v>12</v>
      </c>
      <c r="F10" s="519" t="s">
        <v>13</v>
      </c>
      <c r="G10" s="302" t="s">
        <v>14</v>
      </c>
      <c r="H10" s="302"/>
      <c r="I10" s="518"/>
      <c r="J10" s="519" t="s">
        <v>15</v>
      </c>
      <c r="K10" s="519" t="s">
        <v>16</v>
      </c>
      <c r="L10" s="519" t="s">
        <v>17</v>
      </c>
      <c r="M10" s="519" t="s">
        <v>18</v>
      </c>
      <c r="N10" s="519" t="s">
        <v>17</v>
      </c>
      <c r="O10" s="519" t="s">
        <v>15</v>
      </c>
      <c r="P10" s="519" t="s">
        <v>15</v>
      </c>
      <c r="Q10" s="519" t="s">
        <v>18</v>
      </c>
      <c r="R10" s="519" t="s">
        <v>19</v>
      </c>
      <c r="S10" s="519" t="s">
        <v>20</v>
      </c>
      <c r="T10" s="519" t="s">
        <v>21</v>
      </c>
      <c r="U10" s="519" t="s">
        <v>22</v>
      </c>
      <c r="V10" s="517"/>
      <c r="W10" s="41"/>
      <c r="X10" s="41"/>
      <c r="Y10" s="166"/>
      <c r="Z10" s="41"/>
      <c r="AA10" s="41"/>
      <c r="AB10" s="41"/>
    </row>
    <row r="11" spans="1:28" ht="15.75">
      <c r="A11" s="339">
        <v>2</v>
      </c>
      <c r="B11" s="314">
        <v>2</v>
      </c>
      <c r="C11" s="339">
        <v>3</v>
      </c>
      <c r="D11" s="314">
        <v>4</v>
      </c>
      <c r="E11" s="314">
        <v>5</v>
      </c>
      <c r="F11" s="314">
        <v>6</v>
      </c>
      <c r="G11" s="314">
        <v>7</v>
      </c>
      <c r="H11" s="314">
        <v>8</v>
      </c>
      <c r="I11" s="314">
        <v>9</v>
      </c>
      <c r="J11" s="519">
        <v>10</v>
      </c>
      <c r="K11" s="519">
        <v>11</v>
      </c>
      <c r="L11" s="519">
        <v>12</v>
      </c>
      <c r="M11" s="519">
        <v>13</v>
      </c>
      <c r="N11" s="519">
        <v>14</v>
      </c>
      <c r="O11" s="519">
        <v>15</v>
      </c>
      <c r="P11" s="519">
        <v>16</v>
      </c>
      <c r="Q11" s="519">
        <v>17</v>
      </c>
      <c r="R11" s="519">
        <v>18</v>
      </c>
      <c r="S11" s="519">
        <v>19</v>
      </c>
      <c r="T11" s="519">
        <v>20</v>
      </c>
      <c r="U11" s="519">
        <v>21</v>
      </c>
      <c r="V11" s="517"/>
      <c r="W11" s="41"/>
      <c r="X11" s="41"/>
      <c r="Y11" s="166"/>
      <c r="Z11" s="41"/>
      <c r="AA11" s="41"/>
      <c r="AB11" s="41"/>
    </row>
    <row r="12" spans="1:28" ht="15.75" customHeight="1">
      <c r="A12" s="339">
        <v>3</v>
      </c>
      <c r="B12" s="808" t="s">
        <v>461</v>
      </c>
      <c r="C12" s="807" t="s">
        <v>940</v>
      </c>
      <c r="D12" s="714"/>
      <c r="E12" s="714"/>
      <c r="F12" s="714"/>
      <c r="G12" s="710"/>
      <c r="H12" s="710"/>
      <c r="I12" s="712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6"/>
      <c r="V12" s="517"/>
      <c r="W12" s="41"/>
      <c r="X12" s="41"/>
      <c r="Y12" s="166"/>
      <c r="Z12" s="41"/>
      <c r="AA12" s="41"/>
      <c r="AB12" s="41"/>
    </row>
    <row r="13" spans="1:28" ht="34.5" customHeight="1">
      <c r="A13" s="339">
        <v>4</v>
      </c>
      <c r="B13" s="495" t="s">
        <v>461</v>
      </c>
      <c r="C13" s="809" t="s">
        <v>1127</v>
      </c>
      <c r="D13" s="495" t="s">
        <v>470</v>
      </c>
      <c r="E13" s="810">
        <v>1</v>
      </c>
      <c r="F13" s="495" t="s">
        <v>44</v>
      </c>
      <c r="G13" s="811">
        <f>H13/E13</f>
        <v>5606884.7999999998</v>
      </c>
      <c r="H13" s="811">
        <v>5606884.7999999998</v>
      </c>
      <c r="I13" s="495" t="s">
        <v>55</v>
      </c>
      <c r="J13" s="711"/>
      <c r="K13" s="711">
        <v>1</v>
      </c>
      <c r="L13" s="711"/>
      <c r="M13" s="711"/>
      <c r="N13" s="711"/>
      <c r="O13" s="711"/>
      <c r="P13" s="711"/>
      <c r="Q13" s="711"/>
      <c r="R13" s="711"/>
      <c r="S13" s="711"/>
      <c r="T13" s="711"/>
      <c r="U13" s="716"/>
      <c r="V13" s="517"/>
      <c r="W13" s="41"/>
      <c r="X13" s="41"/>
      <c r="Y13" s="166"/>
      <c r="Z13" s="41"/>
      <c r="AA13" s="41"/>
      <c r="AB13" s="41"/>
    </row>
    <row r="14" spans="1:28" ht="15" customHeight="1">
      <c r="A14" s="339">
        <v>5</v>
      </c>
      <c r="B14" s="523"/>
      <c r="C14" s="521"/>
      <c r="D14" s="303"/>
      <c r="E14" s="527"/>
      <c r="F14" s="524"/>
      <c r="G14" s="713" t="s">
        <v>995</v>
      </c>
      <c r="H14" s="715">
        <f>SUM(H12:H13)</f>
        <v>5606884.7999999998</v>
      </c>
      <c r="I14" s="525" t="s">
        <v>55</v>
      </c>
      <c r="J14" s="526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</row>
    <row r="22" spans="3:10" ht="15" customHeight="1">
      <c r="J22" s="546"/>
    </row>
    <row r="23" spans="3:10" ht="15" customHeight="1">
      <c r="J23" s="546"/>
    </row>
    <row r="24" spans="3:10" ht="15" customHeight="1">
      <c r="C24" s="529"/>
      <c r="D24" s="471"/>
      <c r="E24" s="471"/>
      <c r="F24" s="471"/>
      <c r="G24" s="744"/>
      <c r="H24" s="471"/>
      <c r="I24" s="471"/>
      <c r="J24" s="745"/>
    </row>
    <row r="25" spans="3:10" ht="15" customHeight="1">
      <c r="C25" s="529"/>
      <c r="D25" s="471"/>
      <c r="E25" s="471"/>
      <c r="F25" s="471"/>
      <c r="G25" s="747"/>
      <c r="H25" s="539"/>
      <c r="I25" s="539"/>
      <c r="J25" s="745"/>
    </row>
    <row r="26" spans="3:10" ht="15" customHeight="1">
      <c r="C26" s="529"/>
      <c r="D26" s="471"/>
      <c r="E26" s="471"/>
      <c r="F26" s="471"/>
      <c r="G26" s="747"/>
      <c r="H26" s="539"/>
      <c r="I26" s="539"/>
      <c r="J26" s="745"/>
    </row>
    <row r="27" spans="3:10" ht="15" customHeight="1">
      <c r="D27" s="471"/>
      <c r="E27" s="471"/>
      <c r="F27" s="471"/>
      <c r="G27" s="747"/>
      <c r="H27" s="748"/>
      <c r="I27" s="749"/>
      <c r="J27" s="745"/>
    </row>
    <row r="28" spans="3:10" ht="15" customHeight="1">
      <c r="D28" s="471"/>
      <c r="E28" s="471"/>
      <c r="F28" s="471"/>
      <c r="G28" s="747"/>
      <c r="H28" s="750"/>
      <c r="I28" s="751"/>
      <c r="J28" s="745"/>
    </row>
    <row r="29" spans="3:10" ht="15" customHeight="1">
      <c r="D29" s="694"/>
      <c r="E29" s="471"/>
      <c r="F29" s="471"/>
      <c r="G29" s="747"/>
      <c r="H29" s="752"/>
      <c r="I29" s="538"/>
      <c r="J29" s="745"/>
    </row>
    <row r="30" spans="3:10" ht="15" customHeight="1">
      <c r="D30" s="471"/>
      <c r="E30" s="471"/>
      <c r="F30" s="471"/>
      <c r="G30" s="747"/>
      <c r="H30" s="538"/>
      <c r="I30" s="538"/>
      <c r="J30" s="745"/>
    </row>
    <row r="31" spans="3:10" ht="15" customHeight="1">
      <c r="D31" s="471"/>
      <c r="E31" s="471"/>
      <c r="F31" s="471"/>
      <c r="G31" s="747"/>
      <c r="H31" s="753"/>
      <c r="I31" s="538"/>
      <c r="J31" s="745"/>
    </row>
    <row r="32" spans="3:10" ht="15" customHeight="1">
      <c r="D32" s="471"/>
      <c r="E32" s="471"/>
      <c r="F32" s="471"/>
      <c r="G32" s="744"/>
      <c r="H32" s="471"/>
      <c r="I32" s="471"/>
      <c r="J32" s="745"/>
    </row>
    <row r="33" spans="4:10" ht="15" customHeight="1">
      <c r="D33" s="471"/>
      <c r="E33" s="471"/>
      <c r="F33" s="471"/>
      <c r="G33" s="744"/>
      <c r="H33" s="471"/>
      <c r="I33" s="471"/>
      <c r="J33" s="745"/>
    </row>
    <row r="34" spans="4:10" ht="15" customHeight="1">
      <c r="D34" s="471"/>
      <c r="E34" s="471"/>
      <c r="F34" s="471"/>
      <c r="G34" s="744"/>
      <c r="H34" s="746"/>
      <c r="I34" s="471"/>
      <c r="J34" s="745"/>
    </row>
    <row r="35" spans="4:10" ht="15" customHeight="1">
      <c r="D35" s="471"/>
      <c r="E35" s="471"/>
      <c r="F35" s="471"/>
      <c r="G35" s="744"/>
      <c r="H35" s="471"/>
      <c r="I35" s="471"/>
      <c r="J35" s="745"/>
    </row>
    <row r="36" spans="4:10" ht="15" customHeight="1">
      <c r="D36" s="471"/>
      <c r="E36" s="471"/>
      <c r="F36" s="471"/>
      <c r="G36" s="744"/>
      <c r="H36" s="471"/>
      <c r="I36" s="471"/>
      <c r="J36" s="745"/>
    </row>
    <row r="37" spans="4:10" ht="15" customHeight="1">
      <c r="H37" s="529"/>
      <c r="I37" s="529"/>
      <c r="J37" s="546"/>
    </row>
    <row r="38" spans="4:10" ht="15" customHeight="1">
      <c r="H38" s="529"/>
      <c r="I38" s="529"/>
      <c r="J38" s="546"/>
    </row>
    <row r="39" spans="4:10" ht="15" customHeight="1">
      <c r="J39" s="546"/>
    </row>
    <row r="40" spans="4:10" ht="15" customHeight="1">
      <c r="J40" s="546"/>
    </row>
    <row r="41" spans="4:10" ht="15" customHeight="1">
      <c r="J41" s="546"/>
    </row>
    <row r="42" spans="4:10" ht="15" customHeight="1">
      <c r="J42" s="546"/>
    </row>
    <row r="43" spans="4:10" ht="15" customHeight="1">
      <c r="J43" s="546"/>
    </row>
    <row r="44" spans="4:10" ht="15" customHeight="1">
      <c r="J44" s="546"/>
    </row>
    <row r="45" spans="4:10" ht="15" customHeight="1">
      <c r="J45" s="546"/>
    </row>
    <row r="46" spans="4:10" ht="15" customHeight="1">
      <c r="J46" s="546"/>
    </row>
    <row r="47" spans="4:10" ht="15" customHeight="1">
      <c r="J47" s="546"/>
    </row>
    <row r="48" spans="4:10" ht="15" customHeight="1">
      <c r="J48" s="546"/>
    </row>
    <row r="49" spans="10:10" ht="15" customHeight="1">
      <c r="J49" s="546"/>
    </row>
    <row r="50" spans="10:10" ht="15" customHeight="1">
      <c r="J50" s="546"/>
    </row>
    <row r="51" spans="10:10" ht="15" customHeight="1">
      <c r="J51" s="546"/>
    </row>
    <row r="52" spans="10:10" ht="15" customHeight="1">
      <c r="J52" s="546"/>
    </row>
    <row r="53" spans="10:10" ht="15" customHeight="1">
      <c r="J53" s="546"/>
    </row>
    <row r="54" spans="10:10" ht="15" customHeight="1">
      <c r="J54" s="546"/>
    </row>
    <row r="55" spans="10:10" ht="15" customHeight="1">
      <c r="J55" s="546"/>
    </row>
    <row r="56" spans="10:10" ht="15" customHeight="1">
      <c r="J56" s="546"/>
    </row>
    <row r="57" spans="10:10" ht="15" customHeight="1">
      <c r="J57" s="546"/>
    </row>
    <row r="58" spans="10:10" ht="15" customHeight="1">
      <c r="J58" s="546"/>
    </row>
    <row r="59" spans="10:10" ht="15" customHeight="1">
      <c r="J59" s="546"/>
    </row>
    <row r="60" spans="10:10" ht="15" customHeight="1">
      <c r="J60" s="546"/>
    </row>
    <row r="61" spans="10:10" ht="15" customHeight="1">
      <c r="J61" s="546"/>
    </row>
    <row r="62" spans="10:10" ht="15" customHeight="1">
      <c r="J62" s="546"/>
    </row>
    <row r="63" spans="10:10" ht="15" customHeight="1">
      <c r="J63" s="546"/>
    </row>
    <row r="64" spans="10:10" ht="15" customHeight="1">
      <c r="J64" s="546"/>
    </row>
    <row r="65" spans="10:10" ht="15" customHeight="1">
      <c r="J65" s="546"/>
    </row>
    <row r="66" spans="10:10" ht="15" customHeight="1">
      <c r="J66" s="546"/>
    </row>
    <row r="67" spans="10:10" ht="15" customHeight="1">
      <c r="J67" s="546"/>
    </row>
  </sheetData>
  <autoFilter ref="A9:U14"/>
  <mergeCells count="7">
    <mergeCell ref="E9:G9"/>
    <mergeCell ref="J9:U9"/>
    <mergeCell ref="A1:U1"/>
    <mergeCell ref="A2:U2"/>
    <mergeCell ref="A3:U3"/>
    <mergeCell ref="A4:U4"/>
    <mergeCell ref="A6:U6"/>
  </mergeCells>
  <printOptions horizontalCentered="1"/>
  <pageMargins left="0.1" right="0.1" top="0.4" bottom="0.4" header="0" footer="0"/>
  <pageSetup paperSize="9" scale="58" fitToHeight="0" orientation="landscape" r:id="rId1"/>
  <colBreaks count="1" manualBreakCount="1">
    <brk id="21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32"/>
  <sheetViews>
    <sheetView zoomScale="85" zoomScaleNormal="85" workbookViewId="0">
      <selection activeCell="C8" sqref="C8"/>
    </sheetView>
  </sheetViews>
  <sheetFormatPr defaultRowHeight="15"/>
  <cols>
    <col min="2" max="2" width="22.28515625" bestFit="1" customWidth="1"/>
    <col min="3" max="3" width="41" bestFit="1" customWidth="1"/>
    <col min="4" max="4" width="11.5703125" bestFit="1" customWidth="1"/>
    <col min="5" max="5" width="19.85546875" bestFit="1" customWidth="1"/>
    <col min="6" max="6" width="20" bestFit="1" customWidth="1"/>
    <col min="7" max="7" width="8.85546875" bestFit="1" customWidth="1"/>
    <col min="8" max="8" width="19.85546875" bestFit="1" customWidth="1"/>
    <col min="9" max="9" width="20" bestFit="1" customWidth="1"/>
  </cols>
  <sheetData>
    <row r="2" spans="2:9" ht="15.75">
      <c r="B2" s="688">
        <f>3000*35000</f>
        <v>105000000</v>
      </c>
      <c r="C2" s="83"/>
      <c r="D2" s="83"/>
      <c r="E2" s="41"/>
      <c r="F2" s="83"/>
      <c r="G2" s="83"/>
      <c r="H2" s="83"/>
      <c r="I2" s="83"/>
    </row>
    <row r="3" spans="2:9" ht="15.75">
      <c r="B3" s="688"/>
      <c r="C3" s="83"/>
      <c r="D3" s="83"/>
      <c r="E3" s="41"/>
      <c r="F3" s="83"/>
      <c r="G3" s="83"/>
      <c r="H3" s="83"/>
      <c r="I3" s="83"/>
    </row>
    <row r="4" spans="2:9" ht="15.75">
      <c r="B4" s="688"/>
      <c r="C4" s="83"/>
      <c r="D4" s="83"/>
      <c r="E4" s="41"/>
      <c r="F4" s="83"/>
      <c r="G4" s="83"/>
      <c r="H4" s="83"/>
      <c r="I4" s="83"/>
    </row>
    <row r="5" spans="2:9" ht="15.75">
      <c r="B5" s="83"/>
      <c r="C5" s="83"/>
      <c r="D5" s="778" t="s">
        <v>1114</v>
      </c>
      <c r="E5" s="778"/>
      <c r="F5" s="778"/>
      <c r="G5" s="778"/>
      <c r="H5" s="778"/>
      <c r="I5" s="778"/>
    </row>
    <row r="6" spans="2:9" ht="15.75">
      <c r="B6" s="83"/>
      <c r="C6" s="83"/>
      <c r="D6" s="551">
        <v>35714</v>
      </c>
      <c r="E6" s="689">
        <f>F6/D6</f>
        <v>7000</v>
      </c>
      <c r="F6" s="530">
        <v>249998000</v>
      </c>
      <c r="G6" s="532">
        <v>3000</v>
      </c>
      <c r="H6" s="530">
        <f>I6/G6</f>
        <v>18000</v>
      </c>
      <c r="I6" s="530">
        <v>54000000</v>
      </c>
    </row>
    <row r="7" spans="2:9" ht="15.75">
      <c r="B7" s="83"/>
      <c r="C7" s="83" t="s">
        <v>1117</v>
      </c>
      <c r="D7" s="551"/>
      <c r="E7" s="689"/>
      <c r="F7" s="530"/>
      <c r="G7" s="532"/>
      <c r="H7" s="530"/>
      <c r="I7" s="530"/>
    </row>
    <row r="8" spans="2:9" ht="15.75">
      <c r="B8" s="83"/>
      <c r="C8" s="83"/>
      <c r="D8" s="551"/>
      <c r="E8" s="689"/>
      <c r="F8" s="530"/>
      <c r="G8" s="532"/>
      <c r="H8" s="530"/>
      <c r="I8" s="530"/>
    </row>
    <row r="9" spans="2:9" ht="15.75">
      <c r="B9" s="688">
        <f>54000000+49980000</f>
        <v>103980000</v>
      </c>
      <c r="C9" s="83"/>
      <c r="D9" s="779" t="s">
        <v>999</v>
      </c>
      <c r="E9" s="779"/>
      <c r="F9" s="779"/>
      <c r="G9" s="779"/>
      <c r="H9" s="779"/>
      <c r="I9" s="779"/>
    </row>
    <row r="10" spans="2:9" ht="15.75">
      <c r="B10" s="529">
        <f>B9/3000</f>
        <v>34660</v>
      </c>
      <c r="C10" s="83"/>
      <c r="D10" s="532">
        <v>18300</v>
      </c>
      <c r="E10" s="690">
        <v>13733.415000000001</v>
      </c>
      <c r="F10" s="530">
        <v>249998000</v>
      </c>
      <c r="G10" s="541">
        <v>1560</v>
      </c>
      <c r="H10" s="692">
        <v>34632.090000000004</v>
      </c>
      <c r="I10" s="531">
        <v>54000000</v>
      </c>
    </row>
    <row r="11" spans="2:9" ht="15.75">
      <c r="B11" s="83"/>
      <c r="C11" s="83"/>
      <c r="D11" s="532"/>
      <c r="E11" s="691" t="s">
        <v>1000</v>
      </c>
      <c r="F11" s="530"/>
      <c r="G11" s="541"/>
      <c r="H11" s="692" t="s">
        <v>1001</v>
      </c>
      <c r="I11" s="531"/>
    </row>
    <row r="12" spans="2:9" ht="15.75">
      <c r="B12" s="83"/>
      <c r="C12" s="83"/>
      <c r="D12" s="780" t="s">
        <v>1116</v>
      </c>
      <c r="E12" s="781"/>
      <c r="F12" s="781"/>
      <c r="G12" s="781"/>
      <c r="H12" s="781"/>
      <c r="I12" s="782"/>
    </row>
    <row r="13" spans="2:9" ht="15.75">
      <c r="B13" s="708"/>
      <c r="C13" s="83"/>
      <c r="D13" s="701">
        <f>F13/E13</f>
        <v>7281.5100978161654</v>
      </c>
      <c r="E13" s="700">
        <f>E10</f>
        <v>13733.415000000001</v>
      </c>
      <c r="F13" s="698">
        <v>100000000</v>
      </c>
      <c r="G13" s="697">
        <v>3000</v>
      </c>
      <c r="H13" s="699">
        <f>H10</f>
        <v>34632.090000000004</v>
      </c>
      <c r="I13" s="698">
        <f>I10+C23</f>
        <v>103998000</v>
      </c>
    </row>
    <row r="14" spans="2:9" ht="15.75">
      <c r="B14" s="708"/>
      <c r="C14" s="83"/>
      <c r="D14" s="783" t="s">
        <v>1115</v>
      </c>
      <c r="E14" s="784"/>
      <c r="F14" s="784"/>
      <c r="G14" s="784"/>
      <c r="H14" s="784"/>
      <c r="I14" s="785"/>
    </row>
    <row r="15" spans="2:9" ht="15.75">
      <c r="B15" s="709"/>
      <c r="C15" s="83"/>
      <c r="D15" s="786" t="s">
        <v>996</v>
      </c>
      <c r="E15" s="786"/>
      <c r="F15" s="786"/>
      <c r="G15" s="786" t="s">
        <v>997</v>
      </c>
      <c r="H15" s="786"/>
      <c r="I15" s="786"/>
    </row>
    <row r="16" spans="2:9" ht="15.75">
      <c r="B16" s="471"/>
      <c r="C16" s="471"/>
      <c r="D16" s="541"/>
      <c r="E16" s="537"/>
      <c r="F16" s="531"/>
      <c r="G16" s="695"/>
      <c r="H16" s="695"/>
      <c r="I16" s="695"/>
    </row>
    <row r="17" spans="2:9" ht="15.75">
      <c r="B17" s="471"/>
      <c r="C17" s="471"/>
      <c r="D17" s="541"/>
      <c r="E17" s="537"/>
      <c r="F17" s="531"/>
      <c r="G17" s="541"/>
      <c r="H17" s="544"/>
      <c r="I17" s="530"/>
    </row>
    <row r="18" spans="2:9" ht="15.75">
      <c r="B18" s="471"/>
      <c r="C18" s="471" t="s">
        <v>998</v>
      </c>
      <c r="D18" s="542">
        <f>F18/E18</f>
        <v>6080</v>
      </c>
      <c r="E18" s="707">
        <v>15625</v>
      </c>
      <c r="F18" s="706">
        <v>95000000</v>
      </c>
      <c r="G18" s="702">
        <v>6000</v>
      </c>
      <c r="H18" s="545">
        <f>I18/G18</f>
        <v>34833</v>
      </c>
      <c r="I18" s="703">
        <v>208998000</v>
      </c>
    </row>
    <row r="19" spans="2:9" ht="15.75">
      <c r="B19" s="471"/>
      <c r="C19" s="471"/>
      <c r="D19" s="541"/>
      <c r="E19" s="537"/>
      <c r="F19" s="531"/>
      <c r="G19" s="528"/>
      <c r="H19" s="547"/>
      <c r="I19" s="528"/>
    </row>
    <row r="20" spans="2:9" ht="15.75">
      <c r="B20" s="471"/>
      <c r="C20" s="693">
        <f>59.7105*580</f>
        <v>34632.090000000004</v>
      </c>
      <c r="D20" s="541"/>
      <c r="E20" s="537"/>
      <c r="F20" s="531"/>
      <c r="G20" s="695"/>
      <c r="H20" s="695"/>
      <c r="I20" s="696"/>
    </row>
    <row r="21" spans="2:9" ht="15.75">
      <c r="B21" s="471"/>
      <c r="C21" s="694">
        <f>C20*3000</f>
        <v>103896270.00000001</v>
      </c>
      <c r="D21" s="539"/>
      <c r="E21" s="540"/>
      <c r="F21" s="539"/>
      <c r="G21" s="538"/>
      <c r="H21" s="538"/>
      <c r="I21" s="538"/>
    </row>
    <row r="22" spans="2:9" ht="15.75">
      <c r="B22" s="83"/>
      <c r="C22" s="529">
        <f>C21-54000000-49998000</f>
        <v>-101729.9999999851</v>
      </c>
      <c r="D22" s="697">
        <v>12800</v>
      </c>
      <c r="E22" s="534">
        <f>F22/D22</f>
        <v>15625</v>
      </c>
      <c r="F22" s="529">
        <v>200000000</v>
      </c>
      <c r="G22" s="541">
        <v>6000</v>
      </c>
      <c r="H22" s="544">
        <f>I22/G22</f>
        <v>34833</v>
      </c>
      <c r="I22" s="550">
        <v>208998000</v>
      </c>
    </row>
    <row r="23" spans="2:9" ht="15.75">
      <c r="B23" s="543">
        <f>3000*34600.1</f>
        <v>103800300</v>
      </c>
      <c r="C23" s="83">
        <v>49998000</v>
      </c>
      <c r="D23" s="536">
        <f>D22+1</f>
        <v>12801</v>
      </c>
      <c r="E23" s="534">
        <f t="shared" ref="E23:E86" si="0">F23/D23</f>
        <v>15623.779392234981</v>
      </c>
      <c r="F23" s="529">
        <v>200000000</v>
      </c>
      <c r="G23" s="533">
        <f>G22+1</f>
        <v>6001</v>
      </c>
      <c r="H23" s="544">
        <f t="shared" ref="H23:H86" si="1">I23/G23</f>
        <v>34827.195467422098</v>
      </c>
      <c r="I23" s="550">
        <v>208998000</v>
      </c>
    </row>
    <row r="24" spans="2:9" ht="15.75">
      <c r="B24" s="83"/>
      <c r="C24" s="83"/>
      <c r="D24" s="536">
        <f t="shared" ref="D24:D87" si="2">D23+1</f>
        <v>12802</v>
      </c>
      <c r="E24" s="534">
        <f t="shared" si="0"/>
        <v>15622.558975160131</v>
      </c>
      <c r="F24" s="529">
        <v>200000000</v>
      </c>
      <c r="G24" s="533">
        <f t="shared" ref="G24:G87" si="3">G23+1</f>
        <v>6002</v>
      </c>
      <c r="H24" s="544">
        <f t="shared" si="1"/>
        <v>34821.392869043651</v>
      </c>
      <c r="I24" s="550">
        <v>208998000</v>
      </c>
    </row>
    <row r="25" spans="2:9" ht="15.75">
      <c r="B25" s="83"/>
      <c r="C25" s="83"/>
      <c r="D25" s="536">
        <f t="shared" si="2"/>
        <v>12803</v>
      </c>
      <c r="E25" s="534">
        <f t="shared" si="0"/>
        <v>15621.338748730766</v>
      </c>
      <c r="F25" s="529">
        <v>200000000</v>
      </c>
      <c r="G25" s="533">
        <f t="shared" si="3"/>
        <v>6003</v>
      </c>
      <c r="H25" s="544">
        <f t="shared" si="1"/>
        <v>34815.59220389805</v>
      </c>
      <c r="I25" s="550">
        <v>208998000</v>
      </c>
    </row>
    <row r="26" spans="2:9" ht="15.75">
      <c r="B26" s="548">
        <f>249998000-B23</f>
        <v>146197700</v>
      </c>
      <c r="C26" s="83"/>
      <c r="D26" s="536">
        <f t="shared" si="2"/>
        <v>12804</v>
      </c>
      <c r="E26" s="534">
        <f t="shared" si="0"/>
        <v>15620.118712902218</v>
      </c>
      <c r="F26" s="529">
        <v>200000000</v>
      </c>
      <c r="G26" s="533">
        <f t="shared" si="3"/>
        <v>6004</v>
      </c>
      <c r="H26" s="544">
        <f t="shared" si="1"/>
        <v>34809.793471019322</v>
      </c>
      <c r="I26" s="550">
        <v>208998000</v>
      </c>
    </row>
    <row r="27" spans="2:9" ht="15.75">
      <c r="B27" s="83"/>
      <c r="C27" s="83"/>
      <c r="D27" s="536">
        <f t="shared" si="2"/>
        <v>12805</v>
      </c>
      <c r="E27" s="534">
        <f t="shared" si="0"/>
        <v>15618.898867629832</v>
      </c>
      <c r="F27" s="529">
        <v>200000000</v>
      </c>
      <c r="G27" s="533">
        <f t="shared" si="3"/>
        <v>6005</v>
      </c>
      <c r="H27" s="544">
        <f t="shared" si="1"/>
        <v>34803.996669442131</v>
      </c>
      <c r="I27" s="550">
        <v>208998000</v>
      </c>
    </row>
    <row r="28" spans="2:9" ht="15.75">
      <c r="B28" s="549">
        <f>B26/13717.28</f>
        <v>10657.921978701317</v>
      </c>
      <c r="C28" s="83"/>
      <c r="D28" s="536">
        <f t="shared" si="2"/>
        <v>12806</v>
      </c>
      <c r="E28" s="534">
        <f t="shared" si="0"/>
        <v>15617.679212868969</v>
      </c>
      <c r="F28" s="529">
        <v>200000000</v>
      </c>
      <c r="G28" s="533">
        <f t="shared" si="3"/>
        <v>6006</v>
      </c>
      <c r="H28" s="544">
        <f t="shared" si="1"/>
        <v>34798.201798201801</v>
      </c>
      <c r="I28" s="550">
        <v>208998000</v>
      </c>
    </row>
    <row r="29" spans="2:9" ht="15.75">
      <c r="B29" s="83"/>
      <c r="C29" s="83"/>
      <c r="D29" s="536">
        <f t="shared" si="2"/>
        <v>12807</v>
      </c>
      <c r="E29" s="534">
        <f t="shared" si="0"/>
        <v>15616.459748574998</v>
      </c>
      <c r="F29" s="529">
        <v>200000000</v>
      </c>
      <c r="G29" s="533">
        <f t="shared" si="3"/>
        <v>6007</v>
      </c>
      <c r="H29" s="544">
        <f t="shared" si="1"/>
        <v>34792.408856334274</v>
      </c>
      <c r="I29" s="550">
        <v>208998000</v>
      </c>
    </row>
    <row r="30" spans="2:9" ht="15.75">
      <c r="B30" s="83"/>
      <c r="C30" s="83"/>
      <c r="D30" s="536">
        <f t="shared" si="2"/>
        <v>12808</v>
      </c>
      <c r="E30" s="534">
        <f t="shared" si="0"/>
        <v>15615.240474703311</v>
      </c>
      <c r="F30" s="529">
        <v>200000000</v>
      </c>
      <c r="G30" s="533">
        <f t="shared" si="3"/>
        <v>6008</v>
      </c>
      <c r="H30" s="544">
        <f t="shared" si="1"/>
        <v>34786.617842876163</v>
      </c>
      <c r="I30" s="550">
        <v>208998000</v>
      </c>
    </row>
    <row r="31" spans="2:9" ht="15.75">
      <c r="B31" s="83"/>
      <c r="C31" s="83"/>
      <c r="D31" s="536">
        <f t="shared" si="2"/>
        <v>12809</v>
      </c>
      <c r="E31" s="534">
        <f t="shared" si="0"/>
        <v>15614.021391209306</v>
      </c>
      <c r="F31" s="529">
        <v>200000000</v>
      </c>
      <c r="G31" s="533">
        <f t="shared" si="3"/>
        <v>6009</v>
      </c>
      <c r="H31" s="544">
        <f t="shared" si="1"/>
        <v>34780.828756864707</v>
      </c>
      <c r="I31" s="550">
        <v>208998000</v>
      </c>
    </row>
    <row r="32" spans="2:9" ht="15.75">
      <c r="B32" s="83"/>
      <c r="C32" s="83"/>
      <c r="D32" s="536">
        <f t="shared" si="2"/>
        <v>12810</v>
      </c>
      <c r="E32" s="534">
        <f t="shared" si="0"/>
        <v>15612.802498048401</v>
      </c>
      <c r="F32" s="529">
        <v>200000000</v>
      </c>
      <c r="G32" s="533">
        <f t="shared" si="3"/>
        <v>6010</v>
      </c>
      <c r="H32" s="544">
        <f t="shared" si="1"/>
        <v>34775.041597337768</v>
      </c>
      <c r="I32" s="550">
        <v>208998000</v>
      </c>
    </row>
    <row r="33" spans="2:9" ht="15.75">
      <c r="B33" s="83"/>
      <c r="C33" s="83"/>
      <c r="D33" s="536">
        <f t="shared" si="2"/>
        <v>12811</v>
      </c>
      <c r="E33" s="534">
        <f t="shared" si="0"/>
        <v>15611.58379517602</v>
      </c>
      <c r="F33" s="529">
        <v>200000000</v>
      </c>
      <c r="G33" s="533">
        <f t="shared" si="3"/>
        <v>6011</v>
      </c>
      <c r="H33" s="544">
        <f t="shared" si="1"/>
        <v>34769.256363333887</v>
      </c>
      <c r="I33" s="550">
        <v>208998000</v>
      </c>
    </row>
    <row r="34" spans="2:9" ht="15.75">
      <c r="B34" s="83"/>
      <c r="C34" s="83"/>
      <c r="D34" s="536">
        <f t="shared" si="2"/>
        <v>12812</v>
      </c>
      <c r="E34" s="534">
        <f t="shared" si="0"/>
        <v>15610.365282547611</v>
      </c>
      <c r="F34" s="529">
        <v>200000000</v>
      </c>
      <c r="G34" s="533">
        <f t="shared" si="3"/>
        <v>6012</v>
      </c>
      <c r="H34" s="544">
        <f t="shared" si="1"/>
        <v>34763.473053892216</v>
      </c>
      <c r="I34" s="550">
        <v>208998000</v>
      </c>
    </row>
    <row r="35" spans="2:9" ht="15.75">
      <c r="B35" s="83"/>
      <c r="C35" s="83"/>
      <c r="D35" s="536">
        <f t="shared" si="2"/>
        <v>12813</v>
      </c>
      <c r="E35" s="534">
        <f t="shared" si="0"/>
        <v>15609.146960118629</v>
      </c>
      <c r="F35" s="529">
        <v>200000000</v>
      </c>
      <c r="G35" s="533">
        <f t="shared" si="3"/>
        <v>6013</v>
      </c>
      <c r="H35" s="544">
        <f t="shared" si="1"/>
        <v>34757.691668052554</v>
      </c>
      <c r="I35" s="550">
        <v>208998000</v>
      </c>
    </row>
    <row r="36" spans="2:9" ht="15.75">
      <c r="B36" s="83"/>
      <c r="C36" s="83"/>
      <c r="D36" s="536">
        <f t="shared" si="2"/>
        <v>12814</v>
      </c>
      <c r="E36" s="534">
        <f t="shared" si="0"/>
        <v>15607.928827844546</v>
      </c>
      <c r="F36" s="529">
        <v>200000000</v>
      </c>
      <c r="G36" s="533">
        <f t="shared" si="3"/>
        <v>6014</v>
      </c>
      <c r="H36" s="544">
        <f t="shared" si="1"/>
        <v>34751.91220485534</v>
      </c>
      <c r="I36" s="550">
        <v>208998000</v>
      </c>
    </row>
    <row r="37" spans="2:9" ht="15.75">
      <c r="B37" s="83"/>
      <c r="C37" s="83"/>
      <c r="D37" s="536">
        <f t="shared" si="2"/>
        <v>12815</v>
      </c>
      <c r="E37" s="534">
        <f t="shared" si="0"/>
        <v>15606.710885680843</v>
      </c>
      <c r="F37" s="529">
        <v>200000000</v>
      </c>
      <c r="G37" s="533">
        <f t="shared" si="3"/>
        <v>6015</v>
      </c>
      <c r="H37" s="544">
        <f t="shared" si="1"/>
        <v>34746.134663341647</v>
      </c>
      <c r="I37" s="550">
        <v>208998000</v>
      </c>
    </row>
    <row r="38" spans="2:9" ht="15.75">
      <c r="B38" s="83"/>
      <c r="C38" s="83"/>
      <c r="D38" s="536">
        <f t="shared" si="2"/>
        <v>12816</v>
      </c>
      <c r="E38" s="534">
        <f t="shared" si="0"/>
        <v>15605.493133583021</v>
      </c>
      <c r="F38" s="529">
        <v>200000000</v>
      </c>
      <c r="G38" s="533">
        <f t="shared" si="3"/>
        <v>6016</v>
      </c>
      <c r="H38" s="544">
        <f t="shared" si="1"/>
        <v>34740.359042553195</v>
      </c>
      <c r="I38" s="550">
        <v>208998000</v>
      </c>
    </row>
    <row r="39" spans="2:9" ht="15.75">
      <c r="B39" s="83"/>
      <c r="C39" s="83"/>
      <c r="D39" s="536">
        <f t="shared" si="2"/>
        <v>12817</v>
      </c>
      <c r="E39" s="534">
        <f t="shared" si="0"/>
        <v>15604.275571506592</v>
      </c>
      <c r="F39" s="529">
        <v>200000000</v>
      </c>
      <c r="G39" s="533">
        <f t="shared" si="3"/>
        <v>6017</v>
      </c>
      <c r="H39" s="544">
        <f t="shared" si="1"/>
        <v>34734.585341532322</v>
      </c>
      <c r="I39" s="550">
        <v>208998000</v>
      </c>
    </row>
    <row r="40" spans="2:9" ht="15.75">
      <c r="B40" s="83"/>
      <c r="C40" s="83"/>
      <c r="D40" s="536">
        <f t="shared" si="2"/>
        <v>12818</v>
      </c>
      <c r="E40" s="534">
        <f t="shared" si="0"/>
        <v>15603.058199407084</v>
      </c>
      <c r="F40" s="529">
        <v>200000000</v>
      </c>
      <c r="G40" s="533">
        <f t="shared" si="3"/>
        <v>6018</v>
      </c>
      <c r="H40" s="544">
        <f t="shared" si="1"/>
        <v>34728.813559322036</v>
      </c>
      <c r="I40" s="550">
        <v>208998000</v>
      </c>
    </row>
    <row r="41" spans="2:9" ht="15.75">
      <c r="B41" s="83"/>
      <c r="C41" s="83"/>
      <c r="D41" s="536">
        <f t="shared" si="2"/>
        <v>12819</v>
      </c>
      <c r="E41" s="534">
        <f t="shared" si="0"/>
        <v>15601.841017240034</v>
      </c>
      <c r="F41" s="529">
        <v>200000000</v>
      </c>
      <c r="G41" s="533">
        <f t="shared" si="3"/>
        <v>6019</v>
      </c>
      <c r="H41" s="544">
        <f t="shared" si="1"/>
        <v>34723.043694965942</v>
      </c>
      <c r="I41" s="550">
        <v>208998000</v>
      </c>
    </row>
    <row r="42" spans="2:9" ht="15.75">
      <c r="B42" s="83"/>
      <c r="C42" s="83"/>
      <c r="D42" s="536">
        <f t="shared" si="2"/>
        <v>12820</v>
      </c>
      <c r="E42" s="534">
        <f t="shared" si="0"/>
        <v>15600.624024960998</v>
      </c>
      <c r="F42" s="529">
        <v>200000000</v>
      </c>
      <c r="G42" s="533">
        <f t="shared" si="3"/>
        <v>6020</v>
      </c>
      <c r="H42" s="544">
        <f t="shared" si="1"/>
        <v>34717.275747508305</v>
      </c>
      <c r="I42" s="550">
        <v>208998000</v>
      </c>
    </row>
    <row r="43" spans="2:9" ht="15.75">
      <c r="B43" s="83"/>
      <c r="C43" s="83"/>
      <c r="D43" s="536">
        <f t="shared" si="2"/>
        <v>12821</v>
      </c>
      <c r="E43" s="534">
        <f t="shared" si="0"/>
        <v>15599.407222525544</v>
      </c>
      <c r="F43" s="529">
        <v>200000000</v>
      </c>
      <c r="G43" s="533">
        <f t="shared" si="3"/>
        <v>6021</v>
      </c>
      <c r="H43" s="544">
        <f t="shared" si="1"/>
        <v>34711.50971599402</v>
      </c>
      <c r="I43" s="550">
        <v>208998000</v>
      </c>
    </row>
    <row r="44" spans="2:9" ht="15.75">
      <c r="B44" s="83"/>
      <c r="C44" s="83"/>
      <c r="D44" s="536">
        <f t="shared" si="2"/>
        <v>12822</v>
      </c>
      <c r="E44" s="534">
        <f t="shared" si="0"/>
        <v>15598.190609889252</v>
      </c>
      <c r="F44" s="529">
        <v>200000000</v>
      </c>
      <c r="G44" s="533">
        <f t="shared" si="3"/>
        <v>6022</v>
      </c>
      <c r="H44" s="544">
        <f t="shared" si="1"/>
        <v>34705.745599468617</v>
      </c>
      <c r="I44" s="550">
        <v>208998000</v>
      </c>
    </row>
    <row r="45" spans="2:9" ht="15.75">
      <c r="B45" s="83"/>
      <c r="C45" s="83"/>
      <c r="D45" s="536">
        <f t="shared" si="2"/>
        <v>12823</v>
      </c>
      <c r="E45" s="534">
        <f t="shared" si="0"/>
        <v>15596.974187007721</v>
      </c>
      <c r="F45" s="529">
        <v>200000000</v>
      </c>
      <c r="G45" s="533">
        <f t="shared" si="3"/>
        <v>6023</v>
      </c>
      <c r="H45" s="544">
        <f t="shared" si="1"/>
        <v>34699.983396978248</v>
      </c>
      <c r="I45" s="550">
        <v>208998000</v>
      </c>
    </row>
    <row r="46" spans="2:9" ht="15.75">
      <c r="B46" s="83"/>
      <c r="C46" s="83"/>
      <c r="D46" s="536">
        <f t="shared" si="2"/>
        <v>12824</v>
      </c>
      <c r="E46" s="534">
        <f t="shared" si="0"/>
        <v>15595.757953836557</v>
      </c>
      <c r="F46" s="529">
        <v>200000000</v>
      </c>
      <c r="G46" s="533">
        <f t="shared" si="3"/>
        <v>6024</v>
      </c>
      <c r="H46" s="544">
        <f t="shared" si="1"/>
        <v>34694.22310756972</v>
      </c>
      <c r="I46" s="550">
        <v>208998000</v>
      </c>
    </row>
    <row r="47" spans="2:9" ht="15.75">
      <c r="B47" s="83"/>
      <c r="C47" s="83"/>
      <c r="D47" s="536">
        <f t="shared" si="2"/>
        <v>12825</v>
      </c>
      <c r="E47" s="534">
        <f t="shared" si="0"/>
        <v>15594.541910331383</v>
      </c>
      <c r="F47" s="529">
        <v>200000000</v>
      </c>
      <c r="G47" s="533">
        <f t="shared" si="3"/>
        <v>6025</v>
      </c>
      <c r="H47" s="544">
        <f t="shared" si="1"/>
        <v>34688.464730290456</v>
      </c>
      <c r="I47" s="550">
        <v>208998000</v>
      </c>
    </row>
    <row r="48" spans="2:9" ht="15.75">
      <c r="B48" s="83"/>
      <c r="C48" s="83"/>
      <c r="D48" s="536">
        <f t="shared" si="2"/>
        <v>12826</v>
      </c>
      <c r="E48" s="534">
        <f t="shared" si="0"/>
        <v>15593.326056447841</v>
      </c>
      <c r="F48" s="529">
        <v>200000000</v>
      </c>
      <c r="G48" s="533">
        <f t="shared" si="3"/>
        <v>6026</v>
      </c>
      <c r="H48" s="544">
        <f t="shared" si="1"/>
        <v>34682.708264188514</v>
      </c>
      <c r="I48" s="550">
        <v>208998000</v>
      </c>
    </row>
    <row r="49" spans="2:9" ht="15.75">
      <c r="B49" s="83"/>
      <c r="C49" s="83"/>
      <c r="D49" s="536">
        <f t="shared" si="2"/>
        <v>12827</v>
      </c>
      <c r="E49" s="534">
        <f t="shared" si="0"/>
        <v>15592.110392141576</v>
      </c>
      <c r="F49" s="529">
        <v>200000000</v>
      </c>
      <c r="G49" s="533">
        <f t="shared" si="3"/>
        <v>6027</v>
      </c>
      <c r="H49" s="544">
        <f t="shared" si="1"/>
        <v>34676.953708312591</v>
      </c>
      <c r="I49" s="550">
        <v>208998000</v>
      </c>
    </row>
    <row r="50" spans="2:9" ht="15.75">
      <c r="B50" s="83"/>
      <c r="C50" s="83"/>
      <c r="D50" s="536">
        <f t="shared" si="2"/>
        <v>12828</v>
      </c>
      <c r="E50" s="534">
        <f t="shared" si="0"/>
        <v>15590.894917368258</v>
      </c>
      <c r="F50" s="529">
        <v>200000000</v>
      </c>
      <c r="G50" s="533">
        <f t="shared" si="3"/>
        <v>6028</v>
      </c>
      <c r="H50" s="544">
        <f t="shared" si="1"/>
        <v>34671.20106171201</v>
      </c>
      <c r="I50" s="550">
        <v>208998000</v>
      </c>
    </row>
    <row r="51" spans="2:9" ht="15.75">
      <c r="B51" s="83"/>
      <c r="C51" s="83"/>
      <c r="D51" s="536">
        <f t="shared" si="2"/>
        <v>12829</v>
      </c>
      <c r="E51" s="534">
        <f t="shared" si="0"/>
        <v>15589.67963208356</v>
      </c>
      <c r="F51" s="529">
        <v>200000000</v>
      </c>
      <c r="G51" s="533">
        <f t="shared" si="3"/>
        <v>6029</v>
      </c>
      <c r="H51" s="544">
        <f t="shared" si="1"/>
        <v>34665.450323436722</v>
      </c>
      <c r="I51" s="550">
        <v>208998000</v>
      </c>
    </row>
    <row r="52" spans="2:9" ht="15.75">
      <c r="B52" s="83"/>
      <c r="C52" s="83"/>
      <c r="D52" s="536">
        <f t="shared" si="2"/>
        <v>12830</v>
      </c>
      <c r="E52" s="534">
        <f t="shared" si="0"/>
        <v>15588.46453624318</v>
      </c>
      <c r="F52" s="529">
        <v>200000000</v>
      </c>
      <c r="G52" s="533">
        <f t="shared" si="3"/>
        <v>6030</v>
      </c>
      <c r="H52" s="544">
        <f t="shared" si="1"/>
        <v>34659.701492537315</v>
      </c>
      <c r="I52" s="550">
        <v>208998000</v>
      </c>
    </row>
    <row r="53" spans="2:9" ht="15.75">
      <c r="B53" s="83"/>
      <c r="C53" s="83"/>
      <c r="D53" s="536">
        <f t="shared" si="2"/>
        <v>12831</v>
      </c>
      <c r="E53" s="534">
        <f t="shared" si="0"/>
        <v>15587.249629802822</v>
      </c>
      <c r="F53" s="529">
        <v>200000000</v>
      </c>
      <c r="G53" s="533">
        <f t="shared" si="3"/>
        <v>6031</v>
      </c>
      <c r="H53" s="544">
        <f t="shared" si="1"/>
        <v>34653.954568064997</v>
      </c>
      <c r="I53" s="550">
        <v>208998000</v>
      </c>
    </row>
    <row r="54" spans="2:9" ht="15.75">
      <c r="B54" s="83"/>
      <c r="C54" s="83"/>
      <c r="D54" s="536">
        <f t="shared" si="2"/>
        <v>12832</v>
      </c>
      <c r="E54" s="534">
        <f t="shared" si="0"/>
        <v>15586.034912718205</v>
      </c>
      <c r="F54" s="529">
        <v>200000000</v>
      </c>
      <c r="G54" s="533">
        <f t="shared" si="3"/>
        <v>6032</v>
      </c>
      <c r="H54" s="544">
        <f t="shared" si="1"/>
        <v>34648.209549071616</v>
      </c>
      <c r="I54" s="550">
        <v>208998000</v>
      </c>
    </row>
    <row r="55" spans="2:9" ht="15.75">
      <c r="B55" s="83"/>
      <c r="C55" s="83"/>
      <c r="D55" s="536">
        <f t="shared" si="2"/>
        <v>12833</v>
      </c>
      <c r="E55" s="534">
        <f t="shared" si="0"/>
        <v>15584.820384945064</v>
      </c>
      <c r="F55" s="529">
        <v>200000000</v>
      </c>
      <c r="G55" s="533">
        <f t="shared" si="3"/>
        <v>6033</v>
      </c>
      <c r="H55" s="544">
        <f t="shared" si="1"/>
        <v>34642.466434609647</v>
      </c>
      <c r="I55" s="550">
        <v>208998000</v>
      </c>
    </row>
    <row r="56" spans="2:9" ht="15.75">
      <c r="B56" s="83"/>
      <c r="C56" s="83"/>
      <c r="D56" s="536">
        <f t="shared" si="2"/>
        <v>12834</v>
      </c>
      <c r="E56" s="534">
        <f t="shared" si="0"/>
        <v>15583.606046439147</v>
      </c>
      <c r="F56" s="529">
        <v>200000000</v>
      </c>
      <c r="G56" s="533">
        <f t="shared" si="3"/>
        <v>6034</v>
      </c>
      <c r="H56" s="544">
        <f t="shared" si="1"/>
        <v>34636.725223732181</v>
      </c>
      <c r="I56" s="550">
        <v>208998000</v>
      </c>
    </row>
    <row r="57" spans="2:9" ht="15.75">
      <c r="B57" s="83"/>
      <c r="C57" s="83"/>
      <c r="D57" s="536">
        <f t="shared" si="2"/>
        <v>12835</v>
      </c>
      <c r="E57" s="534">
        <f t="shared" si="0"/>
        <v>15582.391897156214</v>
      </c>
      <c r="F57" s="529">
        <v>200000000</v>
      </c>
      <c r="G57" s="533">
        <f t="shared" si="3"/>
        <v>6035</v>
      </c>
      <c r="H57" s="544">
        <f t="shared" si="1"/>
        <v>34630.985915492958</v>
      </c>
      <c r="I57" s="550">
        <v>208998000</v>
      </c>
    </row>
    <row r="58" spans="2:9" ht="15.75">
      <c r="B58" s="83"/>
      <c r="C58" s="83"/>
      <c r="D58" s="536">
        <f t="shared" si="2"/>
        <v>12836</v>
      </c>
      <c r="E58" s="534">
        <f t="shared" si="0"/>
        <v>15581.177937052042</v>
      </c>
      <c r="F58" s="529">
        <v>200000000</v>
      </c>
      <c r="G58" s="533">
        <f t="shared" si="3"/>
        <v>6036</v>
      </c>
      <c r="H58" s="544">
        <f t="shared" si="1"/>
        <v>34625.248508946323</v>
      </c>
      <c r="I58" s="550">
        <v>208998000</v>
      </c>
    </row>
    <row r="59" spans="2:9" ht="15.75">
      <c r="B59" s="83"/>
      <c r="C59" s="83"/>
      <c r="D59" s="536">
        <f t="shared" si="2"/>
        <v>12837</v>
      </c>
      <c r="E59" s="534">
        <f t="shared" si="0"/>
        <v>15579.964166082418</v>
      </c>
      <c r="F59" s="529">
        <v>200000000</v>
      </c>
      <c r="G59" s="533">
        <f t="shared" si="3"/>
        <v>6037</v>
      </c>
      <c r="H59" s="544">
        <f t="shared" si="1"/>
        <v>34619.513003147258</v>
      </c>
      <c r="I59" s="550">
        <v>208998000</v>
      </c>
    </row>
    <row r="60" spans="2:9" ht="15.75">
      <c r="B60" s="83"/>
      <c r="C60" s="83"/>
      <c r="D60" s="536">
        <f t="shared" si="2"/>
        <v>12838</v>
      </c>
      <c r="E60" s="534">
        <f t="shared" si="0"/>
        <v>15578.750584203148</v>
      </c>
      <c r="F60" s="529">
        <v>200000000</v>
      </c>
      <c r="G60" s="533">
        <f t="shared" si="3"/>
        <v>6038</v>
      </c>
      <c r="H60" s="544">
        <f t="shared" si="1"/>
        <v>34613.779397151375</v>
      </c>
      <c r="I60" s="550">
        <v>208998000</v>
      </c>
    </row>
    <row r="61" spans="2:9" ht="15.75">
      <c r="B61" s="83"/>
      <c r="C61" s="83"/>
      <c r="D61" s="536">
        <f t="shared" si="2"/>
        <v>12839</v>
      </c>
      <c r="E61" s="534">
        <f t="shared" si="0"/>
        <v>15577.537191370044</v>
      </c>
      <c r="F61" s="529">
        <v>200000000</v>
      </c>
      <c r="G61" s="533">
        <f t="shared" si="3"/>
        <v>6039</v>
      </c>
      <c r="H61" s="544">
        <f t="shared" si="1"/>
        <v>34608.047690014901</v>
      </c>
      <c r="I61" s="550">
        <v>208998000</v>
      </c>
    </row>
    <row r="62" spans="2:9" ht="15.75">
      <c r="B62" s="83"/>
      <c r="C62" s="83"/>
      <c r="D62" s="536">
        <f t="shared" si="2"/>
        <v>12840</v>
      </c>
      <c r="E62" s="534">
        <f t="shared" si="0"/>
        <v>15576.323987538941</v>
      </c>
      <c r="F62" s="529">
        <v>200000000</v>
      </c>
      <c r="G62" s="533">
        <f t="shared" si="3"/>
        <v>6040</v>
      </c>
      <c r="H62" s="544">
        <f t="shared" si="1"/>
        <v>34602.317880794704</v>
      </c>
      <c r="I62" s="550">
        <v>208998000</v>
      </c>
    </row>
    <row r="63" spans="2:9" ht="15.75">
      <c r="B63" s="83"/>
      <c r="C63" s="83"/>
      <c r="D63" s="536">
        <f t="shared" si="2"/>
        <v>12841</v>
      </c>
      <c r="E63" s="534">
        <f t="shared" si="0"/>
        <v>15575.11097266568</v>
      </c>
      <c r="F63" s="529">
        <v>200000000</v>
      </c>
      <c r="G63" s="533">
        <f t="shared" si="3"/>
        <v>6041</v>
      </c>
      <c r="H63" s="544">
        <f t="shared" si="1"/>
        <v>34596.589968548251</v>
      </c>
      <c r="I63" s="550">
        <v>208998000</v>
      </c>
    </row>
    <row r="64" spans="2:9" ht="15.75">
      <c r="B64" s="83"/>
      <c r="C64" s="83"/>
      <c r="D64" s="536">
        <f t="shared" si="2"/>
        <v>12842</v>
      </c>
      <c r="E64" s="534">
        <f t="shared" si="0"/>
        <v>15573.89814670612</v>
      </c>
      <c r="F64" s="529">
        <v>200000000</v>
      </c>
      <c r="G64" s="533">
        <f t="shared" si="3"/>
        <v>6042</v>
      </c>
      <c r="H64" s="544">
        <f t="shared" si="1"/>
        <v>34590.863952333668</v>
      </c>
      <c r="I64" s="550">
        <v>208998000</v>
      </c>
    </row>
    <row r="65" spans="2:9" ht="15.75">
      <c r="B65" s="83"/>
      <c r="C65" s="83"/>
      <c r="D65" s="536">
        <f t="shared" si="2"/>
        <v>12843</v>
      </c>
      <c r="E65" s="534">
        <f t="shared" si="0"/>
        <v>15572.685509616133</v>
      </c>
      <c r="F65" s="529">
        <v>200000000</v>
      </c>
      <c r="G65" s="533">
        <f t="shared" si="3"/>
        <v>6043</v>
      </c>
      <c r="H65" s="544">
        <f t="shared" si="1"/>
        <v>34585.139831209664</v>
      </c>
      <c r="I65" s="550">
        <v>208998000</v>
      </c>
    </row>
    <row r="66" spans="2:9" ht="15.75">
      <c r="B66" s="83"/>
      <c r="C66" s="83"/>
      <c r="D66" s="536">
        <f t="shared" si="2"/>
        <v>12844</v>
      </c>
      <c r="E66" s="534">
        <f t="shared" si="0"/>
        <v>15571.473061351604</v>
      </c>
      <c r="F66" s="529">
        <v>200000000</v>
      </c>
      <c r="G66" s="533">
        <f t="shared" si="3"/>
        <v>6044</v>
      </c>
      <c r="H66" s="544">
        <f t="shared" si="1"/>
        <v>34579.417604235605</v>
      </c>
      <c r="I66" s="550">
        <v>208998000</v>
      </c>
    </row>
    <row r="67" spans="2:9" ht="15.75">
      <c r="B67" s="83"/>
      <c r="C67" s="83"/>
      <c r="D67" s="536">
        <f t="shared" si="2"/>
        <v>12845</v>
      </c>
      <c r="E67" s="534">
        <f t="shared" si="0"/>
        <v>15570.260801868431</v>
      </c>
      <c r="F67" s="529">
        <v>200000000</v>
      </c>
      <c r="G67" s="533">
        <f t="shared" si="3"/>
        <v>6045</v>
      </c>
      <c r="H67" s="544">
        <f t="shared" si="1"/>
        <v>34573.697270471464</v>
      </c>
      <c r="I67" s="550">
        <v>208998000</v>
      </c>
    </row>
    <row r="68" spans="2:9" ht="15.75">
      <c r="B68" s="83"/>
      <c r="C68" s="83"/>
      <c r="D68" s="536">
        <f t="shared" si="2"/>
        <v>12846</v>
      </c>
      <c r="E68" s="534">
        <f t="shared" si="0"/>
        <v>15569.048731122528</v>
      </c>
      <c r="F68" s="529">
        <v>200000000</v>
      </c>
      <c r="G68" s="533">
        <f t="shared" si="3"/>
        <v>6046</v>
      </c>
      <c r="H68" s="544">
        <f t="shared" si="1"/>
        <v>34567.978828977837</v>
      </c>
      <c r="I68" s="550">
        <v>208998000</v>
      </c>
    </row>
    <row r="69" spans="2:9" ht="15.75">
      <c r="B69" s="83"/>
      <c r="C69" s="83"/>
      <c r="D69" s="536">
        <f t="shared" si="2"/>
        <v>12847</v>
      </c>
      <c r="E69" s="534">
        <f t="shared" si="0"/>
        <v>15567.836849069821</v>
      </c>
      <c r="F69" s="529">
        <v>200000000</v>
      </c>
      <c r="G69" s="533">
        <f t="shared" si="3"/>
        <v>6047</v>
      </c>
      <c r="H69" s="544">
        <f t="shared" si="1"/>
        <v>34562.262278815942</v>
      </c>
      <c r="I69" s="550">
        <v>208998000</v>
      </c>
    </row>
    <row r="70" spans="2:9" ht="15.75">
      <c r="B70" s="83"/>
      <c r="C70" s="83"/>
      <c r="D70" s="536">
        <f t="shared" si="2"/>
        <v>12848</v>
      </c>
      <c r="E70" s="534">
        <f t="shared" si="0"/>
        <v>15566.625155666252</v>
      </c>
      <c r="F70" s="529">
        <v>200000000</v>
      </c>
      <c r="G70" s="533">
        <f t="shared" si="3"/>
        <v>6048</v>
      </c>
      <c r="H70" s="544">
        <f t="shared" si="1"/>
        <v>34556.547619047618</v>
      </c>
      <c r="I70" s="550">
        <v>208998000</v>
      </c>
    </row>
    <row r="71" spans="2:9" ht="15.75">
      <c r="B71" s="83"/>
      <c r="C71" s="83"/>
      <c r="D71" s="536">
        <f t="shared" si="2"/>
        <v>12849</v>
      </c>
      <c r="E71" s="534">
        <f t="shared" si="0"/>
        <v>15565.413650867771</v>
      </c>
      <c r="F71" s="529">
        <v>200000000</v>
      </c>
      <c r="G71" s="533">
        <f t="shared" si="3"/>
        <v>6049</v>
      </c>
      <c r="H71" s="544">
        <f t="shared" si="1"/>
        <v>34550.834848735329</v>
      </c>
      <c r="I71" s="550">
        <v>208998000</v>
      </c>
    </row>
    <row r="72" spans="2:9" ht="15.75">
      <c r="B72" s="83"/>
      <c r="C72" s="83"/>
      <c r="D72" s="536">
        <f t="shared" si="2"/>
        <v>12850</v>
      </c>
      <c r="E72" s="534">
        <f t="shared" si="0"/>
        <v>15564.20233463035</v>
      </c>
      <c r="F72" s="529">
        <v>200000000</v>
      </c>
      <c r="G72" s="533">
        <f t="shared" si="3"/>
        <v>6050</v>
      </c>
      <c r="H72" s="544">
        <f t="shared" si="1"/>
        <v>34545.123966942148</v>
      </c>
      <c r="I72" s="550">
        <v>208998000</v>
      </c>
    </row>
    <row r="73" spans="2:9" ht="15.75">
      <c r="B73" s="83"/>
      <c r="C73" s="83"/>
      <c r="D73" s="536">
        <f t="shared" si="2"/>
        <v>12851</v>
      </c>
      <c r="E73" s="534">
        <f t="shared" si="0"/>
        <v>15562.991206909968</v>
      </c>
      <c r="F73" s="529">
        <v>200000000</v>
      </c>
      <c r="G73" s="533">
        <f t="shared" si="3"/>
        <v>6051</v>
      </c>
      <c r="H73" s="544">
        <f t="shared" si="1"/>
        <v>34539.414972731778</v>
      </c>
      <c r="I73" s="550">
        <v>208998000</v>
      </c>
    </row>
    <row r="74" spans="2:9" ht="15.75">
      <c r="B74" s="83"/>
      <c r="C74" s="83"/>
      <c r="D74" s="536">
        <f t="shared" si="2"/>
        <v>12852</v>
      </c>
      <c r="E74" s="534">
        <f t="shared" si="0"/>
        <v>15561.78026766262</v>
      </c>
      <c r="F74" s="529">
        <v>200000000</v>
      </c>
      <c r="G74" s="533">
        <f t="shared" si="3"/>
        <v>6052</v>
      </c>
      <c r="H74" s="544">
        <f t="shared" si="1"/>
        <v>34533.707865168537</v>
      </c>
      <c r="I74" s="550">
        <v>208998000</v>
      </c>
    </row>
    <row r="75" spans="2:9" ht="15.75">
      <c r="B75" s="83"/>
      <c r="C75" s="83"/>
      <c r="D75" s="536">
        <f t="shared" si="2"/>
        <v>12853</v>
      </c>
      <c r="E75" s="534">
        <f t="shared" si="0"/>
        <v>15560.569516844316</v>
      </c>
      <c r="F75" s="529">
        <v>200000000</v>
      </c>
      <c r="G75" s="533">
        <f t="shared" si="3"/>
        <v>6053</v>
      </c>
      <c r="H75" s="544">
        <f t="shared" si="1"/>
        <v>34528.002643317363</v>
      </c>
      <c r="I75" s="550">
        <v>208998000</v>
      </c>
    </row>
    <row r="76" spans="2:9" ht="15.75">
      <c r="B76" s="83"/>
      <c r="C76" s="83"/>
      <c r="D76" s="536">
        <f t="shared" si="2"/>
        <v>12854</v>
      </c>
      <c r="E76" s="534">
        <f t="shared" si="0"/>
        <v>15559.358954411078</v>
      </c>
      <c r="F76" s="529">
        <v>200000000</v>
      </c>
      <c r="G76" s="533">
        <f t="shared" si="3"/>
        <v>6054</v>
      </c>
      <c r="H76" s="544">
        <f t="shared" si="1"/>
        <v>34522.299306243804</v>
      </c>
      <c r="I76" s="550">
        <v>208998000</v>
      </c>
    </row>
    <row r="77" spans="2:9" ht="15.75">
      <c r="B77" s="83"/>
      <c r="C77" s="83"/>
      <c r="D77" s="536">
        <f t="shared" si="2"/>
        <v>12855</v>
      </c>
      <c r="E77" s="534">
        <f t="shared" si="0"/>
        <v>15558.148580318943</v>
      </c>
      <c r="F77" s="529">
        <v>200000000</v>
      </c>
      <c r="G77" s="533">
        <f t="shared" si="3"/>
        <v>6055</v>
      </c>
      <c r="H77" s="544">
        <f t="shared" si="1"/>
        <v>34516.597853014035</v>
      </c>
      <c r="I77" s="550">
        <v>208998000</v>
      </c>
    </row>
    <row r="78" spans="2:9" ht="15.75">
      <c r="B78" s="83"/>
      <c r="C78" s="83"/>
      <c r="D78" s="536">
        <f t="shared" si="2"/>
        <v>12856</v>
      </c>
      <c r="E78" s="534">
        <f t="shared" si="0"/>
        <v>15556.938394523957</v>
      </c>
      <c r="F78" s="529">
        <v>200000000</v>
      </c>
      <c r="G78" s="533">
        <f t="shared" si="3"/>
        <v>6056</v>
      </c>
      <c r="H78" s="544">
        <f t="shared" si="1"/>
        <v>34510.898282694849</v>
      </c>
      <c r="I78" s="550">
        <v>208998000</v>
      </c>
    </row>
    <row r="79" spans="2:9" ht="15.75">
      <c r="B79" s="83"/>
      <c r="C79" s="83"/>
      <c r="D79" s="536">
        <f t="shared" si="2"/>
        <v>12857</v>
      </c>
      <c r="E79" s="534">
        <f t="shared" si="0"/>
        <v>15555.728396982189</v>
      </c>
      <c r="F79" s="529">
        <v>200000000</v>
      </c>
      <c r="G79" s="533">
        <f t="shared" si="3"/>
        <v>6057</v>
      </c>
      <c r="H79" s="544">
        <f t="shared" si="1"/>
        <v>34505.200594353642</v>
      </c>
      <c r="I79" s="550">
        <v>208998000</v>
      </c>
    </row>
    <row r="80" spans="2:9" ht="15.75">
      <c r="B80" s="83"/>
      <c r="C80" s="83"/>
      <c r="D80" s="536">
        <f t="shared" si="2"/>
        <v>12858</v>
      </c>
      <c r="E80" s="534">
        <f t="shared" si="0"/>
        <v>15554.518587649713</v>
      </c>
      <c r="F80" s="529">
        <v>200000000</v>
      </c>
      <c r="G80" s="533">
        <f t="shared" si="3"/>
        <v>6058</v>
      </c>
      <c r="H80" s="544">
        <f t="shared" si="1"/>
        <v>34499.504787058439</v>
      </c>
      <c r="I80" s="550">
        <v>208998000</v>
      </c>
    </row>
    <row r="81" spans="2:9" ht="15.75">
      <c r="B81" s="83"/>
      <c r="C81" s="83"/>
      <c r="D81" s="536">
        <f t="shared" si="2"/>
        <v>12859</v>
      </c>
      <c r="E81" s="534">
        <f t="shared" si="0"/>
        <v>15553.308966482618</v>
      </c>
      <c r="F81" s="529">
        <v>200000000</v>
      </c>
      <c r="G81" s="533">
        <f t="shared" si="3"/>
        <v>6059</v>
      </c>
      <c r="H81" s="544">
        <f t="shared" si="1"/>
        <v>34493.810859877871</v>
      </c>
      <c r="I81" s="550">
        <v>208998000</v>
      </c>
    </row>
    <row r="82" spans="2:9" ht="15.75">
      <c r="B82" s="83"/>
      <c r="C82" s="83"/>
      <c r="D82" s="536">
        <f t="shared" si="2"/>
        <v>12860</v>
      </c>
      <c r="E82" s="534">
        <f t="shared" si="0"/>
        <v>15552.099533437015</v>
      </c>
      <c r="F82" s="529">
        <v>200000000</v>
      </c>
      <c r="G82" s="533">
        <f t="shared" si="3"/>
        <v>6060</v>
      </c>
      <c r="H82" s="544">
        <f t="shared" si="1"/>
        <v>34488.118811881192</v>
      </c>
      <c r="I82" s="550">
        <v>208998000</v>
      </c>
    </row>
    <row r="83" spans="2:9" ht="15.75">
      <c r="B83" s="83"/>
      <c r="C83" s="83"/>
      <c r="D83" s="536">
        <f t="shared" si="2"/>
        <v>12861</v>
      </c>
      <c r="E83" s="534">
        <f t="shared" si="0"/>
        <v>15550.890288469014</v>
      </c>
      <c r="F83" s="529">
        <v>200000000</v>
      </c>
      <c r="G83" s="533">
        <f t="shared" si="3"/>
        <v>6061</v>
      </c>
      <c r="H83" s="544">
        <f t="shared" si="1"/>
        <v>34482.428642138264</v>
      </c>
      <c r="I83" s="550">
        <v>208998000</v>
      </c>
    </row>
    <row r="84" spans="2:9" ht="15.75">
      <c r="B84" s="83"/>
      <c r="C84" s="83"/>
      <c r="D84" s="536">
        <f t="shared" si="2"/>
        <v>12862</v>
      </c>
      <c r="E84" s="534">
        <f t="shared" si="0"/>
        <v>15549.681231534754</v>
      </c>
      <c r="F84" s="529">
        <v>200000000</v>
      </c>
      <c r="G84" s="533">
        <f t="shared" si="3"/>
        <v>6062</v>
      </c>
      <c r="H84" s="544">
        <f t="shared" si="1"/>
        <v>34476.740349719563</v>
      </c>
      <c r="I84" s="550">
        <v>208998000</v>
      </c>
    </row>
    <row r="85" spans="2:9" ht="15.75">
      <c r="B85" s="83"/>
      <c r="C85" s="83"/>
      <c r="D85" s="536">
        <f t="shared" si="2"/>
        <v>12863</v>
      </c>
      <c r="E85" s="534">
        <f t="shared" si="0"/>
        <v>15548.472362590375</v>
      </c>
      <c r="F85" s="529">
        <v>200000000</v>
      </c>
      <c r="G85" s="533">
        <f t="shared" si="3"/>
        <v>6063</v>
      </c>
      <c r="H85" s="544">
        <f t="shared" si="1"/>
        <v>34471.053933696188</v>
      </c>
      <c r="I85" s="550">
        <v>208998000</v>
      </c>
    </row>
    <row r="86" spans="2:9" ht="15.75">
      <c r="B86" s="83"/>
      <c r="C86" s="83"/>
      <c r="D86" s="536">
        <f t="shared" si="2"/>
        <v>12864</v>
      </c>
      <c r="E86" s="534">
        <f t="shared" si="0"/>
        <v>15547.26368159204</v>
      </c>
      <c r="F86" s="529">
        <v>200000000</v>
      </c>
      <c r="G86" s="533">
        <f t="shared" si="3"/>
        <v>6064</v>
      </c>
      <c r="H86" s="544">
        <f t="shared" si="1"/>
        <v>34465.369393139845</v>
      </c>
      <c r="I86" s="550">
        <v>208998000</v>
      </c>
    </row>
    <row r="87" spans="2:9" ht="15.75">
      <c r="B87" s="83"/>
      <c r="C87" s="83"/>
      <c r="D87" s="536">
        <f t="shared" si="2"/>
        <v>12865</v>
      </c>
      <c r="E87" s="534">
        <f t="shared" ref="E87:E150" si="4">F87/D87</f>
        <v>15546.055188495919</v>
      </c>
      <c r="F87" s="529">
        <v>200000000</v>
      </c>
      <c r="G87" s="533">
        <f t="shared" si="3"/>
        <v>6065</v>
      </c>
      <c r="H87" s="544">
        <f t="shared" ref="H87:H150" si="5">I87/G87</f>
        <v>34459.686727122833</v>
      </c>
      <c r="I87" s="550">
        <v>208998000</v>
      </c>
    </row>
    <row r="88" spans="2:9" ht="15.75">
      <c r="B88" s="83"/>
      <c r="C88" s="83"/>
      <c r="D88" s="536">
        <f t="shared" ref="D88:D151" si="6">D87+1</f>
        <v>12866</v>
      </c>
      <c r="E88" s="534">
        <f t="shared" si="4"/>
        <v>15544.8468832582</v>
      </c>
      <c r="F88" s="529">
        <v>200000000</v>
      </c>
      <c r="G88" s="533">
        <f t="shared" ref="G88:G151" si="7">G87+1</f>
        <v>6066</v>
      </c>
      <c r="H88" s="544">
        <f t="shared" si="5"/>
        <v>34454.005934718101</v>
      </c>
      <c r="I88" s="550">
        <v>208998000</v>
      </c>
    </row>
    <row r="89" spans="2:9" ht="15.75">
      <c r="B89" s="83"/>
      <c r="C89" s="83"/>
      <c r="D89" s="536">
        <f t="shared" si="6"/>
        <v>12867</v>
      </c>
      <c r="E89" s="534">
        <f t="shared" si="4"/>
        <v>15543.638765835081</v>
      </c>
      <c r="F89" s="529">
        <v>200000000</v>
      </c>
      <c r="G89" s="533">
        <f t="shared" si="7"/>
        <v>6067</v>
      </c>
      <c r="H89" s="544">
        <f t="shared" si="5"/>
        <v>34448.327014999173</v>
      </c>
      <c r="I89" s="550">
        <v>208998000</v>
      </c>
    </row>
    <row r="90" spans="2:9" ht="15.75">
      <c r="B90" s="83"/>
      <c r="C90" s="83"/>
      <c r="D90" s="536">
        <f t="shared" si="6"/>
        <v>12868</v>
      </c>
      <c r="E90" s="534">
        <f t="shared" si="4"/>
        <v>15542.430836182779</v>
      </c>
      <c r="F90" s="529">
        <v>200000000</v>
      </c>
      <c r="G90" s="533">
        <f t="shared" si="7"/>
        <v>6068</v>
      </c>
      <c r="H90" s="544">
        <f t="shared" si="5"/>
        <v>34442.649967040212</v>
      </c>
      <c r="I90" s="550">
        <v>208998000</v>
      </c>
    </row>
    <row r="91" spans="2:9" ht="15.75">
      <c r="B91" s="83"/>
      <c r="C91" s="83"/>
      <c r="D91" s="536">
        <f t="shared" si="6"/>
        <v>12869</v>
      </c>
      <c r="E91" s="534">
        <f t="shared" si="4"/>
        <v>15541.223094257519</v>
      </c>
      <c r="F91" s="529">
        <v>200000000</v>
      </c>
      <c r="G91" s="533">
        <f t="shared" si="7"/>
        <v>6069</v>
      </c>
      <c r="H91" s="544">
        <f t="shared" si="5"/>
        <v>34436.974789915963</v>
      </c>
      <c r="I91" s="550">
        <v>208998000</v>
      </c>
    </row>
    <row r="92" spans="2:9" ht="15.75">
      <c r="B92" s="83"/>
      <c r="C92" s="83"/>
      <c r="D92" s="536">
        <f t="shared" si="6"/>
        <v>12870</v>
      </c>
      <c r="E92" s="534">
        <f t="shared" si="4"/>
        <v>15540.01554001554</v>
      </c>
      <c r="F92" s="529">
        <v>200000000</v>
      </c>
      <c r="G92" s="533">
        <f t="shared" si="7"/>
        <v>6070</v>
      </c>
      <c r="H92" s="544">
        <f t="shared" si="5"/>
        <v>34431.301482701812</v>
      </c>
      <c r="I92" s="550">
        <v>208998000</v>
      </c>
    </row>
    <row r="93" spans="2:9" ht="15.75">
      <c r="B93" s="83"/>
      <c r="C93" s="83"/>
      <c r="D93" s="536">
        <f t="shared" si="6"/>
        <v>12871</v>
      </c>
      <c r="E93" s="534">
        <f t="shared" si="4"/>
        <v>15538.808173413099</v>
      </c>
      <c r="F93" s="529">
        <v>200000000</v>
      </c>
      <c r="G93" s="533">
        <f t="shared" si="7"/>
        <v>6071</v>
      </c>
      <c r="H93" s="544">
        <f t="shared" si="5"/>
        <v>34425.630044473728</v>
      </c>
      <c r="I93" s="550">
        <v>208998000</v>
      </c>
    </row>
    <row r="94" spans="2:9" ht="15.75">
      <c r="B94" s="83"/>
      <c r="C94" s="83"/>
      <c r="D94" s="536">
        <f t="shared" si="6"/>
        <v>12872</v>
      </c>
      <c r="E94" s="534">
        <f t="shared" si="4"/>
        <v>15537.600994406464</v>
      </c>
      <c r="F94" s="529">
        <v>200000000</v>
      </c>
      <c r="G94" s="533">
        <f t="shared" si="7"/>
        <v>6072</v>
      </c>
      <c r="H94" s="544">
        <f t="shared" si="5"/>
        <v>34419.960474308304</v>
      </c>
      <c r="I94" s="550">
        <v>208998000</v>
      </c>
    </row>
    <row r="95" spans="2:9" ht="15.75">
      <c r="B95" s="83"/>
      <c r="C95" s="83"/>
      <c r="D95" s="536">
        <f t="shared" si="6"/>
        <v>12873</v>
      </c>
      <c r="E95" s="534">
        <f t="shared" si="4"/>
        <v>15536.394002951914</v>
      </c>
      <c r="F95" s="529">
        <v>200000000</v>
      </c>
      <c r="G95" s="533">
        <f t="shared" si="7"/>
        <v>6073</v>
      </c>
      <c r="H95" s="544">
        <f t="shared" si="5"/>
        <v>34414.29277128273</v>
      </c>
      <c r="I95" s="550">
        <v>208998000</v>
      </c>
    </row>
    <row r="96" spans="2:9" ht="15.75">
      <c r="B96" s="83"/>
      <c r="C96" s="83"/>
      <c r="D96" s="536">
        <f t="shared" si="6"/>
        <v>12874</v>
      </c>
      <c r="E96" s="534">
        <f t="shared" si="4"/>
        <v>15535.187199005748</v>
      </c>
      <c r="F96" s="529">
        <v>200000000</v>
      </c>
      <c r="G96" s="533">
        <f t="shared" si="7"/>
        <v>6074</v>
      </c>
      <c r="H96" s="544">
        <f t="shared" si="5"/>
        <v>34408.626934474807</v>
      </c>
      <c r="I96" s="550">
        <v>208998000</v>
      </c>
    </row>
    <row r="97" spans="2:9" ht="15.75">
      <c r="B97" s="83"/>
      <c r="C97" s="83"/>
      <c r="D97" s="536">
        <f t="shared" si="6"/>
        <v>12875</v>
      </c>
      <c r="E97" s="534">
        <f t="shared" si="4"/>
        <v>15533.980582524271</v>
      </c>
      <c r="F97" s="529">
        <v>200000000</v>
      </c>
      <c r="G97" s="533">
        <f t="shared" si="7"/>
        <v>6075</v>
      </c>
      <c r="H97" s="544">
        <f t="shared" si="5"/>
        <v>34402.962962962964</v>
      </c>
      <c r="I97" s="550">
        <v>208998000</v>
      </c>
    </row>
    <row r="98" spans="2:9" ht="15.75">
      <c r="B98" s="83"/>
      <c r="C98" s="83"/>
      <c r="D98" s="536">
        <f t="shared" si="6"/>
        <v>12876</v>
      </c>
      <c r="E98" s="534">
        <f t="shared" si="4"/>
        <v>15532.774153463808</v>
      </c>
      <c r="F98" s="529">
        <v>200000000</v>
      </c>
      <c r="G98" s="533">
        <f t="shared" si="7"/>
        <v>6076</v>
      </c>
      <c r="H98" s="544">
        <f t="shared" si="5"/>
        <v>34397.300855826201</v>
      </c>
      <c r="I98" s="550">
        <v>208998000</v>
      </c>
    </row>
    <row r="99" spans="2:9" ht="15.75">
      <c r="B99" s="83"/>
      <c r="C99" s="83"/>
      <c r="D99" s="536">
        <f t="shared" si="6"/>
        <v>12877</v>
      </c>
      <c r="E99" s="534">
        <f t="shared" si="4"/>
        <v>15531.567911780694</v>
      </c>
      <c r="F99" s="529">
        <v>200000000</v>
      </c>
      <c r="G99" s="533">
        <f t="shared" si="7"/>
        <v>6077</v>
      </c>
      <c r="H99" s="544">
        <f t="shared" si="5"/>
        <v>34391.640612144147</v>
      </c>
      <c r="I99" s="550">
        <v>208998000</v>
      </c>
    </row>
    <row r="100" spans="2:9" ht="15.75">
      <c r="B100" s="83"/>
      <c r="C100" s="83"/>
      <c r="D100" s="536">
        <f t="shared" si="6"/>
        <v>12878</v>
      </c>
      <c r="E100" s="534">
        <f t="shared" si="4"/>
        <v>15530.361857431279</v>
      </c>
      <c r="F100" s="529">
        <v>200000000</v>
      </c>
      <c r="G100" s="533">
        <f t="shared" si="7"/>
        <v>6078</v>
      </c>
      <c r="H100" s="544">
        <f t="shared" si="5"/>
        <v>34385.98223099704</v>
      </c>
      <c r="I100" s="550">
        <v>208998000</v>
      </c>
    </row>
    <row r="101" spans="2:9" ht="15.75">
      <c r="B101" s="83"/>
      <c r="C101" s="83"/>
      <c r="D101" s="536">
        <f t="shared" si="6"/>
        <v>12879</v>
      </c>
      <c r="E101" s="534">
        <f t="shared" si="4"/>
        <v>15529.155990371923</v>
      </c>
      <c r="F101" s="529">
        <v>200000000</v>
      </c>
      <c r="G101" s="533">
        <f t="shared" si="7"/>
        <v>6079</v>
      </c>
      <c r="H101" s="544">
        <f t="shared" si="5"/>
        <v>34380.325711465703</v>
      </c>
      <c r="I101" s="550">
        <v>208998000</v>
      </c>
    </row>
    <row r="102" spans="2:9" ht="15.75">
      <c r="B102" s="83"/>
      <c r="C102" s="83"/>
      <c r="D102" s="536">
        <f t="shared" si="6"/>
        <v>12880</v>
      </c>
      <c r="E102" s="534">
        <f t="shared" si="4"/>
        <v>15527.950310559007</v>
      </c>
      <c r="F102" s="529">
        <v>200000000</v>
      </c>
      <c r="G102" s="533">
        <f t="shared" si="7"/>
        <v>6080</v>
      </c>
      <c r="H102" s="544">
        <f t="shared" si="5"/>
        <v>34374.67105263158</v>
      </c>
      <c r="I102" s="550">
        <v>208998000</v>
      </c>
    </row>
    <row r="103" spans="2:9" ht="15.75">
      <c r="B103" s="83"/>
      <c r="C103" s="83"/>
      <c r="D103" s="536">
        <f t="shared" si="6"/>
        <v>12881</v>
      </c>
      <c r="E103" s="534">
        <f t="shared" si="4"/>
        <v>15526.744817948917</v>
      </c>
      <c r="F103" s="529">
        <v>200000000</v>
      </c>
      <c r="G103" s="533">
        <f t="shared" si="7"/>
        <v>6081</v>
      </c>
      <c r="H103" s="544">
        <f t="shared" si="5"/>
        <v>34369.018253576716</v>
      </c>
      <c r="I103" s="550">
        <v>208998000</v>
      </c>
    </row>
    <row r="104" spans="2:9" ht="15.75">
      <c r="B104" s="83"/>
      <c r="C104" s="83"/>
      <c r="D104" s="536">
        <f t="shared" si="6"/>
        <v>12882</v>
      </c>
      <c r="E104" s="534">
        <f t="shared" si="4"/>
        <v>15525.539512498059</v>
      </c>
      <c r="F104" s="529">
        <v>200000000</v>
      </c>
      <c r="G104" s="533">
        <f t="shared" si="7"/>
        <v>6082</v>
      </c>
      <c r="H104" s="544">
        <f t="shared" si="5"/>
        <v>34363.367313383758</v>
      </c>
      <c r="I104" s="550">
        <v>208998000</v>
      </c>
    </row>
    <row r="105" spans="2:9" ht="15.75">
      <c r="B105" s="83"/>
      <c r="C105" s="83"/>
      <c r="D105" s="536">
        <f t="shared" si="6"/>
        <v>12883</v>
      </c>
      <c r="E105" s="534">
        <f t="shared" si="4"/>
        <v>15524.33439416285</v>
      </c>
      <c r="F105" s="529">
        <v>200000000</v>
      </c>
      <c r="G105" s="533">
        <f t="shared" si="7"/>
        <v>6083</v>
      </c>
      <c r="H105" s="544">
        <f t="shared" si="5"/>
        <v>34357.71823113595</v>
      </c>
      <c r="I105" s="550">
        <v>208998000</v>
      </c>
    </row>
    <row r="106" spans="2:9" ht="15.75">
      <c r="B106" s="83"/>
      <c r="C106" s="83"/>
      <c r="D106" s="536">
        <f t="shared" si="6"/>
        <v>12884</v>
      </c>
      <c r="E106" s="534">
        <f t="shared" si="4"/>
        <v>15523.12946289972</v>
      </c>
      <c r="F106" s="529">
        <v>200000000</v>
      </c>
      <c r="G106" s="533">
        <f t="shared" si="7"/>
        <v>6084</v>
      </c>
      <c r="H106" s="544">
        <f t="shared" si="5"/>
        <v>34352.071005917162</v>
      </c>
      <c r="I106" s="550">
        <v>208998000</v>
      </c>
    </row>
    <row r="107" spans="2:9" ht="15.75">
      <c r="B107" s="83"/>
      <c r="C107" s="83"/>
      <c r="D107" s="536">
        <f t="shared" si="6"/>
        <v>12885</v>
      </c>
      <c r="E107" s="534">
        <f t="shared" si="4"/>
        <v>15521.924718665114</v>
      </c>
      <c r="F107" s="529">
        <v>200000000</v>
      </c>
      <c r="G107" s="533">
        <f t="shared" si="7"/>
        <v>6085</v>
      </c>
      <c r="H107" s="544">
        <f t="shared" si="5"/>
        <v>34346.425636811829</v>
      </c>
      <c r="I107" s="550">
        <v>208998000</v>
      </c>
    </row>
    <row r="108" spans="2:9" ht="15.75">
      <c r="B108" s="83"/>
      <c r="C108" s="83"/>
      <c r="D108" s="536">
        <f t="shared" si="6"/>
        <v>12886</v>
      </c>
      <c r="E108" s="534">
        <f t="shared" si="4"/>
        <v>15520.720161415489</v>
      </c>
      <c r="F108" s="529">
        <v>200000000</v>
      </c>
      <c r="G108" s="533">
        <f t="shared" si="7"/>
        <v>6086</v>
      </c>
      <c r="H108" s="544">
        <f t="shared" si="5"/>
        <v>34340.782122905031</v>
      </c>
      <c r="I108" s="550">
        <v>208998000</v>
      </c>
    </row>
    <row r="109" spans="2:9" ht="15.75">
      <c r="B109" s="83"/>
      <c r="C109" s="83"/>
      <c r="D109" s="536">
        <f t="shared" si="6"/>
        <v>12887</v>
      </c>
      <c r="E109" s="534">
        <f t="shared" si="4"/>
        <v>15519.515791107317</v>
      </c>
      <c r="F109" s="529">
        <v>200000000</v>
      </c>
      <c r="G109" s="533">
        <f t="shared" si="7"/>
        <v>6087</v>
      </c>
      <c r="H109" s="544">
        <f t="shared" si="5"/>
        <v>34335.140463282405</v>
      </c>
      <c r="I109" s="550">
        <v>208998000</v>
      </c>
    </row>
    <row r="110" spans="2:9" ht="15.75">
      <c r="B110" s="83"/>
      <c r="C110" s="83"/>
      <c r="D110" s="536">
        <f t="shared" si="6"/>
        <v>12888</v>
      </c>
      <c r="E110" s="534">
        <f t="shared" si="4"/>
        <v>15518.311607697082</v>
      </c>
      <c r="F110" s="529">
        <v>200000000</v>
      </c>
      <c r="G110" s="533">
        <f t="shared" si="7"/>
        <v>6088</v>
      </c>
      <c r="H110" s="544">
        <f t="shared" si="5"/>
        <v>34329.500657030221</v>
      </c>
      <c r="I110" s="550">
        <v>208998000</v>
      </c>
    </row>
    <row r="111" spans="2:9" ht="15.75">
      <c r="B111" s="83"/>
      <c r="C111" s="83"/>
      <c r="D111" s="536">
        <f t="shared" si="6"/>
        <v>12889</v>
      </c>
      <c r="E111" s="534">
        <f t="shared" si="4"/>
        <v>15517.107611141284</v>
      </c>
      <c r="F111" s="529">
        <v>200000000</v>
      </c>
      <c r="G111" s="533">
        <f t="shared" si="7"/>
        <v>6089</v>
      </c>
      <c r="H111" s="544">
        <f t="shared" si="5"/>
        <v>34323.86270323534</v>
      </c>
      <c r="I111" s="550">
        <v>208998000</v>
      </c>
    </row>
    <row r="112" spans="2:9" ht="15.75">
      <c r="B112" s="83"/>
      <c r="C112" s="83"/>
      <c r="D112" s="536">
        <f t="shared" si="6"/>
        <v>12890</v>
      </c>
      <c r="E112" s="534">
        <f t="shared" si="4"/>
        <v>15515.903801396431</v>
      </c>
      <c r="F112" s="529">
        <v>200000000</v>
      </c>
      <c r="G112" s="533">
        <f t="shared" si="7"/>
        <v>6090</v>
      </c>
      <c r="H112" s="544">
        <f t="shared" si="5"/>
        <v>34318.226600985225</v>
      </c>
      <c r="I112" s="550">
        <v>208998000</v>
      </c>
    </row>
    <row r="113" spans="2:9" ht="15.75">
      <c r="B113" s="83"/>
      <c r="C113" s="83"/>
      <c r="D113" s="536">
        <f t="shared" si="6"/>
        <v>12891</v>
      </c>
      <c r="E113" s="534">
        <f t="shared" si="4"/>
        <v>15514.700178419052</v>
      </c>
      <c r="F113" s="529">
        <v>200000000</v>
      </c>
      <c r="G113" s="533">
        <f t="shared" si="7"/>
        <v>6091</v>
      </c>
      <c r="H113" s="544">
        <f t="shared" si="5"/>
        <v>34312.592349367922</v>
      </c>
      <c r="I113" s="550">
        <v>208998000</v>
      </c>
    </row>
    <row r="114" spans="2:9" ht="15.75">
      <c r="B114" s="83"/>
      <c r="C114" s="83"/>
      <c r="D114" s="536">
        <f t="shared" si="6"/>
        <v>12892</v>
      </c>
      <c r="E114" s="534">
        <f t="shared" si="4"/>
        <v>15513.496742165684</v>
      </c>
      <c r="F114" s="529">
        <v>200000000</v>
      </c>
      <c r="G114" s="533">
        <f t="shared" si="7"/>
        <v>6092</v>
      </c>
      <c r="H114" s="544">
        <f t="shared" si="5"/>
        <v>34306.959947472096</v>
      </c>
      <c r="I114" s="550">
        <v>208998000</v>
      </c>
    </row>
    <row r="115" spans="2:9" ht="15.75">
      <c r="B115" s="83"/>
      <c r="C115" s="83"/>
      <c r="D115" s="536">
        <f t="shared" si="6"/>
        <v>12893</v>
      </c>
      <c r="E115" s="534">
        <f t="shared" si="4"/>
        <v>15512.29349259288</v>
      </c>
      <c r="F115" s="529">
        <v>200000000</v>
      </c>
      <c r="G115" s="533">
        <f t="shared" si="7"/>
        <v>6093</v>
      </c>
      <c r="H115" s="544">
        <f t="shared" si="5"/>
        <v>34301.329394387001</v>
      </c>
      <c r="I115" s="550">
        <v>208998000</v>
      </c>
    </row>
    <row r="116" spans="2:9" ht="15.75">
      <c r="B116" s="83"/>
      <c r="C116" s="83"/>
      <c r="D116" s="536">
        <f t="shared" si="6"/>
        <v>12894</v>
      </c>
      <c r="E116" s="534">
        <f t="shared" si="4"/>
        <v>15511.090429657204</v>
      </c>
      <c r="F116" s="529">
        <v>200000000</v>
      </c>
      <c r="G116" s="533">
        <f t="shared" si="7"/>
        <v>6094</v>
      </c>
      <c r="H116" s="544">
        <f t="shared" si="5"/>
        <v>34295.700689202495</v>
      </c>
      <c r="I116" s="550">
        <v>208998000</v>
      </c>
    </row>
    <row r="117" spans="2:9" ht="15.75">
      <c r="B117" s="83"/>
      <c r="C117" s="83"/>
      <c r="D117" s="536">
        <f t="shared" si="6"/>
        <v>12895</v>
      </c>
      <c r="E117" s="534">
        <f t="shared" si="4"/>
        <v>15509.887553315239</v>
      </c>
      <c r="F117" s="529">
        <v>200000000</v>
      </c>
      <c r="G117" s="533">
        <f t="shared" si="7"/>
        <v>6095</v>
      </c>
      <c r="H117" s="544">
        <f t="shared" si="5"/>
        <v>34290.073831009024</v>
      </c>
      <c r="I117" s="550">
        <v>208998000</v>
      </c>
    </row>
    <row r="118" spans="2:9" ht="15.75">
      <c r="B118" s="83"/>
      <c r="C118" s="83"/>
      <c r="D118" s="536">
        <f t="shared" si="6"/>
        <v>12896</v>
      </c>
      <c r="E118" s="534">
        <f t="shared" si="4"/>
        <v>15508.684863523573</v>
      </c>
      <c r="F118" s="529">
        <v>200000000</v>
      </c>
      <c r="G118" s="533">
        <f t="shared" si="7"/>
        <v>6096</v>
      </c>
      <c r="H118" s="544">
        <f t="shared" si="5"/>
        <v>34284.448818897639</v>
      </c>
      <c r="I118" s="550">
        <v>208998000</v>
      </c>
    </row>
    <row r="119" spans="2:9" ht="15.75">
      <c r="B119" s="83"/>
      <c r="C119" s="83"/>
      <c r="D119" s="536">
        <f t="shared" si="6"/>
        <v>12897</v>
      </c>
      <c r="E119" s="534">
        <f t="shared" si="4"/>
        <v>15507.482360238815</v>
      </c>
      <c r="F119" s="529">
        <v>200000000</v>
      </c>
      <c r="G119" s="533">
        <f t="shared" si="7"/>
        <v>6097</v>
      </c>
      <c r="H119" s="544">
        <f t="shared" si="5"/>
        <v>34278.825651959982</v>
      </c>
      <c r="I119" s="550">
        <v>208998000</v>
      </c>
    </row>
    <row r="120" spans="2:9" ht="15.75">
      <c r="B120" s="83"/>
      <c r="C120" s="83"/>
      <c r="D120" s="536">
        <f t="shared" si="6"/>
        <v>12898</v>
      </c>
      <c r="E120" s="534">
        <f t="shared" si="4"/>
        <v>15506.280043417584</v>
      </c>
      <c r="F120" s="529">
        <v>200000000</v>
      </c>
      <c r="G120" s="533">
        <f t="shared" si="7"/>
        <v>6098</v>
      </c>
      <c r="H120" s="544">
        <f t="shared" si="5"/>
        <v>34273.204329288288</v>
      </c>
      <c r="I120" s="550">
        <v>208998000</v>
      </c>
    </row>
    <row r="121" spans="2:9" ht="15.75">
      <c r="B121" s="83"/>
      <c r="C121" s="83"/>
      <c r="D121" s="536">
        <f t="shared" si="6"/>
        <v>12899</v>
      </c>
      <c r="E121" s="534">
        <f t="shared" si="4"/>
        <v>15505.077913016514</v>
      </c>
      <c r="F121" s="529">
        <v>200000000</v>
      </c>
      <c r="G121" s="533">
        <f t="shared" si="7"/>
        <v>6099</v>
      </c>
      <c r="H121" s="544">
        <f t="shared" si="5"/>
        <v>34267.584849975407</v>
      </c>
      <c r="I121" s="550">
        <v>208998000</v>
      </c>
    </row>
    <row r="122" spans="2:9" ht="15.75">
      <c r="B122" s="83"/>
      <c r="C122" s="83"/>
      <c r="D122" s="536">
        <f t="shared" si="6"/>
        <v>12900</v>
      </c>
      <c r="E122" s="534">
        <f t="shared" si="4"/>
        <v>15503.875968992248</v>
      </c>
      <c r="F122" s="529">
        <v>200000000</v>
      </c>
      <c r="G122" s="533">
        <f t="shared" si="7"/>
        <v>6100</v>
      </c>
      <c r="H122" s="544">
        <f t="shared" si="5"/>
        <v>34261.967213114753</v>
      </c>
      <c r="I122" s="550">
        <v>208998000</v>
      </c>
    </row>
    <row r="123" spans="2:9" ht="15.75">
      <c r="B123" s="83"/>
      <c r="C123" s="83"/>
      <c r="D123" s="536">
        <f t="shared" si="6"/>
        <v>12901</v>
      </c>
      <c r="E123" s="534">
        <f t="shared" si="4"/>
        <v>15502.67421130145</v>
      </c>
      <c r="F123" s="529">
        <v>200000000</v>
      </c>
      <c r="G123" s="533">
        <f t="shared" si="7"/>
        <v>6101</v>
      </c>
      <c r="H123" s="544">
        <f t="shared" si="5"/>
        <v>34256.351417800361</v>
      </c>
      <c r="I123" s="550">
        <v>208998000</v>
      </c>
    </row>
    <row r="124" spans="2:9" ht="15.75">
      <c r="B124" s="83"/>
      <c r="C124" s="83"/>
      <c r="D124" s="536">
        <f t="shared" si="6"/>
        <v>12902</v>
      </c>
      <c r="E124" s="534">
        <f t="shared" si="4"/>
        <v>15501.47263990079</v>
      </c>
      <c r="F124" s="529">
        <v>200000000</v>
      </c>
      <c r="G124" s="533">
        <f t="shared" si="7"/>
        <v>6102</v>
      </c>
      <c r="H124" s="544">
        <f t="shared" si="5"/>
        <v>34250.737463126847</v>
      </c>
      <c r="I124" s="550">
        <v>208998000</v>
      </c>
    </row>
    <row r="125" spans="2:9" ht="15.75">
      <c r="B125" s="83"/>
      <c r="C125" s="83"/>
      <c r="D125" s="536">
        <f t="shared" si="6"/>
        <v>12903</v>
      </c>
      <c r="E125" s="534">
        <f t="shared" si="4"/>
        <v>15500.271254746958</v>
      </c>
      <c r="F125" s="529">
        <v>200000000</v>
      </c>
      <c r="G125" s="533">
        <f t="shared" si="7"/>
        <v>6103</v>
      </c>
      <c r="H125" s="544">
        <f t="shared" si="5"/>
        <v>34245.125348189416</v>
      </c>
      <c r="I125" s="550">
        <v>208998000</v>
      </c>
    </row>
    <row r="126" spans="2:9" ht="15.75">
      <c r="B126" s="83"/>
      <c r="C126" s="83"/>
      <c r="D126" s="536">
        <f t="shared" si="6"/>
        <v>12904</v>
      </c>
      <c r="E126" s="534">
        <f t="shared" si="4"/>
        <v>15499.070055796652</v>
      </c>
      <c r="F126" s="529">
        <v>200000000</v>
      </c>
      <c r="G126" s="533">
        <f t="shared" si="7"/>
        <v>6104</v>
      </c>
      <c r="H126" s="544">
        <f t="shared" si="5"/>
        <v>34239.515072083879</v>
      </c>
      <c r="I126" s="550">
        <v>208998000</v>
      </c>
    </row>
    <row r="127" spans="2:9" ht="15.75">
      <c r="B127" s="83"/>
      <c r="C127" s="83"/>
      <c r="D127" s="536">
        <f t="shared" si="6"/>
        <v>12905</v>
      </c>
      <c r="E127" s="534">
        <f t="shared" si="4"/>
        <v>15497.869043006587</v>
      </c>
      <c r="F127" s="529">
        <v>200000000</v>
      </c>
      <c r="G127" s="533">
        <f t="shared" si="7"/>
        <v>6105</v>
      </c>
      <c r="H127" s="544">
        <f t="shared" si="5"/>
        <v>34233.906633906634</v>
      </c>
      <c r="I127" s="550">
        <v>208998000</v>
      </c>
    </row>
    <row r="128" spans="2:9" ht="15.75">
      <c r="B128" s="83"/>
      <c r="C128" s="83"/>
      <c r="D128" s="536">
        <f t="shared" si="6"/>
        <v>12906</v>
      </c>
      <c r="E128" s="534">
        <f t="shared" si="4"/>
        <v>15496.668216333488</v>
      </c>
      <c r="F128" s="529">
        <v>200000000</v>
      </c>
      <c r="G128" s="533">
        <f t="shared" si="7"/>
        <v>6106</v>
      </c>
      <c r="H128" s="544">
        <f t="shared" si="5"/>
        <v>34228.300032754669</v>
      </c>
      <c r="I128" s="550">
        <v>208998000</v>
      </c>
    </row>
    <row r="129" spans="2:9" ht="15.75">
      <c r="B129" s="83"/>
      <c r="C129" s="83"/>
      <c r="D129" s="536">
        <f t="shared" si="6"/>
        <v>12907</v>
      </c>
      <c r="E129" s="534">
        <f t="shared" si="4"/>
        <v>15495.467575734097</v>
      </c>
      <c r="F129" s="529">
        <v>200000000</v>
      </c>
      <c r="G129" s="533">
        <f t="shared" si="7"/>
        <v>6107</v>
      </c>
      <c r="H129" s="544">
        <f t="shared" si="5"/>
        <v>34222.695267725561</v>
      </c>
      <c r="I129" s="550">
        <v>208998000</v>
      </c>
    </row>
    <row r="130" spans="2:9" ht="15.75">
      <c r="B130" s="83"/>
      <c r="C130" s="83"/>
      <c r="D130" s="536">
        <f t="shared" si="6"/>
        <v>12908</v>
      </c>
      <c r="E130" s="534">
        <f t="shared" si="4"/>
        <v>15494.267121165169</v>
      </c>
      <c r="F130" s="529">
        <v>200000000</v>
      </c>
      <c r="G130" s="533">
        <f t="shared" si="7"/>
        <v>6108</v>
      </c>
      <c r="H130" s="544">
        <f t="shared" si="5"/>
        <v>34217.092337917486</v>
      </c>
      <c r="I130" s="550">
        <v>208998000</v>
      </c>
    </row>
    <row r="131" spans="2:9" ht="15.75">
      <c r="B131" s="83"/>
      <c r="C131" s="83"/>
      <c r="D131" s="536">
        <f t="shared" si="6"/>
        <v>12909</v>
      </c>
      <c r="E131" s="534">
        <f t="shared" si="4"/>
        <v>15493.066852583468</v>
      </c>
      <c r="F131" s="529">
        <v>200000000</v>
      </c>
      <c r="G131" s="533">
        <f t="shared" si="7"/>
        <v>6109</v>
      </c>
      <c r="H131" s="544">
        <f t="shared" si="5"/>
        <v>34211.491242429205</v>
      </c>
      <c r="I131" s="550">
        <v>208998000</v>
      </c>
    </row>
    <row r="132" spans="2:9" ht="15.75">
      <c r="B132" s="83"/>
      <c r="C132" s="83"/>
      <c r="D132" s="536">
        <f t="shared" si="6"/>
        <v>12910</v>
      </c>
      <c r="E132" s="534">
        <f t="shared" si="4"/>
        <v>15491.866769945778</v>
      </c>
      <c r="F132" s="529">
        <v>200000000</v>
      </c>
      <c r="G132" s="533">
        <f t="shared" si="7"/>
        <v>6110</v>
      </c>
      <c r="H132" s="544">
        <f t="shared" si="5"/>
        <v>34205.891980360066</v>
      </c>
      <c r="I132" s="550">
        <v>208998000</v>
      </c>
    </row>
    <row r="133" spans="2:9" ht="15.75">
      <c r="B133" s="83"/>
      <c r="C133" s="83"/>
      <c r="D133" s="536">
        <f t="shared" si="6"/>
        <v>12911</v>
      </c>
      <c r="E133" s="534">
        <f t="shared" si="4"/>
        <v>15490.666873208891</v>
      </c>
      <c r="F133" s="529">
        <v>200000000</v>
      </c>
      <c r="G133" s="533">
        <f t="shared" si="7"/>
        <v>6111</v>
      </c>
      <c r="H133" s="544">
        <f t="shared" si="5"/>
        <v>34200.294550810017</v>
      </c>
      <c r="I133" s="550">
        <v>208998000</v>
      </c>
    </row>
    <row r="134" spans="2:9" ht="15.75">
      <c r="B134" s="83"/>
      <c r="C134" s="83"/>
      <c r="D134" s="536">
        <f t="shared" si="6"/>
        <v>12912</v>
      </c>
      <c r="E134" s="534">
        <f t="shared" si="4"/>
        <v>15489.467162329616</v>
      </c>
      <c r="F134" s="529">
        <v>200000000</v>
      </c>
      <c r="G134" s="533">
        <f t="shared" si="7"/>
        <v>6112</v>
      </c>
      <c r="H134" s="544">
        <f t="shared" si="5"/>
        <v>34194.698952879582</v>
      </c>
      <c r="I134" s="550">
        <v>208998000</v>
      </c>
    </row>
    <row r="135" spans="2:9" ht="15.75">
      <c r="B135" s="83"/>
      <c r="C135" s="83"/>
      <c r="D135" s="536">
        <f t="shared" si="6"/>
        <v>12913</v>
      </c>
      <c r="E135" s="534">
        <f t="shared" si="4"/>
        <v>15488.267637264771</v>
      </c>
      <c r="F135" s="529">
        <v>200000000</v>
      </c>
      <c r="G135" s="533">
        <f t="shared" si="7"/>
        <v>6113</v>
      </c>
      <c r="H135" s="544">
        <f t="shared" si="5"/>
        <v>34189.105185669883</v>
      </c>
      <c r="I135" s="550">
        <v>208998000</v>
      </c>
    </row>
    <row r="136" spans="2:9" ht="15.75">
      <c r="B136" s="83"/>
      <c r="C136" s="83"/>
      <c r="D136" s="536">
        <f t="shared" si="6"/>
        <v>12914</v>
      </c>
      <c r="E136" s="534">
        <f t="shared" si="4"/>
        <v>15487.068297971195</v>
      </c>
      <c r="F136" s="529">
        <v>200000000</v>
      </c>
      <c r="G136" s="533">
        <f t="shared" si="7"/>
        <v>6114</v>
      </c>
      <c r="H136" s="544">
        <f t="shared" si="5"/>
        <v>34183.51324828263</v>
      </c>
      <c r="I136" s="550">
        <v>208998000</v>
      </c>
    </row>
    <row r="137" spans="2:9" ht="15.75">
      <c r="B137" s="83"/>
      <c r="C137" s="83"/>
      <c r="D137" s="536">
        <f t="shared" si="6"/>
        <v>12915</v>
      </c>
      <c r="E137" s="534">
        <f t="shared" si="4"/>
        <v>15485.869144405729</v>
      </c>
      <c r="F137" s="529">
        <v>200000000</v>
      </c>
      <c r="G137" s="533">
        <f t="shared" si="7"/>
        <v>6115</v>
      </c>
      <c r="H137" s="544">
        <f t="shared" si="5"/>
        <v>34177.923139820115</v>
      </c>
      <c r="I137" s="550">
        <v>208998000</v>
      </c>
    </row>
    <row r="138" spans="2:9" ht="15.75">
      <c r="B138" s="83"/>
      <c r="C138" s="83"/>
      <c r="D138" s="536">
        <f t="shared" si="6"/>
        <v>12916</v>
      </c>
      <c r="E138" s="534">
        <f t="shared" si="4"/>
        <v>15484.67017652524</v>
      </c>
      <c r="F138" s="529">
        <v>200000000</v>
      </c>
      <c r="G138" s="533">
        <f t="shared" si="7"/>
        <v>6116</v>
      </c>
      <c r="H138" s="544">
        <f t="shared" si="5"/>
        <v>34172.334859385221</v>
      </c>
      <c r="I138" s="550">
        <v>208998000</v>
      </c>
    </row>
    <row r="139" spans="2:9" ht="15.75">
      <c r="B139" s="83"/>
      <c r="C139" s="83"/>
      <c r="D139" s="536">
        <f t="shared" si="6"/>
        <v>12917</v>
      </c>
      <c r="E139" s="534">
        <f t="shared" si="4"/>
        <v>15483.471394286598</v>
      </c>
      <c r="F139" s="529">
        <v>200000000</v>
      </c>
      <c r="G139" s="533">
        <f t="shared" si="7"/>
        <v>6117</v>
      </c>
      <c r="H139" s="544">
        <f t="shared" si="5"/>
        <v>34166.748406081409</v>
      </c>
      <c r="I139" s="550">
        <v>208998000</v>
      </c>
    </row>
    <row r="140" spans="2:9" ht="15.75">
      <c r="B140" s="83"/>
      <c r="C140" s="83"/>
      <c r="D140" s="536">
        <f t="shared" si="6"/>
        <v>12918</v>
      </c>
      <c r="E140" s="534">
        <f t="shared" si="4"/>
        <v>15482.272797646694</v>
      </c>
      <c r="F140" s="529">
        <v>200000000</v>
      </c>
      <c r="G140" s="533">
        <f t="shared" si="7"/>
        <v>6118</v>
      </c>
      <c r="H140" s="544">
        <f t="shared" si="5"/>
        <v>34161.16377901275</v>
      </c>
      <c r="I140" s="550">
        <v>208998000</v>
      </c>
    </row>
    <row r="141" spans="2:9" ht="15.75">
      <c r="B141" s="83"/>
      <c r="C141" s="83"/>
      <c r="D141" s="536">
        <f t="shared" si="6"/>
        <v>12919</v>
      </c>
      <c r="E141" s="534">
        <f t="shared" si="4"/>
        <v>15481.074386562428</v>
      </c>
      <c r="F141" s="529">
        <v>200000000</v>
      </c>
      <c r="G141" s="533">
        <f t="shared" si="7"/>
        <v>6119</v>
      </c>
      <c r="H141" s="544">
        <f t="shared" si="5"/>
        <v>34155.580977283869</v>
      </c>
      <c r="I141" s="550">
        <v>208998000</v>
      </c>
    </row>
    <row r="142" spans="2:9" ht="15.75">
      <c r="B142" s="83"/>
      <c r="C142" s="83"/>
      <c r="D142" s="536">
        <f t="shared" si="6"/>
        <v>12920</v>
      </c>
      <c r="E142" s="534">
        <f t="shared" si="4"/>
        <v>15479.876160990712</v>
      </c>
      <c r="F142" s="529">
        <v>200000000</v>
      </c>
      <c r="G142" s="533">
        <f t="shared" si="7"/>
        <v>6120</v>
      </c>
      <c r="H142" s="544">
        <f t="shared" si="5"/>
        <v>34150</v>
      </c>
      <c r="I142" s="550">
        <v>208998000</v>
      </c>
    </row>
    <row r="143" spans="2:9" ht="15.75">
      <c r="B143" s="83"/>
      <c r="C143" s="83"/>
      <c r="D143" s="536">
        <f t="shared" si="6"/>
        <v>12921</v>
      </c>
      <c r="E143" s="534">
        <f t="shared" si="4"/>
        <v>15478.678120888477</v>
      </c>
      <c r="F143" s="529">
        <v>200000000</v>
      </c>
      <c r="G143" s="533">
        <f t="shared" si="7"/>
        <v>6121</v>
      </c>
      <c r="H143" s="544">
        <f t="shared" si="5"/>
        <v>34144.420846266949</v>
      </c>
      <c r="I143" s="550">
        <v>208998000</v>
      </c>
    </row>
    <row r="144" spans="2:9" ht="15.75">
      <c r="B144" s="83"/>
      <c r="C144" s="83"/>
      <c r="D144" s="536">
        <f t="shared" si="6"/>
        <v>12922</v>
      </c>
      <c r="E144" s="534">
        <f t="shared" si="4"/>
        <v>15477.48026621266</v>
      </c>
      <c r="F144" s="529">
        <v>200000000</v>
      </c>
      <c r="G144" s="533">
        <f t="shared" si="7"/>
        <v>6122</v>
      </c>
      <c r="H144" s="544">
        <f t="shared" si="5"/>
        <v>34138.843515191111</v>
      </c>
      <c r="I144" s="550">
        <v>208998000</v>
      </c>
    </row>
    <row r="145" spans="2:9" ht="15.75">
      <c r="B145" s="83"/>
      <c r="C145" s="83"/>
      <c r="D145" s="536">
        <f t="shared" si="6"/>
        <v>12923</v>
      </c>
      <c r="E145" s="534">
        <f t="shared" si="4"/>
        <v>15476.28259692022</v>
      </c>
      <c r="F145" s="529">
        <v>200000000</v>
      </c>
      <c r="G145" s="533">
        <f t="shared" si="7"/>
        <v>6123</v>
      </c>
      <c r="H145" s="544">
        <f t="shared" si="5"/>
        <v>34133.268005879472</v>
      </c>
      <c r="I145" s="550">
        <v>208998000</v>
      </c>
    </row>
    <row r="146" spans="2:9" ht="15.75">
      <c r="B146" s="83"/>
      <c r="C146" s="83"/>
      <c r="D146" s="536">
        <f t="shared" si="6"/>
        <v>12924</v>
      </c>
      <c r="E146" s="534">
        <f t="shared" si="4"/>
        <v>15475.085112968121</v>
      </c>
      <c r="F146" s="529">
        <v>200000000</v>
      </c>
      <c r="G146" s="533">
        <f t="shared" si="7"/>
        <v>6124</v>
      </c>
      <c r="H146" s="544">
        <f t="shared" si="5"/>
        <v>34127.694317439586</v>
      </c>
      <c r="I146" s="550">
        <v>208998000</v>
      </c>
    </row>
    <row r="147" spans="2:9" ht="15.75">
      <c r="B147" s="83"/>
      <c r="C147" s="83"/>
      <c r="D147" s="536">
        <f t="shared" si="6"/>
        <v>12925</v>
      </c>
      <c r="E147" s="534">
        <f t="shared" si="4"/>
        <v>15473.887814313346</v>
      </c>
      <c r="F147" s="529">
        <v>200000000</v>
      </c>
      <c r="G147" s="533">
        <f t="shared" si="7"/>
        <v>6125</v>
      </c>
      <c r="H147" s="544">
        <f t="shared" si="5"/>
        <v>34122.122448979593</v>
      </c>
      <c r="I147" s="550">
        <v>208998000</v>
      </c>
    </row>
    <row r="148" spans="2:9" ht="15.75">
      <c r="B148" s="83"/>
      <c r="C148" s="83"/>
      <c r="D148" s="536">
        <f t="shared" si="6"/>
        <v>12926</v>
      </c>
      <c r="E148" s="534">
        <f t="shared" si="4"/>
        <v>15472.690700912888</v>
      </c>
      <c r="F148" s="529">
        <v>200000000</v>
      </c>
      <c r="G148" s="533">
        <f t="shared" si="7"/>
        <v>6126</v>
      </c>
      <c r="H148" s="544">
        <f t="shared" si="5"/>
        <v>34116.552399608227</v>
      </c>
      <c r="I148" s="550">
        <v>208998000</v>
      </c>
    </row>
    <row r="149" spans="2:9" ht="15.75">
      <c r="B149" s="83"/>
      <c r="C149" s="83"/>
      <c r="D149" s="536">
        <f t="shared" si="6"/>
        <v>12927</v>
      </c>
      <c r="E149" s="534">
        <f>F149/D149</f>
        <v>15471.493772723756</v>
      </c>
      <c r="F149" s="529">
        <v>200000000</v>
      </c>
      <c r="G149" s="533">
        <f t="shared" si="7"/>
        <v>6127</v>
      </c>
      <c r="H149" s="544">
        <f t="shared" si="5"/>
        <v>34110.984168434799</v>
      </c>
      <c r="I149" s="550">
        <v>208998000</v>
      </c>
    </row>
    <row r="150" spans="2:9" ht="15.75">
      <c r="B150" s="83"/>
      <c r="C150" s="83"/>
      <c r="D150" s="536">
        <f t="shared" si="6"/>
        <v>12928</v>
      </c>
      <c r="E150" s="534">
        <f t="shared" si="4"/>
        <v>15470.29702970297</v>
      </c>
      <c r="F150" s="529">
        <v>200000000</v>
      </c>
      <c r="G150" s="533">
        <f t="shared" si="7"/>
        <v>6128</v>
      </c>
      <c r="H150" s="544">
        <f t="shared" si="5"/>
        <v>34105.417754569193</v>
      </c>
      <c r="I150" s="550">
        <v>208998000</v>
      </c>
    </row>
    <row r="151" spans="2:9" ht="15.75">
      <c r="B151" s="83"/>
      <c r="C151" s="83"/>
      <c r="D151" s="536">
        <f t="shared" si="6"/>
        <v>12929</v>
      </c>
      <c r="E151" s="534">
        <f t="shared" ref="E151:E214" si="8">F151/D151</f>
        <v>15469.100471807564</v>
      </c>
      <c r="F151" s="529">
        <v>200000000</v>
      </c>
      <c r="G151" s="533">
        <f t="shared" si="7"/>
        <v>6129</v>
      </c>
      <c r="H151" s="544">
        <f t="shared" ref="H151:H214" si="9">I151/G151</f>
        <v>34099.853157121877</v>
      </c>
      <c r="I151" s="550">
        <v>208998000</v>
      </c>
    </row>
    <row r="152" spans="2:9" ht="15.75">
      <c r="B152" s="83"/>
      <c r="C152" s="83"/>
      <c r="D152" s="536">
        <f t="shared" ref="D152:D215" si="10">D151+1</f>
        <v>12930</v>
      </c>
      <c r="E152" s="534">
        <f t="shared" si="8"/>
        <v>15467.904098994586</v>
      </c>
      <c r="F152" s="529">
        <v>200000000</v>
      </c>
      <c r="G152" s="533">
        <f t="shared" ref="G152:G215" si="11">G151+1</f>
        <v>6130</v>
      </c>
      <c r="H152" s="544">
        <f t="shared" si="9"/>
        <v>34094.290375203913</v>
      </c>
      <c r="I152" s="550">
        <v>208998000</v>
      </c>
    </row>
    <row r="153" spans="2:9" ht="15.75">
      <c r="B153" s="83"/>
      <c r="C153" s="83"/>
      <c r="D153" s="536">
        <f t="shared" si="10"/>
        <v>12931</v>
      </c>
      <c r="E153" s="534">
        <f t="shared" si="8"/>
        <v>15466.707911221096</v>
      </c>
      <c r="F153" s="529">
        <v>200000000</v>
      </c>
      <c r="G153" s="533">
        <f t="shared" si="11"/>
        <v>6131</v>
      </c>
      <c r="H153" s="544">
        <f t="shared" si="9"/>
        <v>34088.729407926927</v>
      </c>
      <c r="I153" s="550">
        <v>208998000</v>
      </c>
    </row>
    <row r="154" spans="2:9" ht="15.75">
      <c r="B154" s="83"/>
      <c r="C154" s="83"/>
      <c r="D154" s="536">
        <f t="shared" si="10"/>
        <v>12932</v>
      </c>
      <c r="E154" s="534">
        <f t="shared" si="8"/>
        <v>15465.51190844417</v>
      </c>
      <c r="F154" s="529">
        <v>200000000</v>
      </c>
      <c r="G154" s="533">
        <f t="shared" si="11"/>
        <v>6132</v>
      </c>
      <c r="H154" s="544">
        <f t="shared" si="9"/>
        <v>34083.170254403129</v>
      </c>
      <c r="I154" s="550">
        <v>208998000</v>
      </c>
    </row>
    <row r="155" spans="2:9" ht="15.75">
      <c r="B155" s="83"/>
      <c r="C155" s="83"/>
      <c r="D155" s="536">
        <f t="shared" si="10"/>
        <v>12933</v>
      </c>
      <c r="E155" s="534">
        <f t="shared" si="8"/>
        <v>15464.316090620892</v>
      </c>
      <c r="F155" s="529">
        <v>200000000</v>
      </c>
      <c r="G155" s="533">
        <f t="shared" si="11"/>
        <v>6133</v>
      </c>
      <c r="H155" s="544">
        <f t="shared" si="9"/>
        <v>34077.61291374531</v>
      </c>
      <c r="I155" s="550">
        <v>208998000</v>
      </c>
    </row>
    <row r="156" spans="2:9" ht="15.75">
      <c r="B156" s="83"/>
      <c r="C156" s="83"/>
      <c r="D156" s="536">
        <f t="shared" si="10"/>
        <v>12934</v>
      </c>
      <c r="E156" s="534">
        <f t="shared" si="8"/>
        <v>15463.120457708366</v>
      </c>
      <c r="F156" s="529">
        <v>200000000</v>
      </c>
      <c r="G156" s="533">
        <f t="shared" si="11"/>
        <v>6134</v>
      </c>
      <c r="H156" s="544">
        <f t="shared" si="9"/>
        <v>34072.057385066837</v>
      </c>
      <c r="I156" s="550">
        <v>208998000</v>
      </c>
    </row>
    <row r="157" spans="2:9" ht="15.75">
      <c r="B157" s="83"/>
      <c r="C157" s="83"/>
      <c r="D157" s="536">
        <f t="shared" si="10"/>
        <v>12935</v>
      </c>
      <c r="E157" s="534">
        <f t="shared" si="8"/>
        <v>15461.925009663702</v>
      </c>
      <c r="F157" s="529">
        <v>200000000</v>
      </c>
      <c r="G157" s="533">
        <f t="shared" si="11"/>
        <v>6135</v>
      </c>
      <c r="H157" s="544">
        <f t="shared" si="9"/>
        <v>34066.503667481666</v>
      </c>
      <c r="I157" s="550">
        <v>208998000</v>
      </c>
    </row>
    <row r="158" spans="2:9" ht="15.75">
      <c r="B158" s="83"/>
      <c r="C158" s="83"/>
      <c r="D158" s="536">
        <f t="shared" si="10"/>
        <v>12936</v>
      </c>
      <c r="E158" s="534">
        <f t="shared" si="8"/>
        <v>15460.729746444033</v>
      </c>
      <c r="F158" s="529">
        <v>200000000</v>
      </c>
      <c r="G158" s="533">
        <f t="shared" si="11"/>
        <v>6136</v>
      </c>
      <c r="H158" s="544">
        <f t="shared" si="9"/>
        <v>34060.951760104304</v>
      </c>
      <c r="I158" s="550">
        <v>208998000</v>
      </c>
    </row>
    <row r="159" spans="2:9" ht="15.75">
      <c r="B159" s="83"/>
      <c r="C159" s="83"/>
      <c r="D159" s="536">
        <f t="shared" si="10"/>
        <v>12937</v>
      </c>
      <c r="E159" s="534">
        <f t="shared" si="8"/>
        <v>15459.534668006492</v>
      </c>
      <c r="F159" s="529">
        <v>200000000</v>
      </c>
      <c r="G159" s="533">
        <f t="shared" si="11"/>
        <v>6137</v>
      </c>
      <c r="H159" s="544">
        <f t="shared" si="9"/>
        <v>34055.401662049859</v>
      </c>
      <c r="I159" s="550">
        <v>208998000</v>
      </c>
    </row>
    <row r="160" spans="2:9" ht="15.75">
      <c r="B160" s="83"/>
      <c r="C160" s="83"/>
      <c r="D160" s="536">
        <f t="shared" si="10"/>
        <v>12938</v>
      </c>
      <c r="E160" s="534">
        <f t="shared" si="8"/>
        <v>15458.339774308239</v>
      </c>
      <c r="F160" s="529">
        <v>200000000</v>
      </c>
      <c r="G160" s="533">
        <f t="shared" si="11"/>
        <v>6138</v>
      </c>
      <c r="H160" s="544">
        <f t="shared" si="9"/>
        <v>34049.853372434016</v>
      </c>
      <c r="I160" s="550">
        <v>208998000</v>
      </c>
    </row>
    <row r="161" spans="2:9" ht="15.75">
      <c r="B161" s="83"/>
      <c r="C161" s="83"/>
      <c r="D161" s="536">
        <f t="shared" si="10"/>
        <v>12939</v>
      </c>
      <c r="E161" s="534">
        <f t="shared" si="8"/>
        <v>15457.145065306438</v>
      </c>
      <c r="F161" s="529">
        <v>200000000</v>
      </c>
      <c r="G161" s="533">
        <f t="shared" si="11"/>
        <v>6139</v>
      </c>
      <c r="H161" s="544">
        <f t="shared" si="9"/>
        <v>34044.306890373024</v>
      </c>
      <c r="I161" s="550">
        <v>208998000</v>
      </c>
    </row>
    <row r="162" spans="2:9" ht="15.75">
      <c r="B162" s="83"/>
      <c r="C162" s="83"/>
      <c r="D162" s="536">
        <f t="shared" si="10"/>
        <v>12940</v>
      </c>
      <c r="E162" s="534">
        <f t="shared" si="8"/>
        <v>15455.950540958269</v>
      </c>
      <c r="F162" s="529">
        <v>200000000</v>
      </c>
      <c r="G162" s="533">
        <f t="shared" si="11"/>
        <v>6140</v>
      </c>
      <c r="H162" s="544">
        <f t="shared" si="9"/>
        <v>34038.762214983712</v>
      </c>
      <c r="I162" s="550">
        <v>208998000</v>
      </c>
    </row>
    <row r="163" spans="2:9" ht="15.75">
      <c r="B163" s="83"/>
      <c r="C163" s="83"/>
      <c r="D163" s="536">
        <f t="shared" si="10"/>
        <v>12941</v>
      </c>
      <c r="E163" s="534">
        <f t="shared" si="8"/>
        <v>15454.756201220926</v>
      </c>
      <c r="F163" s="529">
        <v>200000000</v>
      </c>
      <c r="G163" s="533">
        <f t="shared" si="11"/>
        <v>6141</v>
      </c>
      <c r="H163" s="544">
        <f t="shared" si="9"/>
        <v>34033.219345383492</v>
      </c>
      <c r="I163" s="550">
        <v>208998000</v>
      </c>
    </row>
    <row r="164" spans="2:9" ht="15.75">
      <c r="B164" s="83"/>
      <c r="C164" s="83"/>
      <c r="D164" s="536">
        <f t="shared" si="10"/>
        <v>12942</v>
      </c>
      <c r="E164" s="534">
        <f t="shared" si="8"/>
        <v>15453.562046051615</v>
      </c>
      <c r="F164" s="529">
        <v>200000000</v>
      </c>
      <c r="G164" s="533">
        <f t="shared" si="11"/>
        <v>6142</v>
      </c>
      <c r="H164" s="544">
        <f t="shared" si="9"/>
        <v>34027.678280690328</v>
      </c>
      <c r="I164" s="550">
        <v>208998000</v>
      </c>
    </row>
    <row r="165" spans="2:9" ht="15.75">
      <c r="B165" s="83"/>
      <c r="C165" s="83"/>
      <c r="D165" s="536">
        <f t="shared" si="10"/>
        <v>12943</v>
      </c>
      <c r="E165" s="534">
        <f t="shared" si="8"/>
        <v>15452.368075407556</v>
      </c>
      <c r="F165" s="529">
        <v>200000000</v>
      </c>
      <c r="G165" s="533">
        <f t="shared" si="11"/>
        <v>6143</v>
      </c>
      <c r="H165" s="544">
        <f t="shared" si="9"/>
        <v>34022.139020022791</v>
      </c>
      <c r="I165" s="550">
        <v>208998000</v>
      </c>
    </row>
    <row r="166" spans="2:9" ht="15.75">
      <c r="B166" s="83"/>
      <c r="C166" s="83"/>
      <c r="D166" s="536">
        <f t="shared" si="10"/>
        <v>12944</v>
      </c>
      <c r="E166" s="534">
        <f t="shared" si="8"/>
        <v>15451.174289245982</v>
      </c>
      <c r="F166" s="529">
        <v>200000000</v>
      </c>
      <c r="G166" s="533">
        <f t="shared" si="11"/>
        <v>6144</v>
      </c>
      <c r="H166" s="544">
        <f t="shared" si="9"/>
        <v>34016.6015625</v>
      </c>
      <c r="I166" s="550">
        <v>208998000</v>
      </c>
    </row>
    <row r="167" spans="2:9" ht="15.75">
      <c r="B167" s="83"/>
      <c r="C167" s="83"/>
      <c r="D167" s="536">
        <f t="shared" si="10"/>
        <v>12945</v>
      </c>
      <c r="E167" s="534">
        <f t="shared" si="8"/>
        <v>15449.980687524141</v>
      </c>
      <c r="F167" s="529">
        <v>200000000</v>
      </c>
      <c r="G167" s="533">
        <f t="shared" si="11"/>
        <v>6145</v>
      </c>
      <c r="H167" s="544">
        <f t="shared" si="9"/>
        <v>34011.06590724166</v>
      </c>
      <c r="I167" s="550">
        <v>208998000</v>
      </c>
    </row>
    <row r="168" spans="2:9" ht="15.75">
      <c r="B168" s="83"/>
      <c r="C168" s="83"/>
      <c r="D168" s="536">
        <f t="shared" si="10"/>
        <v>12946</v>
      </c>
      <c r="E168" s="534">
        <f t="shared" si="8"/>
        <v>15448.787270199289</v>
      </c>
      <c r="F168" s="529">
        <v>200000000</v>
      </c>
      <c r="G168" s="533">
        <f t="shared" si="11"/>
        <v>6146</v>
      </c>
      <c r="H168" s="544">
        <f t="shared" si="9"/>
        <v>34005.532053368042</v>
      </c>
      <c r="I168" s="550">
        <v>208998000</v>
      </c>
    </row>
    <row r="169" spans="2:9" ht="15.75">
      <c r="B169" s="83"/>
      <c r="C169" s="83"/>
      <c r="D169" s="536">
        <f t="shared" si="10"/>
        <v>12947</v>
      </c>
      <c r="E169" s="534">
        <f t="shared" si="8"/>
        <v>15447.594037228702</v>
      </c>
      <c r="F169" s="529">
        <v>200000000</v>
      </c>
      <c r="G169" s="533">
        <f t="shared" si="11"/>
        <v>6147</v>
      </c>
      <c r="H169" s="544">
        <f t="shared" si="9"/>
        <v>34000</v>
      </c>
      <c r="I169" s="550">
        <v>208998000</v>
      </c>
    </row>
    <row r="170" spans="2:9" ht="15.75">
      <c r="B170" s="83"/>
      <c r="C170" s="83"/>
      <c r="D170" s="536">
        <f t="shared" si="10"/>
        <v>12948</v>
      </c>
      <c r="E170" s="534">
        <f t="shared" si="8"/>
        <v>15446.400988569663</v>
      </c>
      <c r="F170" s="529">
        <v>200000000</v>
      </c>
      <c r="G170" s="533">
        <f t="shared" si="11"/>
        <v>6148</v>
      </c>
      <c r="H170" s="544">
        <f t="shared" si="9"/>
        <v>33994.469746258947</v>
      </c>
      <c r="I170" s="550">
        <v>208998000</v>
      </c>
    </row>
    <row r="171" spans="2:9" ht="15.75">
      <c r="B171" s="83"/>
      <c r="C171" s="83"/>
      <c r="D171" s="536">
        <f t="shared" si="10"/>
        <v>12949</v>
      </c>
      <c r="E171" s="534">
        <f t="shared" si="8"/>
        <v>15445.208124179473</v>
      </c>
      <c r="F171" s="529">
        <v>200000000</v>
      </c>
      <c r="G171" s="533">
        <f t="shared" si="11"/>
        <v>6149</v>
      </c>
      <c r="H171" s="544">
        <f t="shared" si="9"/>
        <v>33988.94129126687</v>
      </c>
      <c r="I171" s="550">
        <v>208998000</v>
      </c>
    </row>
    <row r="172" spans="2:9" ht="15.75">
      <c r="B172" s="83"/>
      <c r="C172" s="83"/>
      <c r="D172" s="536">
        <f t="shared" si="10"/>
        <v>12950</v>
      </c>
      <c r="E172" s="534">
        <f t="shared" si="8"/>
        <v>15444.015444015444</v>
      </c>
      <c r="F172" s="529">
        <v>200000000</v>
      </c>
      <c r="G172" s="533">
        <f t="shared" si="11"/>
        <v>6150</v>
      </c>
      <c r="H172" s="544">
        <f t="shared" si="9"/>
        <v>33983.414634146342</v>
      </c>
      <c r="I172" s="550">
        <v>208998000</v>
      </c>
    </row>
    <row r="173" spans="2:9" ht="15.75">
      <c r="B173" s="83"/>
      <c r="C173" s="83"/>
      <c r="D173" s="536">
        <f t="shared" si="10"/>
        <v>12951</v>
      </c>
      <c r="E173" s="534">
        <f t="shared" si="8"/>
        <v>15442.8229480349</v>
      </c>
      <c r="F173" s="529">
        <v>200000000</v>
      </c>
      <c r="G173" s="533">
        <f t="shared" si="11"/>
        <v>6151</v>
      </c>
      <c r="H173" s="544">
        <f t="shared" si="9"/>
        <v>33977.889774020485</v>
      </c>
      <c r="I173" s="550">
        <v>208998000</v>
      </c>
    </row>
    <row r="174" spans="2:9" ht="15.75">
      <c r="B174" s="83"/>
      <c r="C174" s="83"/>
      <c r="D174" s="536">
        <f t="shared" si="10"/>
        <v>12952</v>
      </c>
      <c r="E174" s="534">
        <f t="shared" si="8"/>
        <v>15441.630636195183</v>
      </c>
      <c r="F174" s="529">
        <v>200000000</v>
      </c>
      <c r="G174" s="533">
        <f t="shared" si="11"/>
        <v>6152</v>
      </c>
      <c r="H174" s="544">
        <f t="shared" si="9"/>
        <v>33972.366710013004</v>
      </c>
      <c r="I174" s="550">
        <v>208998000</v>
      </c>
    </row>
    <row r="175" spans="2:9" ht="15.75">
      <c r="B175" s="83"/>
      <c r="C175" s="83"/>
      <c r="D175" s="536">
        <f t="shared" si="10"/>
        <v>12953</v>
      </c>
      <c r="E175" s="534">
        <f t="shared" si="8"/>
        <v>15440.438508453641</v>
      </c>
      <c r="F175" s="529">
        <v>200000000</v>
      </c>
      <c r="G175" s="533">
        <f t="shared" si="11"/>
        <v>6153</v>
      </c>
      <c r="H175" s="544">
        <f t="shared" si="9"/>
        <v>33966.845441248173</v>
      </c>
      <c r="I175" s="550">
        <v>208998000</v>
      </c>
    </row>
    <row r="176" spans="2:9" ht="15.75">
      <c r="B176" s="83"/>
      <c r="C176" s="83"/>
      <c r="D176" s="536">
        <f t="shared" si="10"/>
        <v>12954</v>
      </c>
      <c r="E176" s="534">
        <f t="shared" si="8"/>
        <v>15439.24656476764</v>
      </c>
      <c r="F176" s="529">
        <v>200000000</v>
      </c>
      <c r="G176" s="533">
        <f t="shared" si="11"/>
        <v>6154</v>
      </c>
      <c r="H176" s="544">
        <f t="shared" si="9"/>
        <v>33961.325966850825</v>
      </c>
      <c r="I176" s="550">
        <v>208998000</v>
      </c>
    </row>
    <row r="177" spans="2:9" ht="15.75">
      <c r="B177" s="83"/>
      <c r="C177" s="83"/>
      <c r="D177" s="536">
        <f t="shared" si="10"/>
        <v>12955</v>
      </c>
      <c r="E177" s="534">
        <f t="shared" si="8"/>
        <v>15438.054805094558</v>
      </c>
      <c r="F177" s="529">
        <v>200000000</v>
      </c>
      <c r="G177" s="533">
        <f t="shared" si="11"/>
        <v>6155</v>
      </c>
      <c r="H177" s="544">
        <f t="shared" si="9"/>
        <v>33955.808285946383</v>
      </c>
      <c r="I177" s="550">
        <v>208998000</v>
      </c>
    </row>
    <row r="178" spans="2:9" ht="15.75">
      <c r="B178" s="83"/>
      <c r="C178" s="83"/>
      <c r="D178" s="536">
        <f t="shared" si="10"/>
        <v>12956</v>
      </c>
      <c r="E178" s="534">
        <f t="shared" si="8"/>
        <v>15436.863229391787</v>
      </c>
      <c r="F178" s="529">
        <v>200000000</v>
      </c>
      <c r="G178" s="533">
        <f t="shared" si="11"/>
        <v>6156</v>
      </c>
      <c r="H178" s="544">
        <f t="shared" si="9"/>
        <v>33950.292397660822</v>
      </c>
      <c r="I178" s="550">
        <v>208998000</v>
      </c>
    </row>
    <row r="179" spans="2:9" ht="15.75">
      <c r="B179" s="83"/>
      <c r="C179" s="83"/>
      <c r="D179" s="536">
        <f t="shared" si="10"/>
        <v>12957</v>
      </c>
      <c r="E179" s="534">
        <f t="shared" si="8"/>
        <v>15435.671837616732</v>
      </c>
      <c r="F179" s="529">
        <v>200000000</v>
      </c>
      <c r="G179" s="533">
        <f t="shared" si="11"/>
        <v>6157</v>
      </c>
      <c r="H179" s="544">
        <f t="shared" si="9"/>
        <v>33944.778301120677</v>
      </c>
      <c r="I179" s="550">
        <v>208998000</v>
      </c>
    </row>
    <row r="180" spans="2:9" ht="15.75">
      <c r="B180" s="83"/>
      <c r="C180" s="83"/>
      <c r="D180" s="536">
        <f t="shared" si="10"/>
        <v>12958</v>
      </c>
      <c r="E180" s="534">
        <f t="shared" si="8"/>
        <v>15434.48062972681</v>
      </c>
      <c r="F180" s="529">
        <v>200000000</v>
      </c>
      <c r="G180" s="533">
        <f t="shared" si="11"/>
        <v>6158</v>
      </c>
      <c r="H180" s="544">
        <f t="shared" si="9"/>
        <v>33939.265995453068</v>
      </c>
      <c r="I180" s="550">
        <v>208998000</v>
      </c>
    </row>
    <row r="181" spans="2:9" ht="15.75">
      <c r="B181" s="83"/>
      <c r="C181" s="83"/>
      <c r="D181" s="536">
        <f t="shared" si="10"/>
        <v>12959</v>
      </c>
      <c r="E181" s="534">
        <f t="shared" si="8"/>
        <v>15433.289605679451</v>
      </c>
      <c r="F181" s="529">
        <v>200000000</v>
      </c>
      <c r="G181" s="533">
        <f t="shared" si="11"/>
        <v>6159</v>
      </c>
      <c r="H181" s="544">
        <f t="shared" si="9"/>
        <v>33933.755479785679</v>
      </c>
      <c r="I181" s="550">
        <v>208998000</v>
      </c>
    </row>
    <row r="182" spans="2:9" ht="15.75">
      <c r="B182" s="83"/>
      <c r="C182" s="83"/>
      <c r="D182" s="536">
        <f t="shared" si="10"/>
        <v>12960</v>
      </c>
      <c r="E182" s="534">
        <f t="shared" si="8"/>
        <v>15432.098765432098</v>
      </c>
      <c r="F182" s="529">
        <v>200000000</v>
      </c>
      <c r="G182" s="533">
        <f t="shared" si="11"/>
        <v>6160</v>
      </c>
      <c r="H182" s="544">
        <f t="shared" si="9"/>
        <v>33928.246753246756</v>
      </c>
      <c r="I182" s="550">
        <v>208998000</v>
      </c>
    </row>
    <row r="183" spans="2:9" ht="15.75">
      <c r="B183" s="83"/>
      <c r="C183" s="83"/>
      <c r="D183" s="536">
        <f t="shared" si="10"/>
        <v>12961</v>
      </c>
      <c r="E183" s="534">
        <f t="shared" si="8"/>
        <v>15430.908108942211</v>
      </c>
      <c r="F183" s="529">
        <v>200000000</v>
      </c>
      <c r="G183" s="533">
        <f t="shared" si="11"/>
        <v>6161</v>
      </c>
      <c r="H183" s="544">
        <f t="shared" si="9"/>
        <v>33922.739814965105</v>
      </c>
      <c r="I183" s="550">
        <v>208998000</v>
      </c>
    </row>
    <row r="184" spans="2:9" ht="15.75">
      <c r="B184" s="83"/>
      <c r="C184" s="83"/>
      <c r="D184" s="536">
        <f t="shared" si="10"/>
        <v>12962</v>
      </c>
      <c r="E184" s="534">
        <f t="shared" si="8"/>
        <v>15429.717636167257</v>
      </c>
      <c r="F184" s="529">
        <v>200000000</v>
      </c>
      <c r="G184" s="533">
        <f t="shared" si="11"/>
        <v>6162</v>
      </c>
      <c r="H184" s="544">
        <f t="shared" si="9"/>
        <v>33917.234664070107</v>
      </c>
      <c r="I184" s="550">
        <v>208998000</v>
      </c>
    </row>
    <row r="185" spans="2:9" ht="15.75">
      <c r="B185" s="83"/>
      <c r="C185" s="83"/>
      <c r="D185" s="536">
        <f t="shared" si="10"/>
        <v>12963</v>
      </c>
      <c r="E185" s="534">
        <f t="shared" si="8"/>
        <v>15428.527347064723</v>
      </c>
      <c r="F185" s="529">
        <v>200000000</v>
      </c>
      <c r="G185" s="533">
        <f t="shared" si="11"/>
        <v>6163</v>
      </c>
      <c r="H185" s="544">
        <f t="shared" si="9"/>
        <v>33911.73129969171</v>
      </c>
      <c r="I185" s="550">
        <v>208998000</v>
      </c>
    </row>
    <row r="186" spans="2:9" ht="15.75">
      <c r="B186" s="83"/>
      <c r="C186" s="83"/>
      <c r="D186" s="536">
        <f t="shared" si="10"/>
        <v>12964</v>
      </c>
      <c r="E186" s="534">
        <f t="shared" si="8"/>
        <v>15427.3372415921</v>
      </c>
      <c r="F186" s="529">
        <v>200000000</v>
      </c>
      <c r="G186" s="533">
        <f t="shared" si="11"/>
        <v>6164</v>
      </c>
      <c r="H186" s="544">
        <f t="shared" si="9"/>
        <v>33906.229720960415</v>
      </c>
      <c r="I186" s="550">
        <v>208998000</v>
      </c>
    </row>
    <row r="187" spans="2:9" ht="15.75">
      <c r="B187" s="83"/>
      <c r="C187" s="83"/>
      <c r="D187" s="536">
        <f t="shared" si="10"/>
        <v>12965</v>
      </c>
      <c r="E187" s="534">
        <f t="shared" si="8"/>
        <v>15426.147319706903</v>
      </c>
      <c r="F187" s="529">
        <v>200000000</v>
      </c>
      <c r="G187" s="533">
        <f t="shared" si="11"/>
        <v>6165</v>
      </c>
      <c r="H187" s="544">
        <f t="shared" si="9"/>
        <v>33900.729927007298</v>
      </c>
      <c r="I187" s="550">
        <v>208998000</v>
      </c>
    </row>
    <row r="188" spans="2:9" ht="15.75">
      <c r="B188" s="83"/>
      <c r="C188" s="83"/>
      <c r="D188" s="536">
        <f t="shared" si="10"/>
        <v>12966</v>
      </c>
      <c r="E188" s="534">
        <f t="shared" si="8"/>
        <v>15424.957581366651</v>
      </c>
      <c r="F188" s="529">
        <v>200000000</v>
      </c>
      <c r="G188" s="533">
        <f t="shared" si="11"/>
        <v>6166</v>
      </c>
      <c r="H188" s="544">
        <f t="shared" si="9"/>
        <v>33895.231916963996</v>
      </c>
      <c r="I188" s="550">
        <v>208998000</v>
      </c>
    </row>
    <row r="189" spans="2:9" ht="15.75">
      <c r="B189" s="83"/>
      <c r="C189" s="83"/>
      <c r="D189" s="536">
        <f t="shared" si="10"/>
        <v>12967</v>
      </c>
      <c r="E189" s="534">
        <f t="shared" si="8"/>
        <v>15423.768026528882</v>
      </c>
      <c r="F189" s="529">
        <v>200000000</v>
      </c>
      <c r="G189" s="533">
        <f t="shared" si="11"/>
        <v>6167</v>
      </c>
      <c r="H189" s="544">
        <f t="shared" si="9"/>
        <v>33889.735689962705</v>
      </c>
      <c r="I189" s="550">
        <v>208998000</v>
      </c>
    </row>
    <row r="190" spans="2:9" ht="15.75">
      <c r="B190" s="83"/>
      <c r="C190" s="83"/>
      <c r="D190" s="536">
        <f t="shared" si="10"/>
        <v>12968</v>
      </c>
      <c r="E190" s="534">
        <f t="shared" si="8"/>
        <v>15422.578655151141</v>
      </c>
      <c r="F190" s="529">
        <v>200000000</v>
      </c>
      <c r="G190" s="533">
        <f t="shared" si="11"/>
        <v>6168</v>
      </c>
      <c r="H190" s="544">
        <f t="shared" si="9"/>
        <v>33884.241245136189</v>
      </c>
      <c r="I190" s="550">
        <v>208998000</v>
      </c>
    </row>
    <row r="191" spans="2:9" ht="15.75">
      <c r="B191" s="83"/>
      <c r="C191" s="83"/>
      <c r="D191" s="536">
        <f t="shared" si="10"/>
        <v>12969</v>
      </c>
      <c r="E191" s="534">
        <f t="shared" si="8"/>
        <v>15421.389467190995</v>
      </c>
      <c r="F191" s="529">
        <v>200000000</v>
      </c>
      <c r="G191" s="533">
        <f t="shared" si="11"/>
        <v>6169</v>
      </c>
      <c r="H191" s="544">
        <f t="shared" si="9"/>
        <v>33878.748581617765</v>
      </c>
      <c r="I191" s="550">
        <v>208998000</v>
      </c>
    </row>
    <row r="192" spans="2:9" ht="15.75">
      <c r="B192" s="83"/>
      <c r="C192" s="83"/>
      <c r="D192" s="536">
        <f t="shared" si="10"/>
        <v>12970</v>
      </c>
      <c r="E192" s="534">
        <f t="shared" si="8"/>
        <v>15420.200462606013</v>
      </c>
      <c r="F192" s="529">
        <v>200000000</v>
      </c>
      <c r="G192" s="533">
        <f t="shared" si="11"/>
        <v>6170</v>
      </c>
      <c r="H192" s="544">
        <f t="shared" si="9"/>
        <v>33873.257698541333</v>
      </c>
      <c r="I192" s="550">
        <v>208998000</v>
      </c>
    </row>
    <row r="193" spans="2:9" ht="15.75">
      <c r="B193" s="83"/>
      <c r="C193" s="83"/>
      <c r="D193" s="536">
        <f t="shared" si="10"/>
        <v>12971</v>
      </c>
      <c r="E193" s="534">
        <f t="shared" si="8"/>
        <v>15419.011641353789</v>
      </c>
      <c r="F193" s="529">
        <v>200000000</v>
      </c>
      <c r="G193" s="533">
        <f t="shared" si="11"/>
        <v>6171</v>
      </c>
      <c r="H193" s="544">
        <f t="shared" si="9"/>
        <v>33867.768595041322</v>
      </c>
      <c r="I193" s="550">
        <v>208998000</v>
      </c>
    </row>
    <row r="194" spans="2:9" ht="15.75">
      <c r="B194" s="83"/>
      <c r="C194" s="83"/>
      <c r="D194" s="536">
        <f t="shared" si="10"/>
        <v>12972</v>
      </c>
      <c r="E194" s="534">
        <f t="shared" si="8"/>
        <v>15417.823003391921</v>
      </c>
      <c r="F194" s="529">
        <v>200000000</v>
      </c>
      <c r="G194" s="533">
        <f t="shared" si="11"/>
        <v>6172</v>
      </c>
      <c r="H194" s="544">
        <f t="shared" si="9"/>
        <v>33862.281270252752</v>
      </c>
      <c r="I194" s="550">
        <v>208998000</v>
      </c>
    </row>
    <row r="195" spans="2:9" ht="15.75">
      <c r="B195" s="83"/>
      <c r="C195" s="83"/>
      <c r="D195" s="536">
        <f t="shared" si="10"/>
        <v>12973</v>
      </c>
      <c r="E195" s="534">
        <f t="shared" si="8"/>
        <v>15416.634548678023</v>
      </c>
      <c r="F195" s="529">
        <v>200000000</v>
      </c>
      <c r="G195" s="533">
        <f t="shared" si="11"/>
        <v>6173</v>
      </c>
      <c r="H195" s="544">
        <f t="shared" si="9"/>
        <v>33856.795723311196</v>
      </c>
      <c r="I195" s="550">
        <v>208998000</v>
      </c>
    </row>
    <row r="196" spans="2:9" ht="15.75">
      <c r="B196" s="83"/>
      <c r="C196" s="83"/>
      <c r="D196" s="536">
        <f t="shared" si="10"/>
        <v>12974</v>
      </c>
      <c r="E196" s="534">
        <f t="shared" si="8"/>
        <v>15415.446277169724</v>
      </c>
      <c r="F196" s="529">
        <v>200000000</v>
      </c>
      <c r="G196" s="533">
        <f t="shared" si="11"/>
        <v>6174</v>
      </c>
      <c r="H196" s="544">
        <f t="shared" si="9"/>
        <v>33851.311953352772</v>
      </c>
      <c r="I196" s="550">
        <v>208998000</v>
      </c>
    </row>
    <row r="197" spans="2:9" ht="15.75">
      <c r="B197" s="83"/>
      <c r="C197" s="83"/>
      <c r="D197" s="536">
        <f t="shared" si="10"/>
        <v>12975</v>
      </c>
      <c r="E197" s="534">
        <f t="shared" si="8"/>
        <v>15414.258188824662</v>
      </c>
      <c r="F197" s="529">
        <v>200000000</v>
      </c>
      <c r="G197" s="533">
        <f t="shared" si="11"/>
        <v>6175</v>
      </c>
      <c r="H197" s="544">
        <f t="shared" si="9"/>
        <v>33845.829959514173</v>
      </c>
      <c r="I197" s="550">
        <v>208998000</v>
      </c>
    </row>
    <row r="198" spans="2:9" ht="15.75">
      <c r="B198" s="83"/>
      <c r="C198" s="83"/>
      <c r="D198" s="536">
        <f t="shared" si="10"/>
        <v>12976</v>
      </c>
      <c r="E198" s="534">
        <f t="shared" si="8"/>
        <v>15413.070283600493</v>
      </c>
      <c r="F198" s="529">
        <v>200000000</v>
      </c>
      <c r="G198" s="533">
        <f t="shared" si="11"/>
        <v>6176</v>
      </c>
      <c r="H198" s="544">
        <f t="shared" si="9"/>
        <v>33840.349740932645</v>
      </c>
      <c r="I198" s="550">
        <v>208998000</v>
      </c>
    </row>
    <row r="199" spans="2:9" ht="15.75">
      <c r="B199" s="83"/>
      <c r="C199" s="83"/>
      <c r="D199" s="536">
        <f t="shared" si="10"/>
        <v>12977</v>
      </c>
      <c r="E199" s="534">
        <f t="shared" si="8"/>
        <v>15411.882561454882</v>
      </c>
      <c r="F199" s="529">
        <v>200000000</v>
      </c>
      <c r="G199" s="533">
        <f t="shared" si="11"/>
        <v>6177</v>
      </c>
      <c r="H199" s="544">
        <f t="shared" si="9"/>
        <v>33834.871296745994</v>
      </c>
      <c r="I199" s="550">
        <v>208998000</v>
      </c>
    </row>
    <row r="200" spans="2:9" ht="15.75">
      <c r="B200" s="83"/>
      <c r="C200" s="83"/>
      <c r="D200" s="536">
        <f t="shared" si="10"/>
        <v>12978</v>
      </c>
      <c r="E200" s="534">
        <f t="shared" si="8"/>
        <v>15410.695022345508</v>
      </c>
      <c r="F200" s="529">
        <v>200000000</v>
      </c>
      <c r="G200" s="533">
        <f t="shared" si="11"/>
        <v>6178</v>
      </c>
      <c r="H200" s="544">
        <f t="shared" si="9"/>
        <v>33829.394626092588</v>
      </c>
      <c r="I200" s="550">
        <v>208998000</v>
      </c>
    </row>
    <row r="201" spans="2:9" ht="15.75">
      <c r="B201" s="83"/>
      <c r="C201" s="83"/>
      <c r="D201" s="536">
        <f t="shared" si="10"/>
        <v>12979</v>
      </c>
      <c r="E201" s="534">
        <f t="shared" si="8"/>
        <v>15409.507666230063</v>
      </c>
      <c r="F201" s="529">
        <v>200000000</v>
      </c>
      <c r="G201" s="533">
        <f t="shared" si="11"/>
        <v>6179</v>
      </c>
      <c r="H201" s="544">
        <f t="shared" si="9"/>
        <v>33823.919728111345</v>
      </c>
      <c r="I201" s="550">
        <v>208998000</v>
      </c>
    </row>
    <row r="202" spans="2:9" ht="15.75">
      <c r="B202" s="83"/>
      <c r="C202" s="83"/>
      <c r="D202" s="536">
        <f t="shared" si="10"/>
        <v>12980</v>
      </c>
      <c r="E202" s="534">
        <f t="shared" si="8"/>
        <v>15408.320493066256</v>
      </c>
      <c r="F202" s="529">
        <v>200000000</v>
      </c>
      <c r="G202" s="533">
        <f t="shared" si="11"/>
        <v>6180</v>
      </c>
      <c r="H202" s="544">
        <f t="shared" si="9"/>
        <v>33818.446601941745</v>
      </c>
      <c r="I202" s="550">
        <v>208998000</v>
      </c>
    </row>
    <row r="203" spans="2:9" ht="15.75">
      <c r="B203" s="83"/>
      <c r="C203" s="83"/>
      <c r="D203" s="536">
        <f t="shared" si="10"/>
        <v>12981</v>
      </c>
      <c r="E203" s="534">
        <f t="shared" si="8"/>
        <v>15407.133502811801</v>
      </c>
      <c r="F203" s="529">
        <v>200000000</v>
      </c>
      <c r="G203" s="533">
        <f t="shared" si="11"/>
        <v>6181</v>
      </c>
      <c r="H203" s="544">
        <f t="shared" si="9"/>
        <v>33812.975246723829</v>
      </c>
      <c r="I203" s="550">
        <v>208998000</v>
      </c>
    </row>
    <row r="204" spans="2:9" ht="15.75">
      <c r="B204" s="83"/>
      <c r="C204" s="83"/>
      <c r="D204" s="536">
        <f t="shared" si="10"/>
        <v>12982</v>
      </c>
      <c r="E204" s="534">
        <f t="shared" si="8"/>
        <v>15405.946695424434</v>
      </c>
      <c r="F204" s="529">
        <v>200000000</v>
      </c>
      <c r="G204" s="533">
        <f t="shared" si="11"/>
        <v>6182</v>
      </c>
      <c r="H204" s="544">
        <f t="shared" si="9"/>
        <v>33807.505661598188</v>
      </c>
      <c r="I204" s="550">
        <v>208998000</v>
      </c>
    </row>
    <row r="205" spans="2:9" ht="15.75">
      <c r="B205" s="83"/>
      <c r="C205" s="83"/>
      <c r="D205" s="536">
        <f t="shared" si="10"/>
        <v>12983</v>
      </c>
      <c r="E205" s="534">
        <f t="shared" si="8"/>
        <v>15404.760070861896</v>
      </c>
      <c r="F205" s="529">
        <v>200000000</v>
      </c>
      <c r="G205" s="533">
        <f t="shared" si="11"/>
        <v>6183</v>
      </c>
      <c r="H205" s="544">
        <f t="shared" si="9"/>
        <v>33802.037845705971</v>
      </c>
      <c r="I205" s="550">
        <v>208998000</v>
      </c>
    </row>
    <row r="206" spans="2:9" ht="15.75">
      <c r="B206" s="83"/>
      <c r="C206" s="83"/>
      <c r="D206" s="536">
        <f t="shared" si="10"/>
        <v>12984</v>
      </c>
      <c r="E206" s="534">
        <f t="shared" si="8"/>
        <v>15403.573629081948</v>
      </c>
      <c r="F206" s="529">
        <v>200000000</v>
      </c>
      <c r="G206" s="533">
        <f t="shared" si="11"/>
        <v>6184</v>
      </c>
      <c r="H206" s="544">
        <f t="shared" si="9"/>
        <v>33796.571798188874</v>
      </c>
      <c r="I206" s="550">
        <v>208998000</v>
      </c>
    </row>
    <row r="207" spans="2:9" ht="15.75">
      <c r="B207" s="83"/>
      <c r="C207" s="83"/>
      <c r="D207" s="536">
        <f t="shared" si="10"/>
        <v>12985</v>
      </c>
      <c r="E207" s="534">
        <f t="shared" si="8"/>
        <v>15402.387370042357</v>
      </c>
      <c r="F207" s="529">
        <v>200000000</v>
      </c>
      <c r="G207" s="533">
        <f t="shared" si="11"/>
        <v>6185</v>
      </c>
      <c r="H207" s="544">
        <f t="shared" si="9"/>
        <v>33791.107518189165</v>
      </c>
      <c r="I207" s="550">
        <v>208998000</v>
      </c>
    </row>
    <row r="208" spans="2:9" ht="15.75">
      <c r="B208" s="83"/>
      <c r="C208" s="83"/>
      <c r="D208" s="536">
        <f t="shared" si="10"/>
        <v>12986</v>
      </c>
      <c r="E208" s="534">
        <f t="shared" si="8"/>
        <v>15401.201293700909</v>
      </c>
      <c r="F208" s="529">
        <v>200000000</v>
      </c>
      <c r="G208" s="533">
        <f t="shared" si="11"/>
        <v>6186</v>
      </c>
      <c r="H208" s="544">
        <f t="shared" si="9"/>
        <v>33785.645004849663</v>
      </c>
      <c r="I208" s="550">
        <v>208998000</v>
      </c>
    </row>
    <row r="209" spans="2:9" ht="15.75">
      <c r="B209" s="83"/>
      <c r="C209" s="83"/>
      <c r="D209" s="536">
        <f t="shared" si="10"/>
        <v>12987</v>
      </c>
      <c r="E209" s="534">
        <f t="shared" si="8"/>
        <v>15400.0154000154</v>
      </c>
      <c r="F209" s="529">
        <v>200000000</v>
      </c>
      <c r="G209" s="533">
        <f t="shared" si="11"/>
        <v>6187</v>
      </c>
      <c r="H209" s="544">
        <f t="shared" si="9"/>
        <v>33780.184257313726</v>
      </c>
      <c r="I209" s="550">
        <v>208998000</v>
      </c>
    </row>
    <row r="210" spans="2:9" ht="15.75">
      <c r="B210" s="83"/>
      <c r="C210" s="83"/>
      <c r="D210" s="536">
        <f t="shared" si="10"/>
        <v>12988</v>
      </c>
      <c r="E210" s="534">
        <f t="shared" si="8"/>
        <v>15398.829688943641</v>
      </c>
      <c r="F210" s="529">
        <v>200000000</v>
      </c>
      <c r="G210" s="533">
        <f t="shared" si="11"/>
        <v>6188</v>
      </c>
      <c r="H210" s="544">
        <f t="shared" si="9"/>
        <v>33774.725274725271</v>
      </c>
      <c r="I210" s="550">
        <v>208998000</v>
      </c>
    </row>
    <row r="211" spans="2:9" ht="15.75">
      <c r="B211" s="83"/>
      <c r="C211" s="83"/>
      <c r="D211" s="536">
        <f t="shared" si="10"/>
        <v>12989</v>
      </c>
      <c r="E211" s="534">
        <f t="shared" si="8"/>
        <v>15397.644160443451</v>
      </c>
      <c r="F211" s="529">
        <v>200000000</v>
      </c>
      <c r="G211" s="533">
        <f t="shared" si="11"/>
        <v>6189</v>
      </c>
      <c r="H211" s="544">
        <f t="shared" si="9"/>
        <v>33769.268056228793</v>
      </c>
      <c r="I211" s="550">
        <v>208998000</v>
      </c>
    </row>
    <row r="212" spans="2:9" ht="15.75">
      <c r="B212" s="83"/>
      <c r="C212" s="83"/>
      <c r="D212" s="536">
        <f t="shared" si="10"/>
        <v>12990</v>
      </c>
      <c r="E212" s="534">
        <f t="shared" si="8"/>
        <v>15396.458814472671</v>
      </c>
      <c r="F212" s="529">
        <v>200000000</v>
      </c>
      <c r="G212" s="533">
        <f t="shared" si="11"/>
        <v>6190</v>
      </c>
      <c r="H212" s="544">
        <f t="shared" si="9"/>
        <v>33763.812600969308</v>
      </c>
      <c r="I212" s="550">
        <v>208998000</v>
      </c>
    </row>
    <row r="213" spans="2:9" ht="15.75">
      <c r="B213" s="83"/>
      <c r="C213" s="83"/>
      <c r="D213" s="536">
        <f t="shared" si="10"/>
        <v>12991</v>
      </c>
      <c r="E213" s="534">
        <f t="shared" si="8"/>
        <v>15395.273650989146</v>
      </c>
      <c r="F213" s="529">
        <v>200000000</v>
      </c>
      <c r="G213" s="533">
        <f t="shared" si="11"/>
        <v>6191</v>
      </c>
      <c r="H213" s="544">
        <f t="shared" si="9"/>
        <v>33758.358908092392</v>
      </c>
      <c r="I213" s="550">
        <v>208998000</v>
      </c>
    </row>
    <row r="214" spans="2:9" ht="15.75">
      <c r="B214" s="83"/>
      <c r="C214" s="83"/>
      <c r="D214" s="536">
        <f t="shared" si="10"/>
        <v>12992</v>
      </c>
      <c r="E214" s="534">
        <f t="shared" si="8"/>
        <v>15394.088669950739</v>
      </c>
      <c r="F214" s="529">
        <v>200000000</v>
      </c>
      <c r="G214" s="533">
        <f t="shared" si="11"/>
        <v>6192</v>
      </c>
      <c r="H214" s="544">
        <f t="shared" si="9"/>
        <v>33752.906976744183</v>
      </c>
      <c r="I214" s="550">
        <v>208998000</v>
      </c>
    </row>
    <row r="215" spans="2:9" ht="15.75">
      <c r="B215" s="83"/>
      <c r="C215" s="83"/>
      <c r="D215" s="536">
        <f t="shared" si="10"/>
        <v>12993</v>
      </c>
      <c r="E215" s="534">
        <f t="shared" ref="E215:E278" si="12">F215/D215</f>
        <v>15392.903871315324</v>
      </c>
      <c r="F215" s="529">
        <v>200000000</v>
      </c>
      <c r="G215" s="533">
        <f t="shared" si="11"/>
        <v>6193</v>
      </c>
      <c r="H215" s="544">
        <f t="shared" ref="H215:H278" si="13">I215/G215</f>
        <v>33747.456806071372</v>
      </c>
      <c r="I215" s="550">
        <v>208998000</v>
      </c>
    </row>
    <row r="216" spans="2:9" ht="15.75">
      <c r="B216" s="83"/>
      <c r="C216" s="83"/>
      <c r="D216" s="536">
        <f t="shared" ref="D216:D279" si="14">D215+1</f>
        <v>12994</v>
      </c>
      <c r="E216" s="534">
        <f t="shared" si="12"/>
        <v>15391.719255040787</v>
      </c>
      <c r="F216" s="529">
        <v>200000000</v>
      </c>
      <c r="G216" s="533">
        <f t="shared" ref="G216:G279" si="15">G215+1</f>
        <v>6194</v>
      </c>
      <c r="H216" s="544">
        <f t="shared" si="13"/>
        <v>33742.008395221179</v>
      </c>
      <c r="I216" s="550">
        <v>208998000</v>
      </c>
    </row>
    <row r="217" spans="2:9" ht="15.75">
      <c r="B217" s="83"/>
      <c r="C217" s="83"/>
      <c r="D217" s="536">
        <f t="shared" si="14"/>
        <v>12995</v>
      </c>
      <c r="E217" s="534">
        <f t="shared" si="12"/>
        <v>15390.534821085033</v>
      </c>
      <c r="F217" s="529">
        <v>200000000</v>
      </c>
      <c r="G217" s="533">
        <f t="shared" si="15"/>
        <v>6195</v>
      </c>
      <c r="H217" s="544">
        <f t="shared" si="13"/>
        <v>33736.561743341401</v>
      </c>
      <c r="I217" s="550">
        <v>208998000</v>
      </c>
    </row>
    <row r="218" spans="2:9" ht="15.75">
      <c r="B218" s="83"/>
      <c r="C218" s="83"/>
      <c r="D218" s="536">
        <f t="shared" si="14"/>
        <v>12996</v>
      </c>
      <c r="E218" s="534">
        <f t="shared" si="12"/>
        <v>15389.350569405971</v>
      </c>
      <c r="F218" s="529">
        <v>200000000</v>
      </c>
      <c r="G218" s="533">
        <f t="shared" si="15"/>
        <v>6196</v>
      </c>
      <c r="H218" s="544">
        <f t="shared" si="13"/>
        <v>33731.116849580372</v>
      </c>
      <c r="I218" s="550">
        <v>208998000</v>
      </c>
    </row>
    <row r="219" spans="2:9" ht="15.75">
      <c r="B219" s="83"/>
      <c r="C219" s="83"/>
      <c r="D219" s="536">
        <f t="shared" si="14"/>
        <v>12997</v>
      </c>
      <c r="E219" s="534">
        <f t="shared" si="12"/>
        <v>15388.16649996153</v>
      </c>
      <c r="F219" s="529">
        <v>200000000</v>
      </c>
      <c r="G219" s="533">
        <f t="shared" si="15"/>
        <v>6197</v>
      </c>
      <c r="H219" s="544">
        <f t="shared" si="13"/>
        <v>33725.673713086981</v>
      </c>
      <c r="I219" s="550">
        <v>208998000</v>
      </c>
    </row>
    <row r="220" spans="2:9" ht="15.75">
      <c r="B220" s="83"/>
      <c r="C220" s="83"/>
      <c r="D220" s="536">
        <f t="shared" si="14"/>
        <v>12998</v>
      </c>
      <c r="E220" s="534">
        <f t="shared" si="12"/>
        <v>15386.982612709648</v>
      </c>
      <c r="F220" s="529">
        <v>200000000</v>
      </c>
      <c r="G220" s="533">
        <f t="shared" si="15"/>
        <v>6198</v>
      </c>
      <c r="H220" s="544">
        <f t="shared" si="13"/>
        <v>33720.232333010652</v>
      </c>
      <c r="I220" s="550">
        <v>208998000</v>
      </c>
    </row>
    <row r="221" spans="2:9" ht="15.75">
      <c r="B221" s="83"/>
      <c r="C221" s="83"/>
      <c r="D221" s="536">
        <f t="shared" si="14"/>
        <v>12999</v>
      </c>
      <c r="E221" s="534">
        <f t="shared" si="12"/>
        <v>15385.798907608278</v>
      </c>
      <c r="F221" s="529">
        <v>200000000</v>
      </c>
      <c r="G221" s="533">
        <f t="shared" si="15"/>
        <v>6199</v>
      </c>
      <c r="H221" s="544">
        <f t="shared" si="13"/>
        <v>33714.792708501373</v>
      </c>
      <c r="I221" s="550">
        <v>208998000</v>
      </c>
    </row>
    <row r="222" spans="2:9" ht="15.75">
      <c r="B222" s="83"/>
      <c r="C222" s="83"/>
      <c r="D222" s="536">
        <f t="shared" si="14"/>
        <v>13000</v>
      </c>
      <c r="E222" s="534">
        <f t="shared" si="12"/>
        <v>15384.615384615385</v>
      </c>
      <c r="F222" s="529">
        <v>200000000</v>
      </c>
      <c r="G222" s="533">
        <f t="shared" si="15"/>
        <v>6200</v>
      </c>
      <c r="H222" s="544">
        <f t="shared" si="13"/>
        <v>33709.354838709674</v>
      </c>
      <c r="I222" s="550">
        <v>208998000</v>
      </c>
    </row>
    <row r="223" spans="2:9" ht="15.75">
      <c r="B223" s="83"/>
      <c r="C223" s="83"/>
      <c r="D223" s="536">
        <f t="shared" si="14"/>
        <v>13001</v>
      </c>
      <c r="E223" s="534">
        <f t="shared" si="12"/>
        <v>15383.432043688947</v>
      </c>
      <c r="F223" s="529">
        <v>200000000</v>
      </c>
      <c r="G223" s="533">
        <f t="shared" si="15"/>
        <v>6201</v>
      </c>
      <c r="H223" s="544">
        <f t="shared" si="13"/>
        <v>33703.91872278665</v>
      </c>
      <c r="I223" s="550">
        <v>208998000</v>
      </c>
    </row>
    <row r="224" spans="2:9" ht="15.75">
      <c r="B224" s="83"/>
      <c r="C224" s="83"/>
      <c r="D224" s="536">
        <f t="shared" si="14"/>
        <v>13002</v>
      </c>
      <c r="E224" s="534">
        <f t="shared" si="12"/>
        <v>15382.248884786955</v>
      </c>
      <c r="F224" s="529">
        <v>200000000</v>
      </c>
      <c r="G224" s="533">
        <f t="shared" si="15"/>
        <v>6202</v>
      </c>
      <c r="H224" s="544">
        <f t="shared" si="13"/>
        <v>33698.484359883907</v>
      </c>
      <c r="I224" s="550">
        <v>208998000</v>
      </c>
    </row>
    <row r="225" spans="2:9" ht="15.75">
      <c r="B225" s="83"/>
      <c r="C225" s="83"/>
      <c r="D225" s="536">
        <f t="shared" si="14"/>
        <v>13003</v>
      </c>
      <c r="E225" s="534">
        <f t="shared" si="12"/>
        <v>15381.065907867414</v>
      </c>
      <c r="F225" s="529">
        <v>200000000</v>
      </c>
      <c r="G225" s="533">
        <f t="shared" si="15"/>
        <v>6203</v>
      </c>
      <c r="H225" s="544">
        <f t="shared" si="13"/>
        <v>33693.051749153638</v>
      </c>
      <c r="I225" s="550">
        <v>208998000</v>
      </c>
    </row>
    <row r="226" spans="2:9" ht="15.75">
      <c r="B226" s="83"/>
      <c r="C226" s="83"/>
      <c r="D226" s="536">
        <f t="shared" si="14"/>
        <v>13004</v>
      </c>
      <c r="E226" s="534">
        <f t="shared" si="12"/>
        <v>15379.883112888341</v>
      </c>
      <c r="F226" s="529">
        <v>200000000</v>
      </c>
      <c r="G226" s="533">
        <f t="shared" si="15"/>
        <v>6204</v>
      </c>
      <c r="H226" s="544">
        <f t="shared" si="13"/>
        <v>33687.620889748549</v>
      </c>
      <c r="I226" s="550">
        <v>208998000</v>
      </c>
    </row>
    <row r="227" spans="2:9" ht="15.75">
      <c r="B227" s="83"/>
      <c r="C227" s="83"/>
      <c r="D227" s="536">
        <f t="shared" si="14"/>
        <v>13005</v>
      </c>
      <c r="E227" s="534">
        <f t="shared" si="12"/>
        <v>15378.700499807766</v>
      </c>
      <c r="F227" s="529">
        <v>200000000</v>
      </c>
      <c r="G227" s="533">
        <f t="shared" si="15"/>
        <v>6205</v>
      </c>
      <c r="H227" s="544">
        <f t="shared" si="13"/>
        <v>33682.191780821915</v>
      </c>
      <c r="I227" s="550">
        <v>208998000</v>
      </c>
    </row>
    <row r="228" spans="2:9" ht="15.75">
      <c r="B228" s="83"/>
      <c r="C228" s="83"/>
      <c r="D228" s="536">
        <f t="shared" si="14"/>
        <v>13006</v>
      </c>
      <c r="E228" s="534">
        <f t="shared" si="12"/>
        <v>15377.518068583731</v>
      </c>
      <c r="F228" s="529">
        <v>200000000</v>
      </c>
      <c r="G228" s="533">
        <f t="shared" si="15"/>
        <v>6206</v>
      </c>
      <c r="H228" s="544">
        <f t="shared" si="13"/>
        <v>33676.76442152755</v>
      </c>
      <c r="I228" s="550">
        <v>208998000</v>
      </c>
    </row>
    <row r="229" spans="2:9" ht="15.75">
      <c r="B229" s="83"/>
      <c r="C229" s="83"/>
      <c r="D229" s="536">
        <f t="shared" si="14"/>
        <v>13007</v>
      </c>
      <c r="E229" s="534">
        <f t="shared" si="12"/>
        <v>15376.33581917429</v>
      </c>
      <c r="F229" s="529">
        <v>200000000</v>
      </c>
      <c r="G229" s="533">
        <f t="shared" si="15"/>
        <v>6207</v>
      </c>
      <c r="H229" s="544">
        <f t="shared" si="13"/>
        <v>33671.338811019814</v>
      </c>
      <c r="I229" s="550">
        <v>208998000</v>
      </c>
    </row>
    <row r="230" spans="2:9" ht="15.75">
      <c r="B230" s="83"/>
      <c r="C230" s="83"/>
      <c r="D230" s="536">
        <f t="shared" si="14"/>
        <v>13008</v>
      </c>
      <c r="E230" s="534">
        <f t="shared" si="12"/>
        <v>15375.153751537515</v>
      </c>
      <c r="F230" s="529">
        <v>200000000</v>
      </c>
      <c r="G230" s="533">
        <f t="shared" si="15"/>
        <v>6208</v>
      </c>
      <c r="H230" s="544">
        <f t="shared" si="13"/>
        <v>33665.91494845361</v>
      </c>
      <c r="I230" s="550">
        <v>208998000</v>
      </c>
    </row>
    <row r="231" spans="2:9" ht="15.75">
      <c r="B231" s="83"/>
      <c r="C231" s="83"/>
      <c r="D231" s="536">
        <f t="shared" si="14"/>
        <v>13009</v>
      </c>
      <c r="E231" s="534">
        <f t="shared" si="12"/>
        <v>15373.971865631485</v>
      </c>
      <c r="F231" s="529">
        <v>200000000</v>
      </c>
      <c r="G231" s="533">
        <f t="shared" si="15"/>
        <v>6209</v>
      </c>
      <c r="H231" s="544">
        <f t="shared" si="13"/>
        <v>33660.492832984375</v>
      </c>
      <c r="I231" s="550">
        <v>208998000</v>
      </c>
    </row>
    <row r="232" spans="2:9" ht="15.75">
      <c r="B232" s="83"/>
      <c r="C232" s="83"/>
      <c r="D232" s="536">
        <f t="shared" si="14"/>
        <v>13010</v>
      </c>
      <c r="E232" s="534">
        <f t="shared" si="12"/>
        <v>15372.790161414297</v>
      </c>
      <c r="F232" s="529">
        <v>200000000</v>
      </c>
      <c r="G232" s="533">
        <f t="shared" si="15"/>
        <v>6210</v>
      </c>
      <c r="H232" s="544">
        <f t="shared" si="13"/>
        <v>33655.072463768112</v>
      </c>
      <c r="I232" s="550">
        <v>208998000</v>
      </c>
    </row>
    <row r="233" spans="2:9" ht="15.75">
      <c r="B233" s="83"/>
      <c r="C233" s="83"/>
      <c r="D233" s="536">
        <f t="shared" si="14"/>
        <v>13011</v>
      </c>
      <c r="E233" s="534">
        <f t="shared" si="12"/>
        <v>15371.608638844054</v>
      </c>
      <c r="F233" s="529">
        <v>200000000</v>
      </c>
      <c r="G233" s="533">
        <f t="shared" si="15"/>
        <v>6211</v>
      </c>
      <c r="H233" s="544">
        <f t="shared" si="13"/>
        <v>33649.653839961356</v>
      </c>
      <c r="I233" s="550">
        <v>208998000</v>
      </c>
    </row>
    <row r="234" spans="2:9" ht="15.75">
      <c r="B234" s="83"/>
      <c r="C234" s="83"/>
      <c r="D234" s="536">
        <f t="shared" si="14"/>
        <v>13012</v>
      </c>
      <c r="E234" s="534">
        <f t="shared" si="12"/>
        <v>15370.427297878881</v>
      </c>
      <c r="F234" s="529">
        <v>200000000</v>
      </c>
      <c r="G234" s="533">
        <f t="shared" si="15"/>
        <v>6212</v>
      </c>
      <c r="H234" s="544">
        <f t="shared" si="13"/>
        <v>33644.236960721188</v>
      </c>
      <c r="I234" s="550">
        <v>208998000</v>
      </c>
    </row>
    <row r="235" spans="2:9" ht="15.75">
      <c r="B235" s="83"/>
      <c r="C235" s="83"/>
      <c r="D235" s="536">
        <f t="shared" si="14"/>
        <v>13013</v>
      </c>
      <c r="E235" s="534">
        <f t="shared" si="12"/>
        <v>15369.246138476909</v>
      </c>
      <c r="F235" s="529">
        <v>200000000</v>
      </c>
      <c r="G235" s="533">
        <f t="shared" si="15"/>
        <v>6213</v>
      </c>
      <c r="H235" s="544">
        <f t="shared" si="13"/>
        <v>33638.821825205217</v>
      </c>
      <c r="I235" s="550">
        <v>208998000</v>
      </c>
    </row>
    <row r="236" spans="2:9" ht="15.75">
      <c r="B236" s="83"/>
      <c r="C236" s="83"/>
      <c r="D236" s="536">
        <f t="shared" si="14"/>
        <v>13014</v>
      </c>
      <c r="E236" s="534">
        <f t="shared" si="12"/>
        <v>15368.065160596281</v>
      </c>
      <c r="F236" s="529">
        <v>200000000</v>
      </c>
      <c r="G236" s="533">
        <f t="shared" si="15"/>
        <v>6214</v>
      </c>
      <c r="H236" s="544">
        <f t="shared" si="13"/>
        <v>33633.40843257161</v>
      </c>
      <c r="I236" s="550">
        <v>208998000</v>
      </c>
    </row>
    <row r="237" spans="2:9" ht="15.75">
      <c r="B237" s="83"/>
      <c r="C237" s="83"/>
      <c r="D237" s="536">
        <f t="shared" si="14"/>
        <v>13015</v>
      </c>
      <c r="E237" s="534">
        <f t="shared" si="12"/>
        <v>15366.884364195159</v>
      </c>
      <c r="F237" s="529">
        <v>200000000</v>
      </c>
      <c r="G237" s="533">
        <f t="shared" si="15"/>
        <v>6215</v>
      </c>
      <c r="H237" s="544">
        <f t="shared" si="13"/>
        <v>33627.996781979084</v>
      </c>
      <c r="I237" s="550">
        <v>208998000</v>
      </c>
    </row>
    <row r="238" spans="2:9" ht="15.75">
      <c r="B238" s="83"/>
      <c r="C238" s="83"/>
      <c r="D238" s="536">
        <f t="shared" si="14"/>
        <v>13016</v>
      </c>
      <c r="E238" s="534">
        <f t="shared" si="12"/>
        <v>15365.703749231714</v>
      </c>
      <c r="F238" s="529">
        <v>200000000</v>
      </c>
      <c r="G238" s="533">
        <f t="shared" si="15"/>
        <v>6216</v>
      </c>
      <c r="H238" s="544">
        <f t="shared" si="13"/>
        <v>33622.586872586871</v>
      </c>
      <c r="I238" s="550">
        <v>208998000</v>
      </c>
    </row>
    <row r="239" spans="2:9" ht="15.75">
      <c r="B239" s="83"/>
      <c r="C239" s="83"/>
      <c r="D239" s="536">
        <f t="shared" si="14"/>
        <v>13017</v>
      </c>
      <c r="E239" s="534">
        <f t="shared" si="12"/>
        <v>15364.523315664132</v>
      </c>
      <c r="F239" s="529">
        <v>200000000</v>
      </c>
      <c r="G239" s="533">
        <f t="shared" si="15"/>
        <v>6217</v>
      </c>
      <c r="H239" s="544">
        <f t="shared" si="13"/>
        <v>33617.178703554768</v>
      </c>
      <c r="I239" s="550">
        <v>208998000</v>
      </c>
    </row>
    <row r="240" spans="2:9" ht="15.75">
      <c r="B240" s="83"/>
      <c r="C240" s="83"/>
      <c r="D240" s="536">
        <f t="shared" si="14"/>
        <v>13018</v>
      </c>
      <c r="E240" s="534">
        <f t="shared" si="12"/>
        <v>15363.343063450608</v>
      </c>
      <c r="F240" s="529">
        <v>200000000</v>
      </c>
      <c r="G240" s="533">
        <f t="shared" si="15"/>
        <v>6218</v>
      </c>
      <c r="H240" s="544">
        <f t="shared" si="13"/>
        <v>33611.772274043098</v>
      </c>
      <c r="I240" s="550">
        <v>208998000</v>
      </c>
    </row>
    <row r="241" spans="2:9" ht="15.75">
      <c r="B241" s="83"/>
      <c r="C241" s="83"/>
      <c r="D241" s="536">
        <f t="shared" si="14"/>
        <v>13019</v>
      </c>
      <c r="E241" s="534">
        <f t="shared" si="12"/>
        <v>15362.162992549351</v>
      </c>
      <c r="F241" s="529">
        <v>200000000</v>
      </c>
      <c r="G241" s="533">
        <f t="shared" si="15"/>
        <v>6219</v>
      </c>
      <c r="H241" s="544">
        <f t="shared" si="13"/>
        <v>33606.367583212734</v>
      </c>
      <c r="I241" s="550">
        <v>208998000</v>
      </c>
    </row>
    <row r="242" spans="2:9" ht="15.75">
      <c r="B242" s="83"/>
      <c r="C242" s="83"/>
      <c r="D242" s="536">
        <f t="shared" si="14"/>
        <v>13020</v>
      </c>
      <c r="E242" s="534">
        <f t="shared" si="12"/>
        <v>15360.983102918586</v>
      </c>
      <c r="F242" s="529">
        <v>200000000</v>
      </c>
      <c r="G242" s="533">
        <f t="shared" si="15"/>
        <v>6220</v>
      </c>
      <c r="H242" s="544">
        <f t="shared" si="13"/>
        <v>33600.964630225084</v>
      </c>
      <c r="I242" s="550">
        <v>208998000</v>
      </c>
    </row>
    <row r="243" spans="2:9" ht="15.75">
      <c r="B243" s="83"/>
      <c r="C243" s="83"/>
      <c r="D243" s="536">
        <f t="shared" si="14"/>
        <v>13021</v>
      </c>
      <c r="E243" s="534">
        <f t="shared" si="12"/>
        <v>15359.80339451655</v>
      </c>
      <c r="F243" s="529">
        <v>200000000</v>
      </c>
      <c r="G243" s="533">
        <f t="shared" si="15"/>
        <v>6221</v>
      </c>
      <c r="H243" s="544">
        <f t="shared" si="13"/>
        <v>33595.563414242082</v>
      </c>
      <c r="I243" s="550">
        <v>208998000</v>
      </c>
    </row>
    <row r="244" spans="2:9" ht="15.75">
      <c r="B244" s="83"/>
      <c r="C244" s="83"/>
      <c r="D244" s="536">
        <f t="shared" si="14"/>
        <v>13022</v>
      </c>
      <c r="E244" s="534">
        <f t="shared" si="12"/>
        <v>15358.62386730149</v>
      </c>
      <c r="F244" s="529">
        <v>200000000</v>
      </c>
      <c r="G244" s="533">
        <f t="shared" si="15"/>
        <v>6222</v>
      </c>
      <c r="H244" s="544">
        <f t="shared" si="13"/>
        <v>33590.163934426229</v>
      </c>
      <c r="I244" s="550">
        <v>208998000</v>
      </c>
    </row>
    <row r="245" spans="2:9" ht="15.75">
      <c r="B245" s="83"/>
      <c r="C245" s="83"/>
      <c r="D245" s="536">
        <f t="shared" si="14"/>
        <v>13023</v>
      </c>
      <c r="E245" s="534">
        <f t="shared" si="12"/>
        <v>15357.444521231668</v>
      </c>
      <c r="F245" s="529">
        <v>200000000</v>
      </c>
      <c r="G245" s="533">
        <f t="shared" si="15"/>
        <v>6223</v>
      </c>
      <c r="H245" s="544">
        <f t="shared" si="13"/>
        <v>33584.766189940543</v>
      </c>
      <c r="I245" s="550">
        <v>208998000</v>
      </c>
    </row>
    <row r="246" spans="2:9" ht="15.75">
      <c r="B246" s="83"/>
      <c r="C246" s="83"/>
      <c r="D246" s="536">
        <f t="shared" si="14"/>
        <v>13024</v>
      </c>
      <c r="E246" s="534">
        <f t="shared" si="12"/>
        <v>15356.265356265356</v>
      </c>
      <c r="F246" s="529">
        <v>200000000</v>
      </c>
      <c r="G246" s="533">
        <f t="shared" si="15"/>
        <v>6224</v>
      </c>
      <c r="H246" s="544">
        <f t="shared" si="13"/>
        <v>33579.370179948586</v>
      </c>
      <c r="I246" s="550">
        <v>208998000</v>
      </c>
    </row>
    <row r="247" spans="2:9" ht="15.75">
      <c r="B247" s="83"/>
      <c r="C247" s="83"/>
      <c r="D247" s="536">
        <f t="shared" si="14"/>
        <v>13025</v>
      </c>
      <c r="E247" s="534">
        <f t="shared" si="12"/>
        <v>15355.086372360845</v>
      </c>
      <c r="F247" s="529">
        <v>200000000</v>
      </c>
      <c r="G247" s="533">
        <f t="shared" si="15"/>
        <v>6225</v>
      </c>
      <c r="H247" s="544">
        <f t="shared" si="13"/>
        <v>33573.975903614461</v>
      </c>
      <c r="I247" s="550">
        <v>208998000</v>
      </c>
    </row>
    <row r="248" spans="2:9" ht="15.75">
      <c r="B248" s="83"/>
      <c r="C248" s="83"/>
      <c r="D248" s="536">
        <f t="shared" si="14"/>
        <v>13026</v>
      </c>
      <c r="E248" s="534">
        <f t="shared" si="12"/>
        <v>15353.907569476432</v>
      </c>
      <c r="F248" s="529">
        <v>200000000</v>
      </c>
      <c r="G248" s="533">
        <f t="shared" si="15"/>
        <v>6226</v>
      </c>
      <c r="H248" s="544">
        <f t="shared" si="13"/>
        <v>33568.583360102792</v>
      </c>
      <c r="I248" s="550">
        <v>208998000</v>
      </c>
    </row>
    <row r="249" spans="2:9" ht="15.75">
      <c r="B249" s="83"/>
      <c r="C249" s="83"/>
      <c r="D249" s="536">
        <f t="shared" si="14"/>
        <v>13027</v>
      </c>
      <c r="E249" s="534">
        <f t="shared" si="12"/>
        <v>15352.728947570431</v>
      </c>
      <c r="F249" s="529">
        <v>200000000</v>
      </c>
      <c r="G249" s="533">
        <f t="shared" si="15"/>
        <v>6227</v>
      </c>
      <c r="H249" s="544">
        <f t="shared" si="13"/>
        <v>33563.192548578772</v>
      </c>
      <c r="I249" s="550">
        <v>208998000</v>
      </c>
    </row>
    <row r="250" spans="2:9" ht="15.75">
      <c r="B250" s="83"/>
      <c r="C250" s="83"/>
      <c r="D250" s="536">
        <f t="shared" si="14"/>
        <v>13028</v>
      </c>
      <c r="E250" s="534">
        <f t="shared" si="12"/>
        <v>15351.550506601166</v>
      </c>
      <c r="F250" s="529">
        <v>200000000</v>
      </c>
      <c r="G250" s="533">
        <f t="shared" si="15"/>
        <v>6228</v>
      </c>
      <c r="H250" s="544">
        <f t="shared" si="13"/>
        <v>33557.803468208091</v>
      </c>
      <c r="I250" s="550">
        <v>208998000</v>
      </c>
    </row>
    <row r="251" spans="2:9" ht="15.75">
      <c r="B251" s="83"/>
      <c r="C251" s="83"/>
      <c r="D251" s="536">
        <f t="shared" si="14"/>
        <v>13029</v>
      </c>
      <c r="E251" s="534">
        <f t="shared" si="12"/>
        <v>15350.372246526978</v>
      </c>
      <c r="F251" s="529">
        <v>200000000</v>
      </c>
      <c r="G251" s="533">
        <f t="shared" si="15"/>
        <v>6229</v>
      </c>
      <c r="H251" s="544">
        <f t="shared" si="13"/>
        <v>33552.416118157009</v>
      </c>
      <c r="I251" s="550">
        <v>208998000</v>
      </c>
    </row>
    <row r="252" spans="2:9" ht="15.75">
      <c r="B252" s="83"/>
      <c r="C252" s="83"/>
      <c r="D252" s="536">
        <f t="shared" si="14"/>
        <v>13030</v>
      </c>
      <c r="E252" s="534">
        <f t="shared" si="12"/>
        <v>15349.194167306216</v>
      </c>
      <c r="F252" s="529">
        <v>200000000</v>
      </c>
      <c r="G252" s="533">
        <f t="shared" si="15"/>
        <v>6230</v>
      </c>
      <c r="H252" s="544">
        <f t="shared" si="13"/>
        <v>33547.030497592292</v>
      </c>
      <c r="I252" s="550">
        <v>208998000</v>
      </c>
    </row>
    <row r="253" spans="2:9" ht="15.75">
      <c r="B253" s="83"/>
      <c r="C253" s="83"/>
      <c r="D253" s="536">
        <f t="shared" si="14"/>
        <v>13031</v>
      </c>
      <c r="E253" s="534">
        <f t="shared" si="12"/>
        <v>15348.016268897245</v>
      </c>
      <c r="F253" s="529">
        <v>200000000</v>
      </c>
      <c r="G253" s="533">
        <f t="shared" si="15"/>
        <v>6231</v>
      </c>
      <c r="H253" s="544">
        <f t="shared" si="13"/>
        <v>33541.646605681271</v>
      </c>
      <c r="I253" s="550">
        <v>208998000</v>
      </c>
    </row>
    <row r="254" spans="2:9" ht="15.75">
      <c r="B254" s="83"/>
      <c r="C254" s="83"/>
      <c r="D254" s="536">
        <f t="shared" si="14"/>
        <v>13032</v>
      </c>
      <c r="E254" s="534">
        <f t="shared" si="12"/>
        <v>15346.838551258441</v>
      </c>
      <c r="F254" s="529">
        <v>200000000</v>
      </c>
      <c r="G254" s="533">
        <f t="shared" si="15"/>
        <v>6232</v>
      </c>
      <c r="H254" s="544">
        <f t="shared" si="13"/>
        <v>33536.264441591782</v>
      </c>
      <c r="I254" s="550">
        <v>208998000</v>
      </c>
    </row>
    <row r="255" spans="2:9" ht="15.75">
      <c r="B255" s="83"/>
      <c r="C255" s="83"/>
      <c r="D255" s="536">
        <f t="shared" si="14"/>
        <v>13033</v>
      </c>
      <c r="E255" s="534">
        <f t="shared" si="12"/>
        <v>15345.661014348194</v>
      </c>
      <c r="F255" s="529">
        <v>200000000</v>
      </c>
      <c r="G255" s="533">
        <f t="shared" si="15"/>
        <v>6233</v>
      </c>
      <c r="H255" s="544">
        <f t="shared" si="13"/>
        <v>33530.884004492218</v>
      </c>
      <c r="I255" s="550">
        <v>208998000</v>
      </c>
    </row>
    <row r="256" spans="2:9" ht="15.75">
      <c r="B256" s="83"/>
      <c r="C256" s="83"/>
      <c r="D256" s="536">
        <f t="shared" si="14"/>
        <v>13034</v>
      </c>
      <c r="E256" s="534">
        <f t="shared" si="12"/>
        <v>15344.483658124904</v>
      </c>
      <c r="F256" s="529">
        <v>200000000</v>
      </c>
      <c r="G256" s="533">
        <f t="shared" si="15"/>
        <v>6234</v>
      </c>
      <c r="H256" s="544">
        <f t="shared" si="13"/>
        <v>33525.50529355149</v>
      </c>
      <c r="I256" s="550">
        <v>208998000</v>
      </c>
    </row>
    <row r="257" spans="2:9" ht="15.75">
      <c r="B257" s="83"/>
      <c r="C257" s="83"/>
      <c r="D257" s="536">
        <f t="shared" si="14"/>
        <v>13035</v>
      </c>
      <c r="E257" s="534">
        <f t="shared" si="12"/>
        <v>15343.306482546988</v>
      </c>
      <c r="F257" s="529">
        <v>200000000</v>
      </c>
      <c r="G257" s="533">
        <f t="shared" si="15"/>
        <v>6235</v>
      </c>
      <c r="H257" s="544">
        <f t="shared" si="13"/>
        <v>33520.128307939056</v>
      </c>
      <c r="I257" s="550">
        <v>208998000</v>
      </c>
    </row>
    <row r="258" spans="2:9" ht="15.75">
      <c r="B258" s="83"/>
      <c r="C258" s="83"/>
      <c r="D258" s="536">
        <f t="shared" si="14"/>
        <v>13036</v>
      </c>
      <c r="E258" s="534">
        <f t="shared" si="12"/>
        <v>15342.129487572874</v>
      </c>
      <c r="F258" s="529">
        <v>200000000</v>
      </c>
      <c r="G258" s="533">
        <f t="shared" si="15"/>
        <v>6236</v>
      </c>
      <c r="H258" s="544">
        <f t="shared" si="13"/>
        <v>33514.753046824888</v>
      </c>
      <c r="I258" s="550">
        <v>208998000</v>
      </c>
    </row>
    <row r="259" spans="2:9" ht="15.75">
      <c r="B259" s="83"/>
      <c r="C259" s="83"/>
      <c r="D259" s="536">
        <f t="shared" si="14"/>
        <v>13037</v>
      </c>
      <c r="E259" s="534">
        <f t="shared" si="12"/>
        <v>15340.952673161004</v>
      </c>
      <c r="F259" s="529">
        <v>200000000</v>
      </c>
      <c r="G259" s="533">
        <f t="shared" si="15"/>
        <v>6237</v>
      </c>
      <c r="H259" s="544">
        <f t="shared" si="13"/>
        <v>33509.379509379512</v>
      </c>
      <c r="I259" s="550">
        <v>208998000</v>
      </c>
    </row>
    <row r="260" spans="2:9" ht="15.75">
      <c r="B260" s="83"/>
      <c r="C260" s="83"/>
      <c r="D260" s="536">
        <f t="shared" si="14"/>
        <v>13038</v>
      </c>
      <c r="E260" s="534">
        <f t="shared" si="12"/>
        <v>15339.776039269827</v>
      </c>
      <c r="F260" s="529">
        <v>200000000</v>
      </c>
      <c r="G260" s="533">
        <f t="shared" si="15"/>
        <v>6238</v>
      </c>
      <c r="H260" s="544">
        <f t="shared" si="13"/>
        <v>33504.007694773965</v>
      </c>
      <c r="I260" s="550">
        <v>208998000</v>
      </c>
    </row>
    <row r="261" spans="2:9" ht="15.75">
      <c r="B261" s="83"/>
      <c r="C261" s="83"/>
      <c r="D261" s="536">
        <f t="shared" si="14"/>
        <v>13039</v>
      </c>
      <c r="E261" s="534">
        <f t="shared" si="12"/>
        <v>15338.599585857812</v>
      </c>
      <c r="F261" s="529">
        <v>200000000</v>
      </c>
      <c r="G261" s="533">
        <f t="shared" si="15"/>
        <v>6239</v>
      </c>
      <c r="H261" s="544">
        <f t="shared" si="13"/>
        <v>33498.637602179835</v>
      </c>
      <c r="I261" s="550">
        <v>208998000</v>
      </c>
    </row>
    <row r="262" spans="2:9" ht="15.75">
      <c r="B262" s="83"/>
      <c r="C262" s="83"/>
      <c r="D262" s="536">
        <f t="shared" si="14"/>
        <v>13040</v>
      </c>
      <c r="E262" s="534">
        <f t="shared" si="12"/>
        <v>15337.423312883435</v>
      </c>
      <c r="F262" s="529">
        <v>200000000</v>
      </c>
      <c r="G262" s="533">
        <f t="shared" si="15"/>
        <v>6240</v>
      </c>
      <c r="H262" s="544">
        <f t="shared" si="13"/>
        <v>33493.269230769234</v>
      </c>
      <c r="I262" s="550">
        <v>208998000</v>
      </c>
    </row>
    <row r="263" spans="2:9" ht="15.75">
      <c r="B263" s="83"/>
      <c r="C263" s="83"/>
      <c r="D263" s="536">
        <f t="shared" si="14"/>
        <v>13041</v>
      </c>
      <c r="E263" s="534">
        <f t="shared" si="12"/>
        <v>15336.247220305191</v>
      </c>
      <c r="F263" s="529">
        <v>200000000</v>
      </c>
      <c r="G263" s="533">
        <f t="shared" si="15"/>
        <v>6241</v>
      </c>
      <c r="H263" s="544">
        <f t="shared" si="13"/>
        <v>33487.902579714792</v>
      </c>
      <c r="I263" s="550">
        <v>208998000</v>
      </c>
    </row>
    <row r="264" spans="2:9" ht="15.75">
      <c r="B264" s="83"/>
      <c r="C264" s="83"/>
      <c r="D264" s="536">
        <f t="shared" si="14"/>
        <v>13042</v>
      </c>
      <c r="E264" s="534">
        <f t="shared" si="12"/>
        <v>15335.071308081582</v>
      </c>
      <c r="F264" s="529">
        <v>200000000</v>
      </c>
      <c r="G264" s="533">
        <f t="shared" si="15"/>
        <v>6242</v>
      </c>
      <c r="H264" s="544">
        <f t="shared" si="13"/>
        <v>33482.537648189682</v>
      </c>
      <c r="I264" s="550">
        <v>208998000</v>
      </c>
    </row>
    <row r="265" spans="2:9" ht="15.75">
      <c r="B265" s="83"/>
      <c r="C265" s="83"/>
      <c r="D265" s="536">
        <f t="shared" si="14"/>
        <v>13043</v>
      </c>
      <c r="E265" s="534">
        <f t="shared" si="12"/>
        <v>15333.895576171126</v>
      </c>
      <c r="F265" s="529">
        <v>200000000</v>
      </c>
      <c r="G265" s="533">
        <f t="shared" si="15"/>
        <v>6243</v>
      </c>
      <c r="H265" s="544">
        <f t="shared" si="13"/>
        <v>33477.174435367611</v>
      </c>
      <c r="I265" s="550">
        <v>208998000</v>
      </c>
    </row>
    <row r="266" spans="2:9" ht="15.75">
      <c r="B266" s="83"/>
      <c r="C266" s="83"/>
      <c r="D266" s="536">
        <f t="shared" si="14"/>
        <v>13044</v>
      </c>
      <c r="E266" s="534">
        <f t="shared" si="12"/>
        <v>15332.720024532353</v>
      </c>
      <c r="F266" s="529">
        <v>200000000</v>
      </c>
      <c r="G266" s="533">
        <f t="shared" si="15"/>
        <v>6244</v>
      </c>
      <c r="H266" s="544">
        <f t="shared" si="13"/>
        <v>33471.812940422809</v>
      </c>
      <c r="I266" s="550">
        <v>208998000</v>
      </c>
    </row>
    <row r="267" spans="2:9" ht="15.75">
      <c r="B267" s="83"/>
      <c r="C267" s="83"/>
      <c r="D267" s="536">
        <f t="shared" si="14"/>
        <v>13045</v>
      </c>
      <c r="E267" s="534">
        <f t="shared" si="12"/>
        <v>15331.544653123803</v>
      </c>
      <c r="F267" s="529">
        <v>200000000</v>
      </c>
      <c r="G267" s="533">
        <f t="shared" si="15"/>
        <v>6245</v>
      </c>
      <c r="H267" s="544">
        <f t="shared" si="13"/>
        <v>33466.453162530022</v>
      </c>
      <c r="I267" s="550">
        <v>208998000</v>
      </c>
    </row>
    <row r="268" spans="2:9" ht="15.75">
      <c r="B268" s="83"/>
      <c r="C268" s="83"/>
      <c r="D268" s="536">
        <f t="shared" si="14"/>
        <v>13046</v>
      </c>
      <c r="E268" s="534">
        <f t="shared" si="12"/>
        <v>15330.369461904033</v>
      </c>
      <c r="F268" s="529">
        <v>200000000</v>
      </c>
      <c r="G268" s="533">
        <f t="shared" si="15"/>
        <v>6246</v>
      </c>
      <c r="H268" s="544">
        <f t="shared" si="13"/>
        <v>33461.09510086455</v>
      </c>
      <c r="I268" s="550">
        <v>208998000</v>
      </c>
    </row>
    <row r="269" spans="2:9" ht="15.75">
      <c r="B269" s="83"/>
      <c r="C269" s="83"/>
      <c r="D269" s="536">
        <f t="shared" si="14"/>
        <v>13047</v>
      </c>
      <c r="E269" s="534">
        <f t="shared" si="12"/>
        <v>15329.194450831608</v>
      </c>
      <c r="F269" s="529">
        <v>200000000</v>
      </c>
      <c r="G269" s="533">
        <f t="shared" si="15"/>
        <v>6247</v>
      </c>
      <c r="H269" s="544">
        <f t="shared" si="13"/>
        <v>33455.738754602207</v>
      </c>
      <c r="I269" s="550">
        <v>208998000</v>
      </c>
    </row>
    <row r="270" spans="2:9" ht="15.75">
      <c r="B270" s="83"/>
      <c r="C270" s="83"/>
      <c r="D270" s="536">
        <f t="shared" si="14"/>
        <v>13048</v>
      </c>
      <c r="E270" s="534">
        <f t="shared" si="12"/>
        <v>15328.019619865114</v>
      </c>
      <c r="F270" s="529">
        <v>200000000</v>
      </c>
      <c r="G270" s="533">
        <f t="shared" si="15"/>
        <v>6248</v>
      </c>
      <c r="H270" s="544">
        <f t="shared" si="13"/>
        <v>33450.384122919335</v>
      </c>
      <c r="I270" s="550">
        <v>208998000</v>
      </c>
    </row>
    <row r="271" spans="2:9" ht="15.75">
      <c r="B271" s="83"/>
      <c r="C271" s="83"/>
      <c r="D271" s="536">
        <f t="shared" si="14"/>
        <v>13049</v>
      </c>
      <c r="E271" s="534">
        <f t="shared" si="12"/>
        <v>15326.84496896314</v>
      </c>
      <c r="F271" s="529">
        <v>200000000</v>
      </c>
      <c r="G271" s="533">
        <f t="shared" si="15"/>
        <v>6249</v>
      </c>
      <c r="H271" s="544">
        <f t="shared" si="13"/>
        <v>33445.031204992796</v>
      </c>
      <c r="I271" s="550">
        <v>208998000</v>
      </c>
    </row>
    <row r="272" spans="2:9" ht="15.75">
      <c r="B272" s="83"/>
      <c r="C272" s="83"/>
      <c r="D272" s="536">
        <f t="shared" si="14"/>
        <v>13050</v>
      </c>
      <c r="E272" s="534">
        <f t="shared" si="12"/>
        <v>15325.670498084291</v>
      </c>
      <c r="F272" s="529">
        <v>200000000</v>
      </c>
      <c r="G272" s="533">
        <f t="shared" si="15"/>
        <v>6250</v>
      </c>
      <c r="H272" s="544">
        <f t="shared" si="13"/>
        <v>33439.68</v>
      </c>
      <c r="I272" s="550">
        <v>208998000</v>
      </c>
    </row>
    <row r="273" spans="2:9" ht="15.75">
      <c r="B273" s="83"/>
      <c r="C273" s="83"/>
      <c r="D273" s="536">
        <f t="shared" si="14"/>
        <v>13051</v>
      </c>
      <c r="E273" s="534">
        <f t="shared" si="12"/>
        <v>15324.496207187189</v>
      </c>
      <c r="F273" s="529">
        <v>200000000</v>
      </c>
      <c r="G273" s="533">
        <f t="shared" si="15"/>
        <v>6251</v>
      </c>
      <c r="H273" s="544">
        <f t="shared" si="13"/>
        <v>33434.330507118859</v>
      </c>
      <c r="I273" s="550">
        <v>208998000</v>
      </c>
    </row>
    <row r="274" spans="2:9" ht="15.75">
      <c r="B274" s="83"/>
      <c r="C274" s="83"/>
      <c r="D274" s="536">
        <f t="shared" si="14"/>
        <v>13052</v>
      </c>
      <c r="E274" s="534">
        <f t="shared" si="12"/>
        <v>15323.322096230462</v>
      </c>
      <c r="F274" s="529">
        <v>200000000</v>
      </c>
      <c r="G274" s="533">
        <f t="shared" si="15"/>
        <v>6252</v>
      </c>
      <c r="H274" s="544">
        <f t="shared" si="13"/>
        <v>33428.982725527829</v>
      </c>
      <c r="I274" s="550">
        <v>208998000</v>
      </c>
    </row>
    <row r="275" spans="2:9" ht="15.75">
      <c r="B275" s="83"/>
      <c r="C275" s="83"/>
      <c r="D275" s="536">
        <f t="shared" si="14"/>
        <v>13053</v>
      </c>
      <c r="E275" s="534">
        <f t="shared" si="12"/>
        <v>15322.148165172757</v>
      </c>
      <c r="F275" s="529">
        <v>200000000</v>
      </c>
      <c r="G275" s="533">
        <f t="shared" si="15"/>
        <v>6253</v>
      </c>
      <c r="H275" s="544">
        <f t="shared" si="13"/>
        <v>33423.636654405884</v>
      </c>
      <c r="I275" s="550">
        <v>208998000</v>
      </c>
    </row>
    <row r="276" spans="2:9" ht="15.75">
      <c r="B276" s="83"/>
      <c r="C276" s="83"/>
      <c r="D276" s="536">
        <f t="shared" si="14"/>
        <v>13054</v>
      </c>
      <c r="E276" s="534">
        <f t="shared" si="12"/>
        <v>15320.974413972728</v>
      </c>
      <c r="F276" s="529">
        <v>200000000</v>
      </c>
      <c r="G276" s="533">
        <f t="shared" si="15"/>
        <v>6254</v>
      </c>
      <c r="H276" s="544">
        <f t="shared" si="13"/>
        <v>33418.292292932521</v>
      </c>
      <c r="I276" s="550">
        <v>208998000</v>
      </c>
    </row>
    <row r="277" spans="2:9" ht="15.75">
      <c r="B277" s="83"/>
      <c r="C277" s="83"/>
      <c r="D277" s="536">
        <f t="shared" si="14"/>
        <v>13055</v>
      </c>
      <c r="E277" s="534">
        <f t="shared" si="12"/>
        <v>15319.800842589046</v>
      </c>
      <c r="F277" s="529">
        <v>200000000</v>
      </c>
      <c r="G277" s="533">
        <f t="shared" si="15"/>
        <v>6255</v>
      </c>
      <c r="H277" s="544">
        <f t="shared" si="13"/>
        <v>33412.94964028777</v>
      </c>
      <c r="I277" s="550">
        <v>208998000</v>
      </c>
    </row>
    <row r="278" spans="2:9" ht="15.75">
      <c r="B278" s="83"/>
      <c r="C278" s="83"/>
      <c r="D278" s="536">
        <f t="shared" si="14"/>
        <v>13056</v>
      </c>
      <c r="E278" s="534">
        <f t="shared" si="12"/>
        <v>15318.627450980392</v>
      </c>
      <c r="F278" s="529">
        <v>200000000</v>
      </c>
      <c r="G278" s="533">
        <f t="shared" si="15"/>
        <v>6256</v>
      </c>
      <c r="H278" s="544">
        <f t="shared" si="13"/>
        <v>33407.608695652176</v>
      </c>
      <c r="I278" s="550">
        <v>208998000</v>
      </c>
    </row>
    <row r="279" spans="2:9" ht="15.75">
      <c r="B279" s="83"/>
      <c r="C279" s="83"/>
      <c r="D279" s="536">
        <f t="shared" si="14"/>
        <v>13057</v>
      </c>
      <c r="E279" s="534">
        <f t="shared" ref="E279:E342" si="16">F279/D279</f>
        <v>15317.45423910546</v>
      </c>
      <c r="F279" s="529">
        <v>200000000</v>
      </c>
      <c r="G279" s="533">
        <f t="shared" si="15"/>
        <v>6257</v>
      </c>
      <c r="H279" s="544">
        <f t="shared" ref="H279:H342" si="17">I279/G279</f>
        <v>33402.269458206807</v>
      </c>
      <c r="I279" s="550">
        <v>208998000</v>
      </c>
    </row>
    <row r="280" spans="2:9" ht="15.75">
      <c r="B280" s="83"/>
      <c r="C280" s="83"/>
      <c r="D280" s="536">
        <f t="shared" ref="D280:D343" si="18">D279+1</f>
        <v>13058</v>
      </c>
      <c r="E280" s="534">
        <f t="shared" si="16"/>
        <v>15316.281206922959</v>
      </c>
      <c r="F280" s="529">
        <v>200000000</v>
      </c>
      <c r="G280" s="533">
        <f t="shared" ref="G280:G343" si="19">G279+1</f>
        <v>6258</v>
      </c>
      <c r="H280" s="544">
        <f t="shared" si="17"/>
        <v>33396.931927133272</v>
      </c>
      <c r="I280" s="550">
        <v>208998000</v>
      </c>
    </row>
    <row r="281" spans="2:9" ht="15.75">
      <c r="B281" s="83"/>
      <c r="C281" s="83"/>
      <c r="D281" s="536">
        <f t="shared" si="18"/>
        <v>13059</v>
      </c>
      <c r="E281" s="534">
        <f t="shared" si="16"/>
        <v>15315.108354391607</v>
      </c>
      <c r="F281" s="529">
        <v>200000000</v>
      </c>
      <c r="G281" s="533">
        <f t="shared" si="19"/>
        <v>6259</v>
      </c>
      <c r="H281" s="544">
        <f t="shared" si="17"/>
        <v>33391.596101613679</v>
      </c>
      <c r="I281" s="550">
        <v>208998000</v>
      </c>
    </row>
    <row r="282" spans="2:9" ht="15.75">
      <c r="B282" s="83"/>
      <c r="C282" s="83"/>
      <c r="D282" s="536">
        <f t="shared" si="18"/>
        <v>13060</v>
      </c>
      <c r="E282" s="534">
        <f t="shared" si="16"/>
        <v>15313.935681470139</v>
      </c>
      <c r="F282" s="529">
        <v>200000000</v>
      </c>
      <c r="G282" s="533">
        <f t="shared" si="19"/>
        <v>6260</v>
      </c>
      <c r="H282" s="544">
        <f t="shared" si="17"/>
        <v>33386.26198083067</v>
      </c>
      <c r="I282" s="550">
        <v>208998000</v>
      </c>
    </row>
    <row r="283" spans="2:9" ht="15.75">
      <c r="B283" s="83"/>
      <c r="C283" s="83"/>
      <c r="D283" s="536">
        <f t="shared" si="18"/>
        <v>13061</v>
      </c>
      <c r="E283" s="534">
        <f t="shared" si="16"/>
        <v>15312.763188117297</v>
      </c>
      <c r="F283" s="529">
        <v>200000000</v>
      </c>
      <c r="G283" s="533">
        <f t="shared" si="19"/>
        <v>6261</v>
      </c>
      <c r="H283" s="544">
        <f t="shared" si="17"/>
        <v>33380.929563967416</v>
      </c>
      <c r="I283" s="550">
        <v>208998000</v>
      </c>
    </row>
    <row r="284" spans="2:9" ht="15.75">
      <c r="B284" s="83"/>
      <c r="C284" s="83"/>
      <c r="D284" s="536">
        <f t="shared" si="18"/>
        <v>13062</v>
      </c>
      <c r="E284" s="534">
        <f t="shared" si="16"/>
        <v>15311.590874291838</v>
      </c>
      <c r="F284" s="529">
        <v>200000000</v>
      </c>
      <c r="G284" s="533">
        <f t="shared" si="19"/>
        <v>6262</v>
      </c>
      <c r="H284" s="544">
        <f t="shared" si="17"/>
        <v>33375.5988502076</v>
      </c>
      <c r="I284" s="550">
        <v>208998000</v>
      </c>
    </row>
    <row r="285" spans="2:9" ht="15.75">
      <c r="B285" s="83"/>
      <c r="C285" s="83"/>
      <c r="D285" s="536">
        <f t="shared" si="18"/>
        <v>13063</v>
      </c>
      <c r="E285" s="534">
        <f t="shared" si="16"/>
        <v>15310.418739952538</v>
      </c>
      <c r="F285" s="529">
        <v>200000000</v>
      </c>
      <c r="G285" s="533">
        <f t="shared" si="19"/>
        <v>6263</v>
      </c>
      <c r="H285" s="544">
        <f t="shared" si="17"/>
        <v>33370.269838735432</v>
      </c>
      <c r="I285" s="550">
        <v>208998000</v>
      </c>
    </row>
    <row r="286" spans="2:9" ht="15.75">
      <c r="B286" s="83"/>
      <c r="C286" s="83"/>
      <c r="D286" s="536">
        <f t="shared" si="18"/>
        <v>13064</v>
      </c>
      <c r="E286" s="534">
        <f t="shared" si="16"/>
        <v>15309.246785058174</v>
      </c>
      <c r="F286" s="529">
        <v>200000000</v>
      </c>
      <c r="G286" s="533">
        <f t="shared" si="19"/>
        <v>6264</v>
      </c>
      <c r="H286" s="544">
        <f t="shared" si="17"/>
        <v>33364.942528735635</v>
      </c>
      <c r="I286" s="550">
        <v>208998000</v>
      </c>
    </row>
    <row r="287" spans="2:9" ht="15.75">
      <c r="B287" s="83"/>
      <c r="C287" s="83"/>
      <c r="D287" s="536">
        <f t="shared" si="18"/>
        <v>13065</v>
      </c>
      <c r="E287" s="534">
        <f t="shared" si="16"/>
        <v>15308.075009567547</v>
      </c>
      <c r="F287" s="529">
        <v>200000000</v>
      </c>
      <c r="G287" s="533">
        <f t="shared" si="19"/>
        <v>6265</v>
      </c>
      <c r="H287" s="544">
        <f t="shared" si="17"/>
        <v>33359.616919393455</v>
      </c>
      <c r="I287" s="550">
        <v>208998000</v>
      </c>
    </row>
    <row r="288" spans="2:9" ht="15.75">
      <c r="B288" s="83"/>
      <c r="C288" s="83"/>
      <c r="D288" s="536">
        <f t="shared" si="18"/>
        <v>13066</v>
      </c>
      <c r="E288" s="534">
        <f t="shared" si="16"/>
        <v>15306.903413439461</v>
      </c>
      <c r="F288" s="529">
        <v>200000000</v>
      </c>
      <c r="G288" s="533">
        <f t="shared" si="19"/>
        <v>6266</v>
      </c>
      <c r="H288" s="544">
        <f t="shared" si="17"/>
        <v>33354.293009894667</v>
      </c>
      <c r="I288" s="550">
        <v>208998000</v>
      </c>
    </row>
    <row r="289" spans="2:9" ht="15.75">
      <c r="B289" s="83"/>
      <c r="C289" s="83"/>
      <c r="D289" s="536">
        <f t="shared" si="18"/>
        <v>13067</v>
      </c>
      <c r="E289" s="534">
        <f t="shared" si="16"/>
        <v>15305.73199663274</v>
      </c>
      <c r="F289" s="529">
        <v>200000000</v>
      </c>
      <c r="G289" s="533">
        <f t="shared" si="19"/>
        <v>6267</v>
      </c>
      <c r="H289" s="544">
        <f t="shared" si="17"/>
        <v>33348.970799425566</v>
      </c>
      <c r="I289" s="550">
        <v>208998000</v>
      </c>
    </row>
    <row r="290" spans="2:9" ht="15.75">
      <c r="B290" s="83"/>
      <c r="C290" s="83"/>
      <c r="D290" s="536">
        <f t="shared" si="18"/>
        <v>13068</v>
      </c>
      <c r="E290" s="534">
        <f t="shared" si="16"/>
        <v>15304.560759106214</v>
      </c>
      <c r="F290" s="529">
        <v>200000000</v>
      </c>
      <c r="G290" s="533">
        <f t="shared" si="19"/>
        <v>6268</v>
      </c>
      <c r="H290" s="544">
        <f t="shared" si="17"/>
        <v>33343.650287172939</v>
      </c>
      <c r="I290" s="550">
        <v>208998000</v>
      </c>
    </row>
    <row r="291" spans="2:9" ht="15.75">
      <c r="B291" s="83"/>
      <c r="C291" s="83"/>
      <c r="D291" s="536">
        <f t="shared" si="18"/>
        <v>13069</v>
      </c>
      <c r="E291" s="534">
        <f t="shared" si="16"/>
        <v>15303.38970081873</v>
      </c>
      <c r="F291" s="529">
        <v>200000000</v>
      </c>
      <c r="G291" s="533">
        <f t="shared" si="19"/>
        <v>6269</v>
      </c>
      <c r="H291" s="544">
        <f t="shared" si="17"/>
        <v>33338.331472324135</v>
      </c>
      <c r="I291" s="550">
        <v>208998000</v>
      </c>
    </row>
    <row r="292" spans="2:9" ht="15.75">
      <c r="B292" s="83"/>
      <c r="C292" s="83"/>
      <c r="D292" s="536">
        <f t="shared" si="18"/>
        <v>13070</v>
      </c>
      <c r="E292" s="534">
        <f t="shared" si="16"/>
        <v>15302.218821729151</v>
      </c>
      <c r="F292" s="529">
        <v>200000000</v>
      </c>
      <c r="G292" s="533">
        <f t="shared" si="19"/>
        <v>6270</v>
      </c>
      <c r="H292" s="544">
        <f t="shared" si="17"/>
        <v>33333.014354066989</v>
      </c>
      <c r="I292" s="550">
        <v>208998000</v>
      </c>
    </row>
    <row r="293" spans="2:9" ht="15.75">
      <c r="B293" s="83"/>
      <c r="C293" s="83"/>
      <c r="D293" s="536">
        <f t="shared" si="18"/>
        <v>13071</v>
      </c>
      <c r="E293" s="534">
        <f t="shared" si="16"/>
        <v>15301.048121796342</v>
      </c>
      <c r="F293" s="529">
        <v>200000000</v>
      </c>
      <c r="G293" s="533">
        <f t="shared" si="19"/>
        <v>6271</v>
      </c>
      <c r="H293" s="544">
        <f t="shared" si="17"/>
        <v>33327.698931589861</v>
      </c>
      <c r="I293" s="550">
        <v>208998000</v>
      </c>
    </row>
    <row r="294" spans="2:9" ht="15.75">
      <c r="B294" s="83"/>
      <c r="C294" s="83"/>
      <c r="D294" s="536">
        <f t="shared" si="18"/>
        <v>13072</v>
      </c>
      <c r="E294" s="534">
        <f t="shared" si="16"/>
        <v>15299.877600979193</v>
      </c>
      <c r="F294" s="529">
        <v>200000000</v>
      </c>
      <c r="G294" s="533">
        <f t="shared" si="19"/>
        <v>6272</v>
      </c>
      <c r="H294" s="544">
        <f t="shared" si="17"/>
        <v>33322.385204081635</v>
      </c>
      <c r="I294" s="550">
        <v>208998000</v>
      </c>
    </row>
    <row r="295" spans="2:9" ht="15.75">
      <c r="B295" s="83"/>
      <c r="C295" s="83"/>
      <c r="D295" s="536">
        <f t="shared" si="18"/>
        <v>13073</v>
      </c>
      <c r="E295" s="534">
        <f t="shared" si="16"/>
        <v>15298.707259236595</v>
      </c>
      <c r="F295" s="529">
        <v>200000000</v>
      </c>
      <c r="G295" s="533">
        <f t="shared" si="19"/>
        <v>6273</v>
      </c>
      <c r="H295" s="544">
        <f t="shared" si="17"/>
        <v>33317.07317073171</v>
      </c>
      <c r="I295" s="550">
        <v>208998000</v>
      </c>
    </row>
    <row r="296" spans="2:9" ht="15.75">
      <c r="B296" s="83"/>
      <c r="C296" s="83"/>
      <c r="D296" s="536">
        <f t="shared" si="18"/>
        <v>13074</v>
      </c>
      <c r="E296" s="534">
        <f t="shared" si="16"/>
        <v>15297.53709652746</v>
      </c>
      <c r="F296" s="529">
        <v>200000000</v>
      </c>
      <c r="G296" s="533">
        <f t="shared" si="19"/>
        <v>6274</v>
      </c>
      <c r="H296" s="544">
        <f t="shared" si="17"/>
        <v>33311.762830729996</v>
      </c>
      <c r="I296" s="550">
        <v>208998000</v>
      </c>
    </row>
    <row r="297" spans="2:9" ht="15.75">
      <c r="B297" s="83"/>
      <c r="C297" s="83"/>
      <c r="D297" s="536">
        <f t="shared" si="18"/>
        <v>13075</v>
      </c>
      <c r="E297" s="534">
        <f t="shared" si="16"/>
        <v>15296.367112810707</v>
      </c>
      <c r="F297" s="529">
        <v>200000000</v>
      </c>
      <c r="G297" s="533">
        <f t="shared" si="19"/>
        <v>6275</v>
      </c>
      <c r="H297" s="544">
        <f t="shared" si="17"/>
        <v>33306.454183266935</v>
      </c>
      <c r="I297" s="550">
        <v>208998000</v>
      </c>
    </row>
    <row r="298" spans="2:9" ht="15.75">
      <c r="B298" s="83"/>
      <c r="C298" s="83"/>
      <c r="D298" s="536">
        <f t="shared" si="18"/>
        <v>13076</v>
      </c>
      <c r="E298" s="534">
        <f t="shared" si="16"/>
        <v>15295.197308045274</v>
      </c>
      <c r="F298" s="529">
        <v>200000000</v>
      </c>
      <c r="G298" s="533">
        <f t="shared" si="19"/>
        <v>6276</v>
      </c>
      <c r="H298" s="544">
        <f t="shared" si="17"/>
        <v>33301.14722753346</v>
      </c>
      <c r="I298" s="550">
        <v>208998000</v>
      </c>
    </row>
    <row r="299" spans="2:9" ht="15.75">
      <c r="B299" s="83"/>
      <c r="C299" s="83"/>
      <c r="D299" s="536">
        <f t="shared" si="18"/>
        <v>13077</v>
      </c>
      <c r="E299" s="534">
        <f t="shared" si="16"/>
        <v>15294.027682190104</v>
      </c>
      <c r="F299" s="529">
        <v>200000000</v>
      </c>
      <c r="G299" s="533">
        <f t="shared" si="19"/>
        <v>6277</v>
      </c>
      <c r="H299" s="544">
        <f t="shared" si="17"/>
        <v>33295.841962721046</v>
      </c>
      <c r="I299" s="550">
        <v>208998000</v>
      </c>
    </row>
    <row r="300" spans="2:9" ht="15.75">
      <c r="B300" s="83"/>
      <c r="C300" s="83"/>
      <c r="D300" s="536">
        <f t="shared" si="18"/>
        <v>13078</v>
      </c>
      <c r="E300" s="534">
        <f t="shared" si="16"/>
        <v>15292.858235204159</v>
      </c>
      <c r="F300" s="529">
        <v>200000000</v>
      </c>
      <c r="G300" s="533">
        <f t="shared" si="19"/>
        <v>6278</v>
      </c>
      <c r="H300" s="544">
        <f t="shared" si="17"/>
        <v>33290.538388021661</v>
      </c>
      <c r="I300" s="550">
        <v>208998000</v>
      </c>
    </row>
    <row r="301" spans="2:9" ht="15.75">
      <c r="B301" s="83"/>
      <c r="C301" s="83"/>
      <c r="D301" s="536">
        <f t="shared" si="18"/>
        <v>13079</v>
      </c>
      <c r="E301" s="534">
        <f t="shared" si="16"/>
        <v>15291.68896704641</v>
      </c>
      <c r="F301" s="529">
        <v>200000000</v>
      </c>
      <c r="G301" s="533">
        <f t="shared" si="19"/>
        <v>6279</v>
      </c>
      <c r="H301" s="544">
        <f t="shared" si="17"/>
        <v>33285.236502627806</v>
      </c>
      <c r="I301" s="550">
        <v>208998000</v>
      </c>
    </row>
    <row r="302" spans="2:9" ht="15.75">
      <c r="B302" s="83"/>
      <c r="C302" s="83"/>
      <c r="D302" s="536">
        <f t="shared" si="18"/>
        <v>13080</v>
      </c>
      <c r="E302" s="534">
        <f t="shared" si="16"/>
        <v>15290.519877675841</v>
      </c>
      <c r="F302" s="529">
        <v>200000000</v>
      </c>
      <c r="G302" s="533">
        <f t="shared" si="19"/>
        <v>6280</v>
      </c>
      <c r="H302" s="544">
        <f t="shared" si="17"/>
        <v>33279.936305732481</v>
      </c>
      <c r="I302" s="550">
        <v>208998000</v>
      </c>
    </row>
    <row r="303" spans="2:9" ht="15.75">
      <c r="B303" s="83"/>
      <c r="C303" s="83"/>
      <c r="D303" s="536">
        <f t="shared" si="18"/>
        <v>13081</v>
      </c>
      <c r="E303" s="534">
        <f t="shared" si="16"/>
        <v>15289.350967051449</v>
      </c>
      <c r="F303" s="529">
        <v>200000000</v>
      </c>
      <c r="G303" s="533">
        <f t="shared" si="19"/>
        <v>6281</v>
      </c>
      <c r="H303" s="544">
        <f t="shared" si="17"/>
        <v>33274.637796529212</v>
      </c>
      <c r="I303" s="550">
        <v>208998000</v>
      </c>
    </row>
    <row r="304" spans="2:9" ht="15.75">
      <c r="B304" s="83"/>
      <c r="C304" s="83"/>
      <c r="D304" s="536">
        <f t="shared" si="18"/>
        <v>13082</v>
      </c>
      <c r="E304" s="534">
        <f t="shared" si="16"/>
        <v>15288.182235132243</v>
      </c>
      <c r="F304" s="529">
        <v>200000000</v>
      </c>
      <c r="G304" s="533">
        <f t="shared" si="19"/>
        <v>6282</v>
      </c>
      <c r="H304" s="544">
        <f t="shared" si="17"/>
        <v>33269.340974212035</v>
      </c>
      <c r="I304" s="550">
        <v>208998000</v>
      </c>
    </row>
    <row r="305" spans="2:9" ht="15.75">
      <c r="B305" s="83"/>
      <c r="C305" s="83"/>
      <c r="D305" s="536">
        <f t="shared" si="18"/>
        <v>13083</v>
      </c>
      <c r="E305" s="534">
        <f t="shared" si="16"/>
        <v>15287.013681877244</v>
      </c>
      <c r="F305" s="529">
        <v>200000000</v>
      </c>
      <c r="G305" s="533">
        <f t="shared" si="19"/>
        <v>6283</v>
      </c>
      <c r="H305" s="544">
        <f t="shared" si="17"/>
        <v>33264.045837975493</v>
      </c>
      <c r="I305" s="550">
        <v>208998000</v>
      </c>
    </row>
    <row r="306" spans="2:9" ht="15.75">
      <c r="B306" s="83"/>
      <c r="C306" s="83"/>
      <c r="D306" s="536">
        <f t="shared" si="18"/>
        <v>13084</v>
      </c>
      <c r="E306" s="534">
        <f t="shared" si="16"/>
        <v>15285.84530724549</v>
      </c>
      <c r="F306" s="529">
        <v>200000000</v>
      </c>
      <c r="G306" s="533">
        <f t="shared" si="19"/>
        <v>6284</v>
      </c>
      <c r="H306" s="544">
        <f t="shared" si="17"/>
        <v>33258.75238701464</v>
      </c>
      <c r="I306" s="550">
        <v>208998000</v>
      </c>
    </row>
    <row r="307" spans="2:9" ht="15.75">
      <c r="B307" s="83"/>
      <c r="C307" s="83"/>
      <c r="D307" s="536">
        <f t="shared" si="18"/>
        <v>13085</v>
      </c>
      <c r="E307" s="534">
        <f t="shared" si="16"/>
        <v>15284.677111196026</v>
      </c>
      <c r="F307" s="529">
        <v>200000000</v>
      </c>
      <c r="G307" s="533">
        <f t="shared" si="19"/>
        <v>6285</v>
      </c>
      <c r="H307" s="544">
        <f t="shared" si="17"/>
        <v>33253.46062052506</v>
      </c>
      <c r="I307" s="550">
        <v>208998000</v>
      </c>
    </row>
    <row r="308" spans="2:9" ht="15.75">
      <c r="B308" s="83"/>
      <c r="C308" s="83"/>
      <c r="D308" s="536">
        <f t="shared" si="18"/>
        <v>13086</v>
      </c>
      <c r="E308" s="534">
        <f t="shared" si="16"/>
        <v>15283.509093687911</v>
      </c>
      <c r="F308" s="529">
        <v>200000000</v>
      </c>
      <c r="G308" s="533">
        <f t="shared" si="19"/>
        <v>6286</v>
      </c>
      <c r="H308" s="544">
        <f t="shared" si="17"/>
        <v>33248.170537702834</v>
      </c>
      <c r="I308" s="550">
        <v>208998000</v>
      </c>
    </row>
    <row r="309" spans="2:9" ht="15.75">
      <c r="B309" s="83"/>
      <c r="C309" s="83"/>
      <c r="D309" s="536">
        <f t="shared" si="18"/>
        <v>13087</v>
      </c>
      <c r="E309" s="534">
        <f t="shared" si="16"/>
        <v>15282.341254680217</v>
      </c>
      <c r="F309" s="529">
        <v>200000000</v>
      </c>
      <c r="G309" s="533">
        <f t="shared" si="19"/>
        <v>6287</v>
      </c>
      <c r="H309" s="544">
        <f t="shared" si="17"/>
        <v>33242.882137744549</v>
      </c>
      <c r="I309" s="550">
        <v>208998000</v>
      </c>
    </row>
    <row r="310" spans="2:9" ht="15.75">
      <c r="B310" s="83"/>
      <c r="C310" s="83"/>
      <c r="D310" s="536">
        <f t="shared" si="18"/>
        <v>13088</v>
      </c>
      <c r="E310" s="534">
        <f t="shared" si="16"/>
        <v>15281.173594132029</v>
      </c>
      <c r="F310" s="529">
        <v>200000000</v>
      </c>
      <c r="G310" s="533">
        <f t="shared" si="19"/>
        <v>6288</v>
      </c>
      <c r="H310" s="544">
        <f t="shared" si="17"/>
        <v>33237.595419847326</v>
      </c>
      <c r="I310" s="550">
        <v>208998000</v>
      </c>
    </row>
    <row r="311" spans="2:9" ht="15.75">
      <c r="B311" s="83"/>
      <c r="C311" s="83"/>
      <c r="D311" s="536">
        <f t="shared" si="18"/>
        <v>13089</v>
      </c>
      <c r="E311" s="534">
        <f t="shared" si="16"/>
        <v>15280.006112002446</v>
      </c>
      <c r="F311" s="529">
        <v>200000000</v>
      </c>
      <c r="G311" s="533">
        <f t="shared" si="19"/>
        <v>6289</v>
      </c>
      <c r="H311" s="544">
        <f t="shared" si="17"/>
        <v>33232.31038320878</v>
      </c>
      <c r="I311" s="550">
        <v>208998000</v>
      </c>
    </row>
    <row r="312" spans="2:9" ht="15.75">
      <c r="B312" s="83"/>
      <c r="C312" s="83"/>
      <c r="D312" s="536">
        <f t="shared" si="18"/>
        <v>13090</v>
      </c>
      <c r="E312" s="534">
        <f t="shared" si="16"/>
        <v>15278.838808250573</v>
      </c>
      <c r="F312" s="529">
        <v>200000000</v>
      </c>
      <c r="G312" s="533">
        <f t="shared" si="19"/>
        <v>6290</v>
      </c>
      <c r="H312" s="544">
        <f t="shared" si="17"/>
        <v>33227.027027027027</v>
      </c>
      <c r="I312" s="550">
        <v>208998000</v>
      </c>
    </row>
    <row r="313" spans="2:9" ht="15.75">
      <c r="B313" s="83"/>
      <c r="C313" s="83"/>
      <c r="D313" s="536">
        <f t="shared" si="18"/>
        <v>13091</v>
      </c>
      <c r="E313" s="534">
        <f t="shared" si="16"/>
        <v>15277.671682835537</v>
      </c>
      <c r="F313" s="529">
        <v>200000000</v>
      </c>
      <c r="G313" s="533">
        <f t="shared" si="19"/>
        <v>6291</v>
      </c>
      <c r="H313" s="544">
        <f t="shared" si="17"/>
        <v>33221.745350500714</v>
      </c>
      <c r="I313" s="550">
        <v>208998000</v>
      </c>
    </row>
    <row r="314" spans="2:9" ht="15.75">
      <c r="B314" s="83"/>
      <c r="C314" s="83"/>
      <c r="D314" s="536">
        <f t="shared" si="18"/>
        <v>13092</v>
      </c>
      <c r="E314" s="534">
        <f t="shared" si="16"/>
        <v>15276.504735716468</v>
      </c>
      <c r="F314" s="529">
        <v>200000000</v>
      </c>
      <c r="G314" s="533">
        <f t="shared" si="19"/>
        <v>6292</v>
      </c>
      <c r="H314" s="544">
        <f t="shared" si="17"/>
        <v>33216.465352828993</v>
      </c>
      <c r="I314" s="550">
        <v>208998000</v>
      </c>
    </row>
    <row r="315" spans="2:9" ht="15.75">
      <c r="B315" s="83"/>
      <c r="C315" s="83"/>
      <c r="D315" s="536">
        <f t="shared" si="18"/>
        <v>13093</v>
      </c>
      <c r="E315" s="534">
        <f t="shared" si="16"/>
        <v>15275.337966852516</v>
      </c>
      <c r="F315" s="529">
        <v>200000000</v>
      </c>
      <c r="G315" s="533">
        <f t="shared" si="19"/>
        <v>6293</v>
      </c>
      <c r="H315" s="544">
        <f t="shared" si="17"/>
        <v>33211.187033211507</v>
      </c>
      <c r="I315" s="550">
        <v>208998000</v>
      </c>
    </row>
    <row r="316" spans="2:9" ht="15.75">
      <c r="B316" s="83"/>
      <c r="C316" s="83"/>
      <c r="D316" s="536">
        <f t="shared" si="18"/>
        <v>13094</v>
      </c>
      <c r="E316" s="534">
        <f t="shared" si="16"/>
        <v>15274.171376202841</v>
      </c>
      <c r="F316" s="529">
        <v>200000000</v>
      </c>
      <c r="G316" s="533">
        <f t="shared" si="19"/>
        <v>6294</v>
      </c>
      <c r="H316" s="544">
        <f t="shared" si="17"/>
        <v>33205.910390848425</v>
      </c>
      <c r="I316" s="550">
        <v>208998000</v>
      </c>
    </row>
    <row r="317" spans="2:9" ht="15.75">
      <c r="B317" s="83"/>
      <c r="C317" s="83"/>
      <c r="D317" s="536">
        <f t="shared" si="18"/>
        <v>13095</v>
      </c>
      <c r="E317" s="534">
        <f t="shared" si="16"/>
        <v>15273.004963726613</v>
      </c>
      <c r="F317" s="529">
        <v>200000000</v>
      </c>
      <c r="G317" s="533">
        <f t="shared" si="19"/>
        <v>6295</v>
      </c>
      <c r="H317" s="544">
        <f t="shared" si="17"/>
        <v>33200.635424940432</v>
      </c>
      <c r="I317" s="550">
        <v>208998000</v>
      </c>
    </row>
    <row r="318" spans="2:9" ht="15.75">
      <c r="B318" s="83"/>
      <c r="C318" s="83"/>
      <c r="D318" s="536">
        <f t="shared" si="18"/>
        <v>13096</v>
      </c>
      <c r="E318" s="534">
        <f t="shared" si="16"/>
        <v>15271.838729383018</v>
      </c>
      <c r="F318" s="529">
        <v>200000000</v>
      </c>
      <c r="G318" s="533">
        <f t="shared" si="19"/>
        <v>6296</v>
      </c>
      <c r="H318" s="544">
        <f t="shared" si="17"/>
        <v>33195.362134688694</v>
      </c>
      <c r="I318" s="550">
        <v>208998000</v>
      </c>
    </row>
    <row r="319" spans="2:9" ht="15.75">
      <c r="B319" s="83"/>
      <c r="C319" s="83"/>
      <c r="D319" s="536">
        <f t="shared" si="18"/>
        <v>13097</v>
      </c>
      <c r="E319" s="534">
        <f t="shared" si="16"/>
        <v>15270.672673131252</v>
      </c>
      <c r="F319" s="529">
        <v>200000000</v>
      </c>
      <c r="G319" s="533">
        <f t="shared" si="19"/>
        <v>6297</v>
      </c>
      <c r="H319" s="544">
        <f t="shared" si="17"/>
        <v>33190.090519294899</v>
      </c>
      <c r="I319" s="550">
        <v>208998000</v>
      </c>
    </row>
    <row r="320" spans="2:9" ht="15.75">
      <c r="B320" s="83"/>
      <c r="C320" s="83"/>
      <c r="D320" s="536">
        <f t="shared" si="18"/>
        <v>13098</v>
      </c>
      <c r="E320" s="534">
        <f t="shared" si="16"/>
        <v>15269.506794930523</v>
      </c>
      <c r="F320" s="529">
        <v>200000000</v>
      </c>
      <c r="G320" s="533">
        <f t="shared" si="19"/>
        <v>6298</v>
      </c>
      <c r="H320" s="544">
        <f t="shared" si="17"/>
        <v>33184.820577961254</v>
      </c>
      <c r="I320" s="550">
        <v>208998000</v>
      </c>
    </row>
    <row r="321" spans="2:9" ht="15.75">
      <c r="B321" s="83"/>
      <c r="C321" s="83"/>
      <c r="D321" s="536">
        <f t="shared" si="18"/>
        <v>13099</v>
      </c>
      <c r="E321" s="534">
        <f t="shared" si="16"/>
        <v>15268.341094740057</v>
      </c>
      <c r="F321" s="529">
        <v>200000000</v>
      </c>
      <c r="G321" s="533">
        <f t="shared" si="19"/>
        <v>6299</v>
      </c>
      <c r="H321" s="544">
        <f t="shared" si="17"/>
        <v>33179.55230989046</v>
      </c>
      <c r="I321" s="550">
        <v>208998000</v>
      </c>
    </row>
    <row r="322" spans="2:9" ht="15.75">
      <c r="B322" s="83"/>
      <c r="C322" s="83"/>
      <c r="D322" s="536">
        <f t="shared" si="18"/>
        <v>13100</v>
      </c>
      <c r="E322" s="534">
        <f t="shared" si="16"/>
        <v>15267.175572519083</v>
      </c>
      <c r="F322" s="529">
        <v>200000000</v>
      </c>
      <c r="G322" s="533">
        <f t="shared" si="19"/>
        <v>6300</v>
      </c>
      <c r="H322" s="544">
        <f t="shared" si="17"/>
        <v>33174.285714285717</v>
      </c>
      <c r="I322" s="550">
        <v>208998000</v>
      </c>
    </row>
    <row r="323" spans="2:9" ht="15.75">
      <c r="B323" s="83"/>
      <c r="C323" s="83"/>
      <c r="D323" s="536">
        <f t="shared" si="18"/>
        <v>13101</v>
      </c>
      <c r="E323" s="534">
        <f t="shared" si="16"/>
        <v>15266.010228226853</v>
      </c>
      <c r="F323" s="529">
        <v>200000000</v>
      </c>
      <c r="G323" s="533">
        <f t="shared" si="19"/>
        <v>6301</v>
      </c>
      <c r="H323" s="544">
        <f t="shared" si="17"/>
        <v>33169.02079035074</v>
      </c>
      <c r="I323" s="550">
        <v>208998000</v>
      </c>
    </row>
    <row r="324" spans="2:9" ht="15.75">
      <c r="B324" s="83"/>
      <c r="C324" s="83"/>
      <c r="D324" s="536">
        <f t="shared" si="18"/>
        <v>13102</v>
      </c>
      <c r="E324" s="534">
        <f t="shared" si="16"/>
        <v>15264.845061822623</v>
      </c>
      <c r="F324" s="529">
        <v>200000000</v>
      </c>
      <c r="G324" s="533">
        <f t="shared" si="19"/>
        <v>6302</v>
      </c>
      <c r="H324" s="544">
        <f t="shared" si="17"/>
        <v>33163.757537289748</v>
      </c>
      <c r="I324" s="550">
        <v>208998000</v>
      </c>
    </row>
    <row r="325" spans="2:9" ht="15.75">
      <c r="B325" s="83"/>
      <c r="C325" s="83"/>
      <c r="D325" s="536">
        <f t="shared" si="18"/>
        <v>13103</v>
      </c>
      <c r="E325" s="534">
        <f t="shared" si="16"/>
        <v>15263.680073265665</v>
      </c>
      <c r="F325" s="529">
        <v>200000000</v>
      </c>
      <c r="G325" s="533">
        <f t="shared" si="19"/>
        <v>6303</v>
      </c>
      <c r="H325" s="544">
        <f t="shared" si="17"/>
        <v>33158.495954307473</v>
      </c>
      <c r="I325" s="550">
        <v>208998000</v>
      </c>
    </row>
    <row r="326" spans="2:9" ht="15.75">
      <c r="B326" s="83"/>
      <c r="C326" s="83"/>
      <c r="D326" s="536">
        <f t="shared" si="18"/>
        <v>13104</v>
      </c>
      <c r="E326" s="534">
        <f t="shared" si="16"/>
        <v>15262.515262515262</v>
      </c>
      <c r="F326" s="529">
        <v>200000000</v>
      </c>
      <c r="G326" s="533">
        <f t="shared" si="19"/>
        <v>6304</v>
      </c>
      <c r="H326" s="544">
        <f t="shared" si="17"/>
        <v>33153.236040609139</v>
      </c>
      <c r="I326" s="550">
        <v>208998000</v>
      </c>
    </row>
    <row r="327" spans="2:9" ht="15.75">
      <c r="B327" s="83"/>
      <c r="C327" s="83"/>
      <c r="D327" s="536">
        <f t="shared" si="18"/>
        <v>13105</v>
      </c>
      <c r="E327" s="534">
        <f t="shared" si="16"/>
        <v>15261.350629530714</v>
      </c>
      <c r="F327" s="529">
        <v>200000000</v>
      </c>
      <c r="G327" s="533">
        <f t="shared" si="19"/>
        <v>6305</v>
      </c>
      <c r="H327" s="544">
        <f t="shared" si="17"/>
        <v>33147.977795400475</v>
      </c>
      <c r="I327" s="550">
        <v>208998000</v>
      </c>
    </row>
    <row r="328" spans="2:9" ht="15.75">
      <c r="B328" s="83"/>
      <c r="C328" s="83"/>
      <c r="D328" s="536">
        <f t="shared" si="18"/>
        <v>13106</v>
      </c>
      <c r="E328" s="534">
        <f t="shared" si="16"/>
        <v>15260.186174271326</v>
      </c>
      <c r="F328" s="529">
        <v>200000000</v>
      </c>
      <c r="G328" s="533">
        <f t="shared" si="19"/>
        <v>6306</v>
      </c>
      <c r="H328" s="544">
        <f t="shared" si="17"/>
        <v>33142.721217887723</v>
      </c>
      <c r="I328" s="550">
        <v>208998000</v>
      </c>
    </row>
    <row r="329" spans="2:9" ht="15.75">
      <c r="B329" s="83"/>
      <c r="C329" s="83"/>
      <c r="D329" s="536">
        <f t="shared" si="18"/>
        <v>13107</v>
      </c>
      <c r="E329" s="534">
        <f t="shared" si="16"/>
        <v>15259.021896696422</v>
      </c>
      <c r="F329" s="529">
        <v>200000000</v>
      </c>
      <c r="G329" s="533">
        <f t="shared" si="19"/>
        <v>6307</v>
      </c>
      <c r="H329" s="544">
        <f t="shared" si="17"/>
        <v>33137.466307277631</v>
      </c>
      <c r="I329" s="550">
        <v>208998000</v>
      </c>
    </row>
    <row r="330" spans="2:9" ht="15.75">
      <c r="B330" s="83"/>
      <c r="C330" s="83"/>
      <c r="D330" s="536">
        <f t="shared" si="18"/>
        <v>13108</v>
      </c>
      <c r="E330" s="534">
        <f t="shared" si="16"/>
        <v>15257.857796765335</v>
      </c>
      <c r="F330" s="529">
        <v>200000000</v>
      </c>
      <c r="G330" s="533">
        <f t="shared" si="19"/>
        <v>6308</v>
      </c>
      <c r="H330" s="544">
        <f t="shared" si="17"/>
        <v>33132.213062777424</v>
      </c>
      <c r="I330" s="550">
        <v>208998000</v>
      </c>
    </row>
    <row r="331" spans="2:9" ht="15.75">
      <c r="B331" s="83"/>
      <c r="C331" s="83"/>
      <c r="D331" s="536">
        <f t="shared" si="18"/>
        <v>13109</v>
      </c>
      <c r="E331" s="534">
        <f t="shared" si="16"/>
        <v>15256.693874437409</v>
      </c>
      <c r="F331" s="529">
        <v>200000000</v>
      </c>
      <c r="G331" s="533">
        <f t="shared" si="19"/>
        <v>6309</v>
      </c>
      <c r="H331" s="544">
        <f t="shared" si="17"/>
        <v>33126.961483594867</v>
      </c>
      <c r="I331" s="550">
        <v>208998000</v>
      </c>
    </row>
    <row r="332" spans="2:9" ht="15.75">
      <c r="B332" s="83"/>
      <c r="C332" s="83"/>
      <c r="D332" s="536">
        <f t="shared" si="18"/>
        <v>13110</v>
      </c>
      <c r="E332" s="534">
        <f t="shared" si="16"/>
        <v>15255.530129672006</v>
      </c>
      <c r="F332" s="529">
        <v>200000000</v>
      </c>
      <c r="G332" s="533">
        <f t="shared" si="19"/>
        <v>6310</v>
      </c>
      <c r="H332" s="544">
        <f t="shared" si="17"/>
        <v>33121.71156893819</v>
      </c>
      <c r="I332" s="550">
        <v>208998000</v>
      </c>
    </row>
    <row r="333" spans="2:9" ht="15.75">
      <c r="B333" s="83"/>
      <c r="C333" s="83"/>
      <c r="D333" s="536">
        <f t="shared" si="18"/>
        <v>13111</v>
      </c>
      <c r="E333" s="534">
        <f t="shared" si="16"/>
        <v>15254.366562428495</v>
      </c>
      <c r="F333" s="529">
        <v>200000000</v>
      </c>
      <c r="G333" s="533">
        <f t="shared" si="19"/>
        <v>6311</v>
      </c>
      <c r="H333" s="544">
        <f t="shared" si="17"/>
        <v>33116.463318016162</v>
      </c>
      <c r="I333" s="550">
        <v>208998000</v>
      </c>
    </row>
    <row r="334" spans="2:9" ht="15.75">
      <c r="B334" s="83"/>
      <c r="C334" s="83"/>
      <c r="D334" s="536">
        <f t="shared" si="18"/>
        <v>13112</v>
      </c>
      <c r="E334" s="534">
        <f t="shared" si="16"/>
        <v>15253.203172666261</v>
      </c>
      <c r="F334" s="529">
        <v>200000000</v>
      </c>
      <c r="G334" s="533">
        <f t="shared" si="19"/>
        <v>6312</v>
      </c>
      <c r="H334" s="544">
        <f t="shared" si="17"/>
        <v>33111.216730038024</v>
      </c>
      <c r="I334" s="550">
        <v>208998000</v>
      </c>
    </row>
    <row r="335" spans="2:9" ht="15.75">
      <c r="B335" s="83"/>
      <c r="C335" s="83"/>
      <c r="D335" s="536">
        <f t="shared" si="18"/>
        <v>13113</v>
      </c>
      <c r="E335" s="534">
        <f t="shared" si="16"/>
        <v>15252.039960344697</v>
      </c>
      <c r="F335" s="529">
        <v>200000000</v>
      </c>
      <c r="G335" s="533">
        <f t="shared" si="19"/>
        <v>6313</v>
      </c>
      <c r="H335" s="544">
        <f t="shared" si="17"/>
        <v>33105.971804213528</v>
      </c>
      <c r="I335" s="550">
        <v>208998000</v>
      </c>
    </row>
    <row r="336" spans="2:9" ht="15.75">
      <c r="B336" s="83"/>
      <c r="C336" s="83"/>
      <c r="D336" s="536">
        <f t="shared" si="18"/>
        <v>13114</v>
      </c>
      <c r="E336" s="534">
        <f t="shared" si="16"/>
        <v>15250.876925423212</v>
      </c>
      <c r="F336" s="529">
        <v>200000000</v>
      </c>
      <c r="G336" s="533">
        <f t="shared" si="19"/>
        <v>6314</v>
      </c>
      <c r="H336" s="544">
        <f t="shared" si="17"/>
        <v>33100.728539752927</v>
      </c>
      <c r="I336" s="550">
        <v>208998000</v>
      </c>
    </row>
    <row r="337" spans="2:9" ht="15.75">
      <c r="B337" s="83"/>
      <c r="C337" s="83"/>
      <c r="D337" s="536">
        <f t="shared" si="18"/>
        <v>13115</v>
      </c>
      <c r="E337" s="534">
        <f t="shared" si="16"/>
        <v>15249.714067861227</v>
      </c>
      <c r="F337" s="529">
        <v>200000000</v>
      </c>
      <c r="G337" s="533">
        <f t="shared" si="19"/>
        <v>6315</v>
      </c>
      <c r="H337" s="544">
        <f t="shared" si="17"/>
        <v>33095.486935866982</v>
      </c>
      <c r="I337" s="550">
        <v>208998000</v>
      </c>
    </row>
    <row r="338" spans="2:9" ht="15.75">
      <c r="B338" s="83"/>
      <c r="C338" s="83"/>
      <c r="D338" s="536">
        <f t="shared" si="18"/>
        <v>13116</v>
      </c>
      <c r="E338" s="534">
        <f t="shared" si="16"/>
        <v>15248.551387618176</v>
      </c>
      <c r="F338" s="529">
        <v>200000000</v>
      </c>
      <c r="G338" s="533">
        <f t="shared" si="19"/>
        <v>6316</v>
      </c>
      <c r="H338" s="544">
        <f t="shared" si="17"/>
        <v>33090.246991766944</v>
      </c>
      <c r="I338" s="550">
        <v>208998000</v>
      </c>
    </row>
    <row r="339" spans="2:9" ht="15.75">
      <c r="B339" s="83"/>
      <c r="C339" s="83"/>
      <c r="D339" s="536">
        <f t="shared" si="18"/>
        <v>13117</v>
      </c>
      <c r="E339" s="534">
        <f t="shared" si="16"/>
        <v>15247.388884653503</v>
      </c>
      <c r="F339" s="529">
        <v>200000000</v>
      </c>
      <c r="G339" s="533">
        <f t="shared" si="19"/>
        <v>6317</v>
      </c>
      <c r="H339" s="544">
        <f t="shared" si="17"/>
        <v>33085.008706664557</v>
      </c>
      <c r="I339" s="550">
        <v>208998000</v>
      </c>
    </row>
    <row r="340" spans="2:9" ht="15.75">
      <c r="B340" s="83"/>
      <c r="C340" s="83"/>
      <c r="D340" s="536">
        <f t="shared" si="18"/>
        <v>13118</v>
      </c>
      <c r="E340" s="534">
        <f t="shared" si="16"/>
        <v>15246.226558926666</v>
      </c>
      <c r="F340" s="529">
        <v>200000000</v>
      </c>
      <c r="G340" s="533">
        <f t="shared" si="19"/>
        <v>6318</v>
      </c>
      <c r="H340" s="544">
        <f t="shared" si="17"/>
        <v>33079.772079772083</v>
      </c>
      <c r="I340" s="550">
        <v>208998000</v>
      </c>
    </row>
    <row r="341" spans="2:9" ht="15.75">
      <c r="B341" s="83"/>
      <c r="C341" s="83"/>
      <c r="D341" s="536">
        <f t="shared" si="18"/>
        <v>13119</v>
      </c>
      <c r="E341" s="534">
        <f t="shared" si="16"/>
        <v>15245.064410397134</v>
      </c>
      <c r="F341" s="529">
        <v>200000000</v>
      </c>
      <c r="G341" s="533">
        <f t="shared" si="19"/>
        <v>6319</v>
      </c>
      <c r="H341" s="544">
        <f t="shared" si="17"/>
        <v>33074.537110302263</v>
      </c>
      <c r="I341" s="550">
        <v>208998000</v>
      </c>
    </row>
    <row r="342" spans="2:9" ht="15.75">
      <c r="B342" s="83"/>
      <c r="C342" s="83"/>
      <c r="D342" s="536">
        <f t="shared" si="18"/>
        <v>13120</v>
      </c>
      <c r="E342" s="534">
        <f t="shared" si="16"/>
        <v>15243.90243902439</v>
      </c>
      <c r="F342" s="529">
        <v>200000000</v>
      </c>
      <c r="G342" s="533">
        <f t="shared" si="19"/>
        <v>6320</v>
      </c>
      <c r="H342" s="544">
        <f t="shared" si="17"/>
        <v>33069.303797468354</v>
      </c>
      <c r="I342" s="550">
        <v>208998000</v>
      </c>
    </row>
    <row r="343" spans="2:9" ht="15.75">
      <c r="B343" s="83"/>
      <c r="C343" s="83"/>
      <c r="D343" s="536">
        <f t="shared" si="18"/>
        <v>13121</v>
      </c>
      <c r="E343" s="534">
        <f t="shared" ref="E343:E406" si="20">F343/D343</f>
        <v>15242.74064476793</v>
      </c>
      <c r="F343" s="529">
        <v>200000000</v>
      </c>
      <c r="G343" s="533">
        <f t="shared" si="19"/>
        <v>6321</v>
      </c>
      <c r="H343" s="544">
        <f t="shared" ref="H343:H406" si="21">I343/G343</f>
        <v>33064.072140484102</v>
      </c>
      <c r="I343" s="550">
        <v>208998000</v>
      </c>
    </row>
    <row r="344" spans="2:9" ht="15.75">
      <c r="B344" s="83"/>
      <c r="C344" s="83"/>
      <c r="D344" s="536">
        <f t="shared" ref="D344:D407" si="22">D343+1</f>
        <v>13122</v>
      </c>
      <c r="E344" s="534">
        <f t="shared" si="20"/>
        <v>15241.579027587259</v>
      </c>
      <c r="F344" s="529">
        <v>200000000</v>
      </c>
      <c r="G344" s="533">
        <f t="shared" ref="G344:G407" si="23">G343+1</f>
        <v>6322</v>
      </c>
      <c r="H344" s="544">
        <f t="shared" si="21"/>
        <v>33058.842138563748</v>
      </c>
      <c r="I344" s="550">
        <v>208998000</v>
      </c>
    </row>
    <row r="345" spans="2:9" ht="15.75">
      <c r="B345" s="83"/>
      <c r="C345" s="83"/>
      <c r="D345" s="536">
        <f t="shared" si="22"/>
        <v>13123</v>
      </c>
      <c r="E345" s="534">
        <f t="shared" si="20"/>
        <v>15240.417587441896</v>
      </c>
      <c r="F345" s="529">
        <v>200000000</v>
      </c>
      <c r="G345" s="533">
        <f t="shared" si="23"/>
        <v>6323</v>
      </c>
      <c r="H345" s="544">
        <f t="shared" si="21"/>
        <v>33053.613790922034</v>
      </c>
      <c r="I345" s="550">
        <v>208998000</v>
      </c>
    </row>
    <row r="346" spans="2:9" ht="15.75">
      <c r="B346" s="83"/>
      <c r="C346" s="83"/>
      <c r="D346" s="536">
        <f t="shared" si="22"/>
        <v>13124</v>
      </c>
      <c r="E346" s="534">
        <f t="shared" si="20"/>
        <v>15239.256324291375</v>
      </c>
      <c r="F346" s="529">
        <v>200000000</v>
      </c>
      <c r="G346" s="533">
        <f t="shared" si="23"/>
        <v>6324</v>
      </c>
      <c r="H346" s="544">
        <f t="shared" si="21"/>
        <v>33048.387096774197</v>
      </c>
      <c r="I346" s="550">
        <v>208998000</v>
      </c>
    </row>
    <row r="347" spans="2:9" ht="15.75">
      <c r="B347" s="83"/>
      <c r="C347" s="83"/>
      <c r="D347" s="536">
        <f t="shared" si="22"/>
        <v>13125</v>
      </c>
      <c r="E347" s="534">
        <f t="shared" si="20"/>
        <v>15238.095238095239</v>
      </c>
      <c r="F347" s="529">
        <v>200000000</v>
      </c>
      <c r="G347" s="533">
        <f t="shared" si="23"/>
        <v>6325</v>
      </c>
      <c r="H347" s="544">
        <f t="shared" si="21"/>
        <v>33043.162055335968</v>
      </c>
      <c r="I347" s="550">
        <v>208998000</v>
      </c>
    </row>
    <row r="348" spans="2:9" ht="15.75">
      <c r="B348" s="83"/>
      <c r="C348" s="83"/>
      <c r="D348" s="536">
        <f t="shared" si="22"/>
        <v>13126</v>
      </c>
      <c r="E348" s="534">
        <f t="shared" si="20"/>
        <v>15236.934328813042</v>
      </c>
      <c r="F348" s="529">
        <v>200000000</v>
      </c>
      <c r="G348" s="533">
        <f t="shared" si="23"/>
        <v>6326</v>
      </c>
      <c r="H348" s="544">
        <f t="shared" si="21"/>
        <v>33037.938665823582</v>
      </c>
      <c r="I348" s="550">
        <v>208998000</v>
      </c>
    </row>
    <row r="349" spans="2:9" ht="15.75">
      <c r="B349" s="83"/>
      <c r="C349" s="83"/>
      <c r="D349" s="536">
        <f t="shared" si="22"/>
        <v>13127</v>
      </c>
      <c r="E349" s="534">
        <f t="shared" si="20"/>
        <v>15235.773596404357</v>
      </c>
      <c r="F349" s="529">
        <v>200000000</v>
      </c>
      <c r="G349" s="533">
        <f t="shared" si="23"/>
        <v>6327</v>
      </c>
      <c r="H349" s="544">
        <f t="shared" si="21"/>
        <v>33032.716927453766</v>
      </c>
      <c r="I349" s="550">
        <v>208998000</v>
      </c>
    </row>
    <row r="350" spans="2:9" ht="15.75">
      <c r="B350" s="83"/>
      <c r="C350" s="83"/>
      <c r="D350" s="536">
        <f t="shared" si="22"/>
        <v>13128</v>
      </c>
      <c r="E350" s="534">
        <f t="shared" si="20"/>
        <v>15234.613040828763</v>
      </c>
      <c r="F350" s="529">
        <v>200000000</v>
      </c>
      <c r="G350" s="533">
        <f t="shared" si="23"/>
        <v>6328</v>
      </c>
      <c r="H350" s="544">
        <f t="shared" si="21"/>
        <v>33027.496839443746</v>
      </c>
      <c r="I350" s="550">
        <v>208998000</v>
      </c>
    </row>
    <row r="351" spans="2:9" ht="15.75">
      <c r="B351" s="83"/>
      <c r="C351" s="83"/>
      <c r="D351" s="536">
        <f t="shared" si="22"/>
        <v>13129</v>
      </c>
      <c r="E351" s="534">
        <f t="shared" si="20"/>
        <v>15233.452662045853</v>
      </c>
      <c r="F351" s="529">
        <v>200000000</v>
      </c>
      <c r="G351" s="533">
        <f t="shared" si="23"/>
        <v>6329</v>
      </c>
      <c r="H351" s="544">
        <f t="shared" si="21"/>
        <v>33022.278401011215</v>
      </c>
      <c r="I351" s="550">
        <v>208998000</v>
      </c>
    </row>
    <row r="352" spans="2:9" ht="15.75">
      <c r="B352" s="83"/>
      <c r="C352" s="83"/>
      <c r="D352" s="536">
        <f t="shared" si="22"/>
        <v>13130</v>
      </c>
      <c r="E352" s="534">
        <f t="shared" si="20"/>
        <v>15232.292460015233</v>
      </c>
      <c r="F352" s="529">
        <v>200000000</v>
      </c>
      <c r="G352" s="533">
        <f t="shared" si="23"/>
        <v>6330</v>
      </c>
      <c r="H352" s="544">
        <f t="shared" si="21"/>
        <v>33017.061611374411</v>
      </c>
      <c r="I352" s="550">
        <v>208998000</v>
      </c>
    </row>
    <row r="353" spans="2:9" ht="15.75">
      <c r="B353" s="83"/>
      <c r="C353" s="83"/>
      <c r="D353" s="536">
        <f t="shared" si="22"/>
        <v>13131</v>
      </c>
      <c r="E353" s="534">
        <f t="shared" si="20"/>
        <v>15231.132434696519</v>
      </c>
      <c r="F353" s="529">
        <v>200000000</v>
      </c>
      <c r="G353" s="533">
        <f t="shared" si="23"/>
        <v>6331</v>
      </c>
      <c r="H353" s="544">
        <f t="shared" si="21"/>
        <v>33011.84646975201</v>
      </c>
      <c r="I353" s="550">
        <v>208998000</v>
      </c>
    </row>
    <row r="354" spans="2:9" ht="15.75">
      <c r="B354" s="83"/>
      <c r="C354" s="83"/>
      <c r="D354" s="536">
        <f t="shared" si="22"/>
        <v>13132</v>
      </c>
      <c r="E354" s="534">
        <f t="shared" si="20"/>
        <v>15229.972586049345</v>
      </c>
      <c r="F354" s="529">
        <v>200000000</v>
      </c>
      <c r="G354" s="533">
        <f t="shared" si="23"/>
        <v>6332</v>
      </c>
      <c r="H354" s="544">
        <f t="shared" si="21"/>
        <v>33006.632975363231</v>
      </c>
      <c r="I354" s="550">
        <v>208998000</v>
      </c>
    </row>
    <row r="355" spans="2:9" ht="15.75">
      <c r="B355" s="83"/>
      <c r="C355" s="83"/>
      <c r="D355" s="536">
        <f t="shared" si="22"/>
        <v>13133</v>
      </c>
      <c r="E355" s="534">
        <f t="shared" si="20"/>
        <v>15228.812914033351</v>
      </c>
      <c r="F355" s="529">
        <v>200000000</v>
      </c>
      <c r="G355" s="533">
        <f t="shared" si="23"/>
        <v>6333</v>
      </c>
      <c r="H355" s="544">
        <f t="shared" si="21"/>
        <v>33001.421127427762</v>
      </c>
      <c r="I355" s="550">
        <v>208998000</v>
      </c>
    </row>
    <row r="356" spans="2:9" ht="15.75">
      <c r="B356" s="83"/>
      <c r="C356" s="83"/>
      <c r="D356" s="536">
        <f t="shared" si="22"/>
        <v>13134</v>
      </c>
      <c r="E356" s="534">
        <f t="shared" si="20"/>
        <v>15227.653418608192</v>
      </c>
      <c r="F356" s="529">
        <v>200000000</v>
      </c>
      <c r="G356" s="533">
        <f t="shared" si="23"/>
        <v>6334</v>
      </c>
      <c r="H356" s="544">
        <f t="shared" si="21"/>
        <v>32996.210925165775</v>
      </c>
      <c r="I356" s="550">
        <v>208998000</v>
      </c>
    </row>
    <row r="357" spans="2:9" ht="15.75">
      <c r="B357" s="83"/>
      <c r="C357" s="83"/>
      <c r="D357" s="536">
        <f t="shared" si="22"/>
        <v>13135</v>
      </c>
      <c r="E357" s="534">
        <f t="shared" si="20"/>
        <v>15226.494099733536</v>
      </c>
      <c r="F357" s="529">
        <v>200000000</v>
      </c>
      <c r="G357" s="533">
        <f t="shared" si="23"/>
        <v>6335</v>
      </c>
      <c r="H357" s="544">
        <f t="shared" si="21"/>
        <v>32991.002367797948</v>
      </c>
      <c r="I357" s="550">
        <v>208998000</v>
      </c>
    </row>
    <row r="358" spans="2:9" ht="15.75">
      <c r="B358" s="83"/>
      <c r="C358" s="83"/>
      <c r="D358" s="536">
        <f t="shared" si="22"/>
        <v>13136</v>
      </c>
      <c r="E358" s="534">
        <f t="shared" si="20"/>
        <v>15225.334957369063</v>
      </c>
      <c r="F358" s="529">
        <v>200000000</v>
      </c>
      <c r="G358" s="533">
        <f t="shared" si="23"/>
        <v>6336</v>
      </c>
      <c r="H358" s="544">
        <f t="shared" si="21"/>
        <v>32985.795454545456</v>
      </c>
      <c r="I358" s="550">
        <v>208998000</v>
      </c>
    </row>
    <row r="359" spans="2:9" ht="15.75">
      <c r="B359" s="83"/>
      <c r="C359" s="83"/>
      <c r="D359" s="536">
        <f t="shared" si="22"/>
        <v>13137</v>
      </c>
      <c r="E359" s="534">
        <f t="shared" si="20"/>
        <v>15224.175991474462</v>
      </c>
      <c r="F359" s="529">
        <v>200000000</v>
      </c>
      <c r="G359" s="533">
        <f t="shared" si="23"/>
        <v>6337</v>
      </c>
      <c r="H359" s="544">
        <f t="shared" si="21"/>
        <v>32980.590184629953</v>
      </c>
      <c r="I359" s="550">
        <v>208998000</v>
      </c>
    </row>
    <row r="360" spans="2:9" ht="15.75">
      <c r="B360" s="83"/>
      <c r="C360" s="83"/>
      <c r="D360" s="536">
        <f t="shared" si="22"/>
        <v>13138</v>
      </c>
      <c r="E360" s="534">
        <f t="shared" si="20"/>
        <v>15223.017202009438</v>
      </c>
      <c r="F360" s="529">
        <v>200000000</v>
      </c>
      <c r="G360" s="533">
        <f t="shared" si="23"/>
        <v>6338</v>
      </c>
      <c r="H360" s="544">
        <f t="shared" si="21"/>
        <v>32975.386557273589</v>
      </c>
      <c r="I360" s="550">
        <v>208998000</v>
      </c>
    </row>
    <row r="361" spans="2:9" ht="15.75">
      <c r="B361" s="83"/>
      <c r="C361" s="83"/>
      <c r="D361" s="536">
        <f t="shared" si="22"/>
        <v>13139</v>
      </c>
      <c r="E361" s="534">
        <f t="shared" si="20"/>
        <v>15221.858588933708</v>
      </c>
      <c r="F361" s="529">
        <v>200000000</v>
      </c>
      <c r="G361" s="533">
        <f t="shared" si="23"/>
        <v>6339</v>
      </c>
      <c r="H361" s="544">
        <f t="shared" si="21"/>
        <v>32970.184571699006</v>
      </c>
      <c r="I361" s="550">
        <v>208998000</v>
      </c>
    </row>
    <row r="362" spans="2:9" ht="15.75">
      <c r="B362" s="83"/>
      <c r="C362" s="83"/>
      <c r="D362" s="536">
        <f t="shared" si="22"/>
        <v>13140</v>
      </c>
      <c r="E362" s="534">
        <f t="shared" si="20"/>
        <v>15220.700152207002</v>
      </c>
      <c r="F362" s="529">
        <v>200000000</v>
      </c>
      <c r="G362" s="533">
        <f t="shared" si="23"/>
        <v>6340</v>
      </c>
      <c r="H362" s="544">
        <f t="shared" si="21"/>
        <v>32964.984227129338</v>
      </c>
      <c r="I362" s="550">
        <v>208998000</v>
      </c>
    </row>
    <row r="363" spans="2:9" ht="15.75">
      <c r="B363" s="83"/>
      <c r="C363" s="83"/>
      <c r="D363" s="536">
        <f t="shared" si="22"/>
        <v>13141</v>
      </c>
      <c r="E363" s="534">
        <f t="shared" si="20"/>
        <v>15219.541891789057</v>
      </c>
      <c r="F363" s="529">
        <v>200000000</v>
      </c>
      <c r="G363" s="533">
        <f t="shared" si="23"/>
        <v>6341</v>
      </c>
      <c r="H363" s="544">
        <f t="shared" si="21"/>
        <v>32959.785522788203</v>
      </c>
      <c r="I363" s="550">
        <v>208998000</v>
      </c>
    </row>
    <row r="364" spans="2:9" ht="15.75">
      <c r="B364" s="83"/>
      <c r="C364" s="83"/>
      <c r="D364" s="536">
        <f t="shared" si="22"/>
        <v>13142</v>
      </c>
      <c r="E364" s="534">
        <f t="shared" si="20"/>
        <v>15218.383807639628</v>
      </c>
      <c r="F364" s="529">
        <v>200000000</v>
      </c>
      <c r="G364" s="533">
        <f t="shared" si="23"/>
        <v>6342</v>
      </c>
      <c r="H364" s="544">
        <f t="shared" si="21"/>
        <v>32954.588457899714</v>
      </c>
      <c r="I364" s="550">
        <v>208998000</v>
      </c>
    </row>
    <row r="365" spans="2:9" ht="15.75">
      <c r="B365" s="83"/>
      <c r="C365" s="83"/>
      <c r="D365" s="536">
        <f t="shared" si="22"/>
        <v>13143</v>
      </c>
      <c r="E365" s="534">
        <f t="shared" si="20"/>
        <v>15217.225899718482</v>
      </c>
      <c r="F365" s="529">
        <v>200000000</v>
      </c>
      <c r="G365" s="533">
        <f t="shared" si="23"/>
        <v>6343</v>
      </c>
      <c r="H365" s="544">
        <f t="shared" si="21"/>
        <v>32949.393031688473</v>
      </c>
      <c r="I365" s="550">
        <v>208998000</v>
      </c>
    </row>
    <row r="366" spans="2:9" ht="15.75">
      <c r="B366" s="83"/>
      <c r="C366" s="83"/>
      <c r="D366" s="536">
        <f t="shared" si="22"/>
        <v>13144</v>
      </c>
      <c r="E366" s="534">
        <f t="shared" si="20"/>
        <v>15216.068167985393</v>
      </c>
      <c r="F366" s="529">
        <v>200000000</v>
      </c>
      <c r="G366" s="533">
        <f t="shared" si="23"/>
        <v>6344</v>
      </c>
      <c r="H366" s="544">
        <f t="shared" si="21"/>
        <v>32944.199243379568</v>
      </c>
      <c r="I366" s="550">
        <v>208998000</v>
      </c>
    </row>
    <row r="367" spans="2:9" ht="15.75">
      <c r="B367" s="83"/>
      <c r="C367" s="83"/>
      <c r="D367" s="536">
        <f t="shared" si="22"/>
        <v>13145</v>
      </c>
      <c r="E367" s="534">
        <f t="shared" si="20"/>
        <v>15214.910612400152</v>
      </c>
      <c r="F367" s="529">
        <v>200000000</v>
      </c>
      <c r="G367" s="533">
        <f t="shared" si="23"/>
        <v>6345</v>
      </c>
      <c r="H367" s="544">
        <f t="shared" si="21"/>
        <v>32939.007092198583</v>
      </c>
      <c r="I367" s="550">
        <v>208998000</v>
      </c>
    </row>
    <row r="368" spans="2:9" ht="15.75">
      <c r="B368" s="83"/>
      <c r="C368" s="83"/>
      <c r="D368" s="536">
        <f t="shared" si="22"/>
        <v>13146</v>
      </c>
      <c r="E368" s="534">
        <f t="shared" si="20"/>
        <v>15213.753232922561</v>
      </c>
      <c r="F368" s="529">
        <v>200000000</v>
      </c>
      <c r="G368" s="533">
        <f t="shared" si="23"/>
        <v>6346</v>
      </c>
      <c r="H368" s="544">
        <f t="shared" si="21"/>
        <v>32933.816577371574</v>
      </c>
      <c r="I368" s="550">
        <v>208998000</v>
      </c>
    </row>
    <row r="369" spans="2:9" ht="15.75">
      <c r="B369" s="83"/>
      <c r="C369" s="83"/>
      <c r="D369" s="536">
        <f t="shared" si="22"/>
        <v>13147</v>
      </c>
      <c r="E369" s="534">
        <f t="shared" si="20"/>
        <v>15212.596029512437</v>
      </c>
      <c r="F369" s="529">
        <v>200000000</v>
      </c>
      <c r="G369" s="533">
        <f t="shared" si="23"/>
        <v>6347</v>
      </c>
      <c r="H369" s="544">
        <f t="shared" si="21"/>
        <v>32928.627698125099</v>
      </c>
      <c r="I369" s="550">
        <v>208998000</v>
      </c>
    </row>
    <row r="370" spans="2:9" ht="15.75">
      <c r="B370" s="83"/>
      <c r="C370" s="83"/>
      <c r="D370" s="536">
        <f t="shared" si="22"/>
        <v>13148</v>
      </c>
      <c r="E370" s="534">
        <f t="shared" si="20"/>
        <v>15211.439002129602</v>
      </c>
      <c r="F370" s="529">
        <v>200000000</v>
      </c>
      <c r="G370" s="533">
        <f t="shared" si="23"/>
        <v>6348</v>
      </c>
      <c r="H370" s="544">
        <f t="shared" si="21"/>
        <v>32923.440453686198</v>
      </c>
      <c r="I370" s="550">
        <v>208998000</v>
      </c>
    </row>
    <row r="371" spans="2:9" ht="15.75">
      <c r="B371" s="83"/>
      <c r="C371" s="83"/>
      <c r="D371" s="536">
        <f t="shared" si="22"/>
        <v>13149</v>
      </c>
      <c r="E371" s="534">
        <f t="shared" si="20"/>
        <v>15210.282150733896</v>
      </c>
      <c r="F371" s="529">
        <v>200000000</v>
      </c>
      <c r="G371" s="533">
        <f t="shared" si="23"/>
        <v>6349</v>
      </c>
      <c r="H371" s="544">
        <f t="shared" si="21"/>
        <v>32918.254843282404</v>
      </c>
      <c r="I371" s="550">
        <v>208998000</v>
      </c>
    </row>
    <row r="372" spans="2:9" ht="15.75">
      <c r="B372" s="83"/>
      <c r="C372" s="83"/>
      <c r="D372" s="536">
        <f t="shared" si="22"/>
        <v>13150</v>
      </c>
      <c r="E372" s="534">
        <f t="shared" si="20"/>
        <v>15209.125475285171</v>
      </c>
      <c r="F372" s="529">
        <v>200000000</v>
      </c>
      <c r="G372" s="533">
        <f t="shared" si="23"/>
        <v>6350</v>
      </c>
      <c r="H372" s="544">
        <f t="shared" si="21"/>
        <v>32913.07086614173</v>
      </c>
      <c r="I372" s="550">
        <v>208998000</v>
      </c>
    </row>
    <row r="373" spans="2:9" ht="15.75">
      <c r="B373" s="83"/>
      <c r="C373" s="83"/>
      <c r="D373" s="536">
        <f t="shared" si="22"/>
        <v>13151</v>
      </c>
      <c r="E373" s="534">
        <f t="shared" si="20"/>
        <v>15207.96897574329</v>
      </c>
      <c r="F373" s="529">
        <v>200000000</v>
      </c>
      <c r="G373" s="533">
        <f t="shared" si="23"/>
        <v>6351</v>
      </c>
      <c r="H373" s="544">
        <f t="shared" si="21"/>
        <v>32907.888521492678</v>
      </c>
      <c r="I373" s="550">
        <v>208998000</v>
      </c>
    </row>
    <row r="374" spans="2:9" ht="15.75">
      <c r="B374" s="83"/>
      <c r="C374" s="83"/>
      <c r="D374" s="536">
        <f t="shared" si="22"/>
        <v>13152</v>
      </c>
      <c r="E374" s="534">
        <f t="shared" si="20"/>
        <v>15206.812652068127</v>
      </c>
      <c r="F374" s="529">
        <v>200000000</v>
      </c>
      <c r="G374" s="533">
        <f t="shared" si="23"/>
        <v>6352</v>
      </c>
      <c r="H374" s="544">
        <f t="shared" si="21"/>
        <v>32902.707808564235</v>
      </c>
      <c r="I374" s="550">
        <v>208998000</v>
      </c>
    </row>
    <row r="375" spans="2:9" ht="15.75">
      <c r="B375" s="83"/>
      <c r="C375" s="83"/>
      <c r="D375" s="536">
        <f t="shared" si="22"/>
        <v>13153</v>
      </c>
      <c r="E375" s="534">
        <f t="shared" si="20"/>
        <v>15205.656504219569</v>
      </c>
      <c r="F375" s="529">
        <v>200000000</v>
      </c>
      <c r="G375" s="533">
        <f t="shared" si="23"/>
        <v>6353</v>
      </c>
      <c r="H375" s="544">
        <f t="shared" si="21"/>
        <v>32897.528726585864</v>
      </c>
      <c r="I375" s="550">
        <v>208998000</v>
      </c>
    </row>
    <row r="376" spans="2:9" ht="15.75">
      <c r="B376" s="83"/>
      <c r="C376" s="83"/>
      <c r="D376" s="536">
        <f t="shared" si="22"/>
        <v>13154</v>
      </c>
      <c r="E376" s="534">
        <f t="shared" si="20"/>
        <v>15204.500532157519</v>
      </c>
      <c r="F376" s="529">
        <v>200000000</v>
      </c>
      <c r="G376" s="533">
        <f t="shared" si="23"/>
        <v>6354</v>
      </c>
      <c r="H376" s="544">
        <f t="shared" si="21"/>
        <v>32892.351274787536</v>
      </c>
      <c r="I376" s="550">
        <v>208998000</v>
      </c>
    </row>
    <row r="377" spans="2:9" ht="15.75">
      <c r="B377" s="83"/>
      <c r="C377" s="83"/>
      <c r="D377" s="536">
        <f t="shared" si="22"/>
        <v>13155</v>
      </c>
      <c r="E377" s="534">
        <f t="shared" si="20"/>
        <v>15203.344735841885</v>
      </c>
      <c r="F377" s="529">
        <v>200000000</v>
      </c>
      <c r="G377" s="533">
        <f t="shared" si="23"/>
        <v>6355</v>
      </c>
      <c r="H377" s="544">
        <f t="shared" si="21"/>
        <v>32887.175452399686</v>
      </c>
      <c r="I377" s="550">
        <v>208998000</v>
      </c>
    </row>
    <row r="378" spans="2:9" ht="15.75">
      <c r="B378" s="83"/>
      <c r="C378" s="83"/>
      <c r="D378" s="536">
        <f t="shared" si="22"/>
        <v>13156</v>
      </c>
      <c r="E378" s="534">
        <f t="shared" si="20"/>
        <v>15202.189115232593</v>
      </c>
      <c r="F378" s="529">
        <v>200000000</v>
      </c>
      <c r="G378" s="533">
        <f t="shared" si="23"/>
        <v>6356</v>
      </c>
      <c r="H378" s="544">
        <f t="shared" si="21"/>
        <v>32882.001258653239</v>
      </c>
      <c r="I378" s="550">
        <v>208998000</v>
      </c>
    </row>
    <row r="379" spans="2:9" ht="15.75">
      <c r="B379" s="83"/>
      <c r="C379" s="83"/>
      <c r="D379" s="536">
        <f t="shared" si="22"/>
        <v>13157</v>
      </c>
      <c r="E379" s="534">
        <f t="shared" si="20"/>
        <v>15201.03367028958</v>
      </c>
      <c r="F379" s="529">
        <v>200000000</v>
      </c>
      <c r="G379" s="533">
        <f t="shared" si="23"/>
        <v>6357</v>
      </c>
      <c r="H379" s="544">
        <f t="shared" si="21"/>
        <v>32876.828692779614</v>
      </c>
      <c r="I379" s="550">
        <v>208998000</v>
      </c>
    </row>
    <row r="380" spans="2:9" ht="15.75">
      <c r="B380" s="83"/>
      <c r="C380" s="83"/>
      <c r="D380" s="536">
        <f t="shared" si="22"/>
        <v>13158</v>
      </c>
      <c r="E380" s="534">
        <f t="shared" si="20"/>
        <v>15199.878400972791</v>
      </c>
      <c r="F380" s="529">
        <v>200000000</v>
      </c>
      <c r="G380" s="533">
        <f t="shared" si="23"/>
        <v>6358</v>
      </c>
      <c r="H380" s="544">
        <f t="shared" si="21"/>
        <v>32871.657754010695</v>
      </c>
      <c r="I380" s="550">
        <v>208998000</v>
      </c>
    </row>
    <row r="381" spans="2:9" ht="15.75">
      <c r="B381" s="83"/>
      <c r="C381" s="83"/>
      <c r="D381" s="536">
        <f t="shared" si="22"/>
        <v>13159</v>
      </c>
      <c r="E381" s="534">
        <f t="shared" si="20"/>
        <v>15198.723307242191</v>
      </c>
      <c r="F381" s="529">
        <v>200000000</v>
      </c>
      <c r="G381" s="533">
        <f t="shared" si="23"/>
        <v>6359</v>
      </c>
      <c r="H381" s="544">
        <f t="shared" si="21"/>
        <v>32866.488441578862</v>
      </c>
      <c r="I381" s="550">
        <v>208998000</v>
      </c>
    </row>
    <row r="382" spans="2:9" ht="15.75">
      <c r="B382" s="83"/>
      <c r="C382" s="83"/>
      <c r="D382" s="536">
        <f t="shared" si="22"/>
        <v>13160</v>
      </c>
      <c r="E382" s="534">
        <f t="shared" si="20"/>
        <v>15197.568389057751</v>
      </c>
      <c r="F382" s="529">
        <v>200000000</v>
      </c>
      <c r="G382" s="533">
        <f t="shared" si="23"/>
        <v>6360</v>
      </c>
      <c r="H382" s="544">
        <f t="shared" si="21"/>
        <v>32861.32075471698</v>
      </c>
      <c r="I382" s="550">
        <v>208998000</v>
      </c>
    </row>
    <row r="383" spans="2:9" ht="15.75">
      <c r="B383" s="83"/>
      <c r="C383" s="83"/>
      <c r="D383" s="536">
        <f t="shared" si="22"/>
        <v>13161</v>
      </c>
      <c r="E383" s="534">
        <f t="shared" si="20"/>
        <v>15196.413646379455</v>
      </c>
      <c r="F383" s="529">
        <v>200000000</v>
      </c>
      <c r="G383" s="533">
        <f t="shared" si="23"/>
        <v>6361</v>
      </c>
      <c r="H383" s="544">
        <f t="shared" si="21"/>
        <v>32856.154692658391</v>
      </c>
      <c r="I383" s="550">
        <v>208998000</v>
      </c>
    </row>
    <row r="384" spans="2:9" ht="15.75">
      <c r="B384" s="83"/>
      <c r="C384" s="83"/>
      <c r="D384" s="536">
        <f t="shared" si="22"/>
        <v>13162</v>
      </c>
      <c r="E384" s="534">
        <f t="shared" si="20"/>
        <v>15195.259079167299</v>
      </c>
      <c r="F384" s="529">
        <v>200000000</v>
      </c>
      <c r="G384" s="533">
        <f t="shared" si="23"/>
        <v>6362</v>
      </c>
      <c r="H384" s="544">
        <f t="shared" si="21"/>
        <v>32850.990254636905</v>
      </c>
      <c r="I384" s="550">
        <v>208998000</v>
      </c>
    </row>
    <row r="385" spans="2:9" ht="15.75">
      <c r="B385" s="83"/>
      <c r="C385" s="83"/>
      <c r="D385" s="536">
        <f t="shared" si="22"/>
        <v>13163</v>
      </c>
      <c r="E385" s="534">
        <f t="shared" si="20"/>
        <v>15194.104687381296</v>
      </c>
      <c r="F385" s="529">
        <v>200000000</v>
      </c>
      <c r="G385" s="533">
        <f t="shared" si="23"/>
        <v>6363</v>
      </c>
      <c r="H385" s="544">
        <f t="shared" si="21"/>
        <v>32845.827439886845</v>
      </c>
      <c r="I385" s="550">
        <v>208998000</v>
      </c>
    </row>
    <row r="386" spans="2:9" ht="15.75">
      <c r="B386" s="83"/>
      <c r="C386" s="83"/>
      <c r="D386" s="536">
        <f t="shared" si="22"/>
        <v>13164</v>
      </c>
      <c r="E386" s="534">
        <f t="shared" si="20"/>
        <v>15192.950470981465</v>
      </c>
      <c r="F386" s="529">
        <v>200000000</v>
      </c>
      <c r="G386" s="533">
        <f t="shared" si="23"/>
        <v>6364</v>
      </c>
      <c r="H386" s="544">
        <f t="shared" si="21"/>
        <v>32840.666247642992</v>
      </c>
      <c r="I386" s="550">
        <v>208998000</v>
      </c>
    </row>
    <row r="387" spans="2:9" ht="15.75">
      <c r="B387" s="83"/>
      <c r="C387" s="83"/>
      <c r="D387" s="536">
        <f t="shared" si="22"/>
        <v>13165</v>
      </c>
      <c r="E387" s="534">
        <f t="shared" si="20"/>
        <v>15191.796429927839</v>
      </c>
      <c r="F387" s="529">
        <v>200000000</v>
      </c>
      <c r="G387" s="533">
        <f t="shared" si="23"/>
        <v>6365</v>
      </c>
      <c r="H387" s="544">
        <f t="shared" si="21"/>
        <v>32835.506677140613</v>
      </c>
      <c r="I387" s="550">
        <v>208998000</v>
      </c>
    </row>
    <row r="388" spans="2:9" ht="15.75">
      <c r="B388" s="83"/>
      <c r="C388" s="83"/>
      <c r="D388" s="536">
        <f t="shared" si="22"/>
        <v>13166</v>
      </c>
      <c r="E388" s="534">
        <f t="shared" si="20"/>
        <v>15190.642564180465</v>
      </c>
      <c r="F388" s="529">
        <v>200000000</v>
      </c>
      <c r="G388" s="533">
        <f t="shared" si="23"/>
        <v>6366</v>
      </c>
      <c r="H388" s="544">
        <f t="shared" si="21"/>
        <v>32830.348727615456</v>
      </c>
      <c r="I388" s="550">
        <v>208998000</v>
      </c>
    </row>
    <row r="389" spans="2:9" ht="15.75">
      <c r="B389" s="83"/>
      <c r="C389" s="83"/>
      <c r="D389" s="536">
        <f t="shared" si="22"/>
        <v>13167</v>
      </c>
      <c r="E389" s="534">
        <f t="shared" si="20"/>
        <v>15189.4888736994</v>
      </c>
      <c r="F389" s="529">
        <v>200000000</v>
      </c>
      <c r="G389" s="533">
        <f t="shared" si="23"/>
        <v>6367</v>
      </c>
      <c r="H389" s="544">
        <f t="shared" si="21"/>
        <v>32825.192398303756</v>
      </c>
      <c r="I389" s="550">
        <v>208998000</v>
      </c>
    </row>
    <row r="390" spans="2:9" ht="15.75">
      <c r="B390" s="83"/>
      <c r="C390" s="83"/>
      <c r="D390" s="536">
        <f t="shared" si="22"/>
        <v>13168</v>
      </c>
      <c r="E390" s="534">
        <f t="shared" si="20"/>
        <v>15188.335358444714</v>
      </c>
      <c r="F390" s="529">
        <v>200000000</v>
      </c>
      <c r="G390" s="533">
        <f t="shared" si="23"/>
        <v>6368</v>
      </c>
      <c r="H390" s="544">
        <f t="shared" si="21"/>
        <v>32820.037688442208</v>
      </c>
      <c r="I390" s="550">
        <v>208998000</v>
      </c>
    </row>
    <row r="391" spans="2:9" ht="15.75">
      <c r="B391" s="83"/>
      <c r="C391" s="83"/>
      <c r="D391" s="536">
        <f t="shared" si="22"/>
        <v>13169</v>
      </c>
      <c r="E391" s="534">
        <f t="shared" si="20"/>
        <v>15187.18201837649</v>
      </c>
      <c r="F391" s="529">
        <v>200000000</v>
      </c>
      <c r="G391" s="533">
        <f t="shared" si="23"/>
        <v>6369</v>
      </c>
      <c r="H391" s="544">
        <f t="shared" si="21"/>
        <v>32814.884597268014</v>
      </c>
      <c r="I391" s="550">
        <v>208998000</v>
      </c>
    </row>
    <row r="392" spans="2:9" ht="15.75">
      <c r="B392" s="83"/>
      <c r="C392" s="83"/>
      <c r="D392" s="536">
        <f t="shared" si="22"/>
        <v>13170</v>
      </c>
      <c r="E392" s="534">
        <f t="shared" si="20"/>
        <v>15186.028853454822</v>
      </c>
      <c r="F392" s="529">
        <v>200000000</v>
      </c>
      <c r="G392" s="533">
        <f t="shared" si="23"/>
        <v>6370</v>
      </c>
      <c r="H392" s="544">
        <f t="shared" si="21"/>
        <v>32809.733124018836</v>
      </c>
      <c r="I392" s="550">
        <v>208998000</v>
      </c>
    </row>
    <row r="393" spans="2:9" ht="15.75">
      <c r="B393" s="83"/>
      <c r="C393" s="83"/>
      <c r="D393" s="536">
        <f t="shared" si="22"/>
        <v>13171</v>
      </c>
      <c r="E393" s="534">
        <f t="shared" si="20"/>
        <v>15184.875863639814</v>
      </c>
      <c r="F393" s="529">
        <v>200000000</v>
      </c>
      <c r="G393" s="533">
        <f t="shared" si="23"/>
        <v>6371</v>
      </c>
      <c r="H393" s="544">
        <f t="shared" si="21"/>
        <v>32804.583267932823</v>
      </c>
      <c r="I393" s="550">
        <v>208998000</v>
      </c>
    </row>
    <row r="394" spans="2:9" ht="15.75">
      <c r="B394" s="83"/>
      <c r="C394" s="83"/>
      <c r="D394" s="536">
        <f t="shared" si="22"/>
        <v>13172</v>
      </c>
      <c r="E394" s="534">
        <f t="shared" si="20"/>
        <v>15183.723048891588</v>
      </c>
      <c r="F394" s="529">
        <v>200000000</v>
      </c>
      <c r="G394" s="533">
        <f t="shared" si="23"/>
        <v>6372</v>
      </c>
      <c r="H394" s="544">
        <f t="shared" si="21"/>
        <v>32799.43502824859</v>
      </c>
      <c r="I394" s="550">
        <v>208998000</v>
      </c>
    </row>
    <row r="395" spans="2:9" ht="15.75">
      <c r="B395" s="83"/>
      <c r="C395" s="83"/>
      <c r="D395" s="536">
        <f t="shared" si="22"/>
        <v>13173</v>
      </c>
      <c r="E395" s="534">
        <f t="shared" si="20"/>
        <v>15182.570409170272</v>
      </c>
      <c r="F395" s="529">
        <v>200000000</v>
      </c>
      <c r="G395" s="533">
        <f t="shared" si="23"/>
        <v>6373</v>
      </c>
      <c r="H395" s="544">
        <f t="shared" si="21"/>
        <v>32794.288404205239</v>
      </c>
      <c r="I395" s="550">
        <v>208998000</v>
      </c>
    </row>
    <row r="396" spans="2:9" ht="15.75">
      <c r="B396" s="83"/>
      <c r="C396" s="83"/>
      <c r="D396" s="536">
        <f t="shared" si="22"/>
        <v>13174</v>
      </c>
      <c r="E396" s="534">
        <f t="shared" si="20"/>
        <v>15181.417944436011</v>
      </c>
      <c r="F396" s="529">
        <v>200000000</v>
      </c>
      <c r="G396" s="533">
        <f t="shared" si="23"/>
        <v>6374</v>
      </c>
      <c r="H396" s="544">
        <f t="shared" si="21"/>
        <v>32789.14339504236</v>
      </c>
      <c r="I396" s="550">
        <v>208998000</v>
      </c>
    </row>
    <row r="397" spans="2:9" ht="15.75">
      <c r="B397" s="83"/>
      <c r="C397" s="83"/>
      <c r="D397" s="536">
        <f t="shared" si="22"/>
        <v>13175</v>
      </c>
      <c r="E397" s="534">
        <f t="shared" si="20"/>
        <v>15180.265654648956</v>
      </c>
      <c r="F397" s="529">
        <v>200000000</v>
      </c>
      <c r="G397" s="533">
        <f t="shared" si="23"/>
        <v>6375</v>
      </c>
      <c r="H397" s="544">
        <f t="shared" si="21"/>
        <v>32784</v>
      </c>
      <c r="I397" s="550">
        <v>208998000</v>
      </c>
    </row>
    <row r="398" spans="2:9" ht="15.75">
      <c r="B398" s="83"/>
      <c r="C398" s="83"/>
      <c r="D398" s="536">
        <f t="shared" si="22"/>
        <v>13176</v>
      </c>
      <c r="E398" s="534">
        <f t="shared" si="20"/>
        <v>15179.113539769278</v>
      </c>
      <c r="F398" s="529">
        <v>200000000</v>
      </c>
      <c r="G398" s="533">
        <f t="shared" si="23"/>
        <v>6376</v>
      </c>
      <c r="H398" s="544">
        <f t="shared" si="21"/>
        <v>32778.858218318695</v>
      </c>
      <c r="I398" s="550">
        <v>208998000</v>
      </c>
    </row>
    <row r="399" spans="2:9" ht="15.75">
      <c r="B399" s="83"/>
      <c r="C399" s="83"/>
      <c r="D399" s="536">
        <f t="shared" si="22"/>
        <v>13177</v>
      </c>
      <c r="E399" s="534">
        <f t="shared" si="20"/>
        <v>15177.961599757153</v>
      </c>
      <c r="F399" s="529">
        <v>200000000</v>
      </c>
      <c r="G399" s="533">
        <f t="shared" si="23"/>
        <v>6377</v>
      </c>
      <c r="H399" s="544">
        <f t="shared" si="21"/>
        <v>32773.718049239455</v>
      </c>
      <c r="I399" s="550">
        <v>208998000</v>
      </c>
    </row>
    <row r="400" spans="2:9" ht="15.75">
      <c r="B400" s="83"/>
      <c r="C400" s="83"/>
      <c r="D400" s="536">
        <f t="shared" si="22"/>
        <v>13178</v>
      </c>
      <c r="E400" s="534">
        <f t="shared" si="20"/>
        <v>15176.809834572772</v>
      </c>
      <c r="F400" s="529">
        <v>200000000</v>
      </c>
      <c r="G400" s="533">
        <f t="shared" si="23"/>
        <v>6378</v>
      </c>
      <c r="H400" s="544">
        <f t="shared" si="21"/>
        <v>32768.579492003766</v>
      </c>
      <c r="I400" s="550">
        <v>208998000</v>
      </c>
    </row>
    <row r="401" spans="2:9" ht="15.75">
      <c r="B401" s="83"/>
      <c r="C401" s="83"/>
      <c r="D401" s="536">
        <f t="shared" si="22"/>
        <v>13179</v>
      </c>
      <c r="E401" s="534">
        <f t="shared" si="20"/>
        <v>15175.65824417634</v>
      </c>
      <c r="F401" s="529">
        <v>200000000</v>
      </c>
      <c r="G401" s="533">
        <f t="shared" si="23"/>
        <v>6379</v>
      </c>
      <c r="H401" s="544">
        <f t="shared" si="21"/>
        <v>32763.442545853581</v>
      </c>
      <c r="I401" s="550">
        <v>208998000</v>
      </c>
    </row>
    <row r="402" spans="2:9" ht="15.75">
      <c r="B402" s="83"/>
      <c r="C402" s="83"/>
      <c r="D402" s="536">
        <f t="shared" si="22"/>
        <v>13180</v>
      </c>
      <c r="E402" s="534">
        <f t="shared" si="20"/>
        <v>15174.506828528072</v>
      </c>
      <c r="F402" s="529">
        <v>200000000</v>
      </c>
      <c r="G402" s="533">
        <f t="shared" si="23"/>
        <v>6380</v>
      </c>
      <c r="H402" s="544">
        <f t="shared" si="21"/>
        <v>32758.307210031347</v>
      </c>
      <c r="I402" s="550">
        <v>208998000</v>
      </c>
    </row>
    <row r="403" spans="2:9" ht="15.75">
      <c r="B403" s="83"/>
      <c r="C403" s="83"/>
      <c r="D403" s="536">
        <f t="shared" si="22"/>
        <v>13181</v>
      </c>
      <c r="E403" s="534">
        <f t="shared" si="20"/>
        <v>15173.355587588196</v>
      </c>
      <c r="F403" s="529">
        <v>200000000</v>
      </c>
      <c r="G403" s="533">
        <f t="shared" si="23"/>
        <v>6381</v>
      </c>
      <c r="H403" s="544">
        <f t="shared" si="21"/>
        <v>32753.17348377997</v>
      </c>
      <c r="I403" s="550">
        <v>208998000</v>
      </c>
    </row>
    <row r="404" spans="2:9" ht="15.75">
      <c r="B404" s="83"/>
      <c r="C404" s="83"/>
      <c r="D404" s="536">
        <f t="shared" si="22"/>
        <v>13182</v>
      </c>
      <c r="E404" s="534">
        <f t="shared" si="20"/>
        <v>15172.204521316948</v>
      </c>
      <c r="F404" s="529">
        <v>200000000</v>
      </c>
      <c r="G404" s="533">
        <f t="shared" si="23"/>
        <v>6382</v>
      </c>
      <c r="H404" s="544">
        <f t="shared" si="21"/>
        <v>32748.041366342841</v>
      </c>
      <c r="I404" s="550">
        <v>208998000</v>
      </c>
    </row>
    <row r="405" spans="2:9" ht="15.75">
      <c r="B405" s="83"/>
      <c r="C405" s="83"/>
      <c r="D405" s="536">
        <f t="shared" si="22"/>
        <v>13183</v>
      </c>
      <c r="E405" s="534">
        <f t="shared" si="20"/>
        <v>15171.053629674581</v>
      </c>
      <c r="F405" s="529">
        <v>200000000</v>
      </c>
      <c r="G405" s="533">
        <f t="shared" si="23"/>
        <v>6383</v>
      </c>
      <c r="H405" s="544">
        <f t="shared" si="21"/>
        <v>32742.910856963808</v>
      </c>
      <c r="I405" s="550">
        <v>208998000</v>
      </c>
    </row>
    <row r="406" spans="2:9" ht="15.75">
      <c r="B406" s="83"/>
      <c r="C406" s="83"/>
      <c r="D406" s="536">
        <f t="shared" si="22"/>
        <v>13184</v>
      </c>
      <c r="E406" s="534">
        <f t="shared" si="20"/>
        <v>15169.902912621359</v>
      </c>
      <c r="F406" s="529">
        <v>200000000</v>
      </c>
      <c r="G406" s="533">
        <f t="shared" si="23"/>
        <v>6384</v>
      </c>
      <c r="H406" s="544">
        <f t="shared" si="21"/>
        <v>32737.781954887218</v>
      </c>
      <c r="I406" s="550">
        <v>208998000</v>
      </c>
    </row>
    <row r="407" spans="2:9" ht="15.75">
      <c r="B407" s="83"/>
      <c r="C407" s="83"/>
      <c r="D407" s="536">
        <f t="shared" si="22"/>
        <v>13185</v>
      </c>
      <c r="E407" s="534">
        <f t="shared" ref="E407:E470" si="24">F407/D407</f>
        <v>15168.752370117558</v>
      </c>
      <c r="F407" s="529">
        <v>200000000</v>
      </c>
      <c r="G407" s="533">
        <f t="shared" si="23"/>
        <v>6385</v>
      </c>
      <c r="H407" s="544">
        <f t="shared" ref="H407:H470" si="25">I407/G407</f>
        <v>32732.654659357871</v>
      </c>
      <c r="I407" s="550">
        <v>208998000</v>
      </c>
    </row>
    <row r="408" spans="2:9" ht="15.75">
      <c r="B408" s="83"/>
      <c r="C408" s="83"/>
      <c r="D408" s="536">
        <f t="shared" ref="D408:D471" si="26">D407+1</f>
        <v>13186</v>
      </c>
      <c r="E408" s="534">
        <f t="shared" si="24"/>
        <v>15167.602002123464</v>
      </c>
      <c r="F408" s="529">
        <v>200000000</v>
      </c>
      <c r="G408" s="533">
        <f t="shared" ref="G408:G471" si="27">G407+1</f>
        <v>6386</v>
      </c>
      <c r="H408" s="544">
        <f t="shared" si="25"/>
        <v>32727.528969621046</v>
      </c>
      <c r="I408" s="550">
        <v>208998000</v>
      </c>
    </row>
    <row r="409" spans="2:9" ht="15.75">
      <c r="B409" s="83"/>
      <c r="C409" s="83"/>
      <c r="D409" s="536">
        <f t="shared" si="26"/>
        <v>13187</v>
      </c>
      <c r="E409" s="534">
        <f t="shared" si="24"/>
        <v>15166.451808599379</v>
      </c>
      <c r="F409" s="529">
        <v>200000000</v>
      </c>
      <c r="G409" s="533">
        <f t="shared" si="27"/>
        <v>6387</v>
      </c>
      <c r="H409" s="544">
        <f t="shared" si="25"/>
        <v>32722.4048849225</v>
      </c>
      <c r="I409" s="550">
        <v>208998000</v>
      </c>
    </row>
    <row r="410" spans="2:9" ht="15.75">
      <c r="B410" s="83"/>
      <c r="C410" s="83"/>
      <c r="D410" s="536">
        <f t="shared" si="26"/>
        <v>13188</v>
      </c>
      <c r="E410" s="534">
        <f t="shared" si="24"/>
        <v>15165.301789505611</v>
      </c>
      <c r="F410" s="529">
        <v>200000000</v>
      </c>
      <c r="G410" s="533">
        <f t="shared" si="27"/>
        <v>6388</v>
      </c>
      <c r="H410" s="544">
        <f t="shared" si="25"/>
        <v>32717.282404508453</v>
      </c>
      <c r="I410" s="550">
        <v>208998000</v>
      </c>
    </row>
    <row r="411" spans="2:9" ht="15.75">
      <c r="B411" s="83"/>
      <c r="C411" s="83"/>
      <c r="D411" s="536">
        <f t="shared" si="26"/>
        <v>13189</v>
      </c>
      <c r="E411" s="534">
        <f t="shared" si="24"/>
        <v>15164.151944802486</v>
      </c>
      <c r="F411" s="529">
        <v>200000000</v>
      </c>
      <c r="G411" s="533">
        <f t="shared" si="27"/>
        <v>6389</v>
      </c>
      <c r="H411" s="544">
        <f t="shared" si="25"/>
        <v>32712.161527625605</v>
      </c>
      <c r="I411" s="550">
        <v>208998000</v>
      </c>
    </row>
    <row r="412" spans="2:9" ht="15.75">
      <c r="B412" s="83"/>
      <c r="C412" s="83"/>
      <c r="D412" s="536">
        <f t="shared" si="26"/>
        <v>13190</v>
      </c>
      <c r="E412" s="534">
        <f t="shared" si="24"/>
        <v>15163.00227445034</v>
      </c>
      <c r="F412" s="529">
        <v>200000000</v>
      </c>
      <c r="G412" s="533">
        <f t="shared" si="27"/>
        <v>6390</v>
      </c>
      <c r="H412" s="544">
        <f t="shared" si="25"/>
        <v>32707.042253521126</v>
      </c>
      <c r="I412" s="550">
        <v>208998000</v>
      </c>
    </row>
    <row r="413" spans="2:9" ht="15.75">
      <c r="B413" s="83"/>
      <c r="C413" s="83"/>
      <c r="D413" s="536">
        <f t="shared" si="26"/>
        <v>13191</v>
      </c>
      <c r="E413" s="534">
        <f t="shared" si="24"/>
        <v>15161.852778409522</v>
      </c>
      <c r="F413" s="529">
        <v>200000000</v>
      </c>
      <c r="G413" s="533">
        <f t="shared" si="27"/>
        <v>6391</v>
      </c>
      <c r="H413" s="544">
        <f t="shared" si="25"/>
        <v>32701.924581442654</v>
      </c>
      <c r="I413" s="550">
        <v>208998000</v>
      </c>
    </row>
    <row r="414" spans="2:9" ht="15.75">
      <c r="B414" s="83"/>
      <c r="C414" s="83"/>
      <c r="D414" s="536">
        <f t="shared" si="26"/>
        <v>13192</v>
      </c>
      <c r="E414" s="534">
        <f t="shared" si="24"/>
        <v>15160.703456640387</v>
      </c>
      <c r="F414" s="529">
        <v>200000000</v>
      </c>
      <c r="G414" s="533">
        <f t="shared" si="27"/>
        <v>6392</v>
      </c>
      <c r="H414" s="544">
        <f t="shared" si="25"/>
        <v>32696.808510638297</v>
      </c>
      <c r="I414" s="550">
        <v>208998000</v>
      </c>
    </row>
    <row r="415" spans="2:9" ht="15.75">
      <c r="B415" s="83"/>
      <c r="C415" s="83"/>
      <c r="D415" s="536">
        <f t="shared" si="26"/>
        <v>13193</v>
      </c>
      <c r="E415" s="534">
        <f t="shared" si="24"/>
        <v>15159.554309103312</v>
      </c>
      <c r="F415" s="529">
        <v>200000000</v>
      </c>
      <c r="G415" s="533">
        <f t="shared" si="27"/>
        <v>6393</v>
      </c>
      <c r="H415" s="544">
        <f t="shared" si="25"/>
        <v>32691.69404035664</v>
      </c>
      <c r="I415" s="550">
        <v>208998000</v>
      </c>
    </row>
    <row r="416" spans="2:9" ht="15.75">
      <c r="B416" s="83"/>
      <c r="C416" s="83"/>
      <c r="D416" s="536">
        <f t="shared" si="26"/>
        <v>13194</v>
      </c>
      <c r="E416" s="534">
        <f t="shared" si="24"/>
        <v>15158.405335758678</v>
      </c>
      <c r="F416" s="529">
        <v>200000000</v>
      </c>
      <c r="G416" s="533">
        <f t="shared" si="27"/>
        <v>6394</v>
      </c>
      <c r="H416" s="544">
        <f t="shared" si="25"/>
        <v>32686.58116984673</v>
      </c>
      <c r="I416" s="550">
        <v>208998000</v>
      </c>
    </row>
    <row r="417" spans="2:9" ht="15.75">
      <c r="B417" s="83"/>
      <c r="C417" s="83"/>
      <c r="D417" s="536">
        <f t="shared" si="26"/>
        <v>13195</v>
      </c>
      <c r="E417" s="534">
        <f t="shared" si="24"/>
        <v>15157.256536566882</v>
      </c>
      <c r="F417" s="529">
        <v>200000000</v>
      </c>
      <c r="G417" s="533">
        <f t="shared" si="27"/>
        <v>6395</v>
      </c>
      <c r="H417" s="544">
        <f t="shared" si="25"/>
        <v>32681.469898358093</v>
      </c>
      <c r="I417" s="550">
        <v>208998000</v>
      </c>
    </row>
    <row r="418" spans="2:9" ht="15.75">
      <c r="B418" s="83"/>
      <c r="C418" s="83"/>
      <c r="D418" s="536">
        <f t="shared" si="26"/>
        <v>13196</v>
      </c>
      <c r="E418" s="534">
        <f t="shared" si="24"/>
        <v>15156.107911488331</v>
      </c>
      <c r="F418" s="529">
        <v>200000000</v>
      </c>
      <c r="G418" s="533">
        <f t="shared" si="27"/>
        <v>6396</v>
      </c>
      <c r="H418" s="544">
        <f t="shared" si="25"/>
        <v>32676.360225140714</v>
      </c>
      <c r="I418" s="550">
        <v>208998000</v>
      </c>
    </row>
    <row r="419" spans="2:9" ht="15.75">
      <c r="B419" s="83"/>
      <c r="C419" s="83"/>
      <c r="D419" s="536">
        <f t="shared" si="26"/>
        <v>13197</v>
      </c>
      <c r="E419" s="534">
        <f t="shared" si="24"/>
        <v>15154.959460483444</v>
      </c>
      <c r="F419" s="529">
        <v>200000000</v>
      </c>
      <c r="G419" s="533">
        <f t="shared" si="27"/>
        <v>6397</v>
      </c>
      <c r="H419" s="544">
        <f t="shared" si="25"/>
        <v>32671.252149445052</v>
      </c>
      <c r="I419" s="550">
        <v>208998000</v>
      </c>
    </row>
    <row r="420" spans="2:9" ht="15.75">
      <c r="B420" s="83"/>
      <c r="C420" s="83"/>
      <c r="D420" s="536">
        <f t="shared" si="26"/>
        <v>13198</v>
      </c>
      <c r="E420" s="534">
        <f t="shared" si="24"/>
        <v>15153.811183512653</v>
      </c>
      <c r="F420" s="529">
        <v>200000000</v>
      </c>
      <c r="G420" s="533">
        <f t="shared" si="27"/>
        <v>6398</v>
      </c>
      <c r="H420" s="544">
        <f t="shared" si="25"/>
        <v>32666.145670522037</v>
      </c>
      <c r="I420" s="550">
        <v>208998000</v>
      </c>
    </row>
    <row r="421" spans="2:9" ht="15.75">
      <c r="B421" s="83"/>
      <c r="C421" s="83"/>
      <c r="D421" s="536">
        <f t="shared" si="26"/>
        <v>13199</v>
      </c>
      <c r="E421" s="534">
        <f t="shared" si="24"/>
        <v>15152.663080536404</v>
      </c>
      <c r="F421" s="529">
        <v>200000000</v>
      </c>
      <c r="G421" s="533">
        <f t="shared" si="27"/>
        <v>6399</v>
      </c>
      <c r="H421" s="544">
        <f t="shared" si="25"/>
        <v>32661.040787623067</v>
      </c>
      <c r="I421" s="550">
        <v>208998000</v>
      </c>
    </row>
    <row r="422" spans="2:9" ht="15.75">
      <c r="B422" s="83"/>
      <c r="C422" s="83"/>
      <c r="D422" s="536">
        <f t="shared" si="26"/>
        <v>13200</v>
      </c>
      <c r="E422" s="534">
        <f t="shared" si="24"/>
        <v>15151.515151515152</v>
      </c>
      <c r="F422" s="529">
        <v>200000000</v>
      </c>
      <c r="G422" s="533">
        <f t="shared" si="27"/>
        <v>6400</v>
      </c>
      <c r="H422" s="544">
        <f t="shared" si="25"/>
        <v>32655.9375</v>
      </c>
      <c r="I422" s="550">
        <v>208998000</v>
      </c>
    </row>
    <row r="423" spans="2:9" ht="15.75">
      <c r="B423" s="83"/>
      <c r="C423" s="83"/>
      <c r="D423" s="536">
        <f t="shared" si="26"/>
        <v>13201</v>
      </c>
      <c r="E423" s="534">
        <f t="shared" si="24"/>
        <v>15150.367396409363</v>
      </c>
      <c r="F423" s="529">
        <v>200000000</v>
      </c>
      <c r="G423" s="533">
        <f t="shared" si="27"/>
        <v>6401</v>
      </c>
      <c r="H423" s="544">
        <f t="shared" si="25"/>
        <v>32650.835806905172</v>
      </c>
      <c r="I423" s="550">
        <v>208998000</v>
      </c>
    </row>
    <row r="424" spans="2:9" ht="15.75">
      <c r="B424" s="83"/>
      <c r="C424" s="83"/>
      <c r="D424" s="536">
        <f t="shared" si="26"/>
        <v>13202</v>
      </c>
      <c r="E424" s="534">
        <f t="shared" si="24"/>
        <v>15149.219815179518</v>
      </c>
      <c r="F424" s="529">
        <v>200000000</v>
      </c>
      <c r="G424" s="533">
        <f t="shared" si="27"/>
        <v>6402</v>
      </c>
      <c r="H424" s="544">
        <f t="shared" si="25"/>
        <v>32645.735707591379</v>
      </c>
      <c r="I424" s="550">
        <v>208998000</v>
      </c>
    </row>
    <row r="425" spans="2:9" ht="15.75">
      <c r="B425" s="83"/>
      <c r="C425" s="83"/>
      <c r="D425" s="536">
        <f t="shared" si="26"/>
        <v>13203</v>
      </c>
      <c r="E425" s="534">
        <f t="shared" si="24"/>
        <v>15148.072407786109</v>
      </c>
      <c r="F425" s="529">
        <v>200000000</v>
      </c>
      <c r="G425" s="533">
        <f t="shared" si="27"/>
        <v>6403</v>
      </c>
      <c r="H425" s="544">
        <f t="shared" si="25"/>
        <v>32640.637201311885</v>
      </c>
      <c r="I425" s="550">
        <v>208998000</v>
      </c>
    </row>
    <row r="426" spans="2:9" ht="15.75">
      <c r="B426" s="83"/>
      <c r="C426" s="83"/>
      <c r="D426" s="536">
        <f t="shared" si="26"/>
        <v>13204</v>
      </c>
      <c r="E426" s="534">
        <f t="shared" si="24"/>
        <v>15146.925174189639</v>
      </c>
      <c r="F426" s="529">
        <v>200000000</v>
      </c>
      <c r="G426" s="533">
        <f t="shared" si="27"/>
        <v>6404</v>
      </c>
      <c r="H426" s="544">
        <f t="shared" si="25"/>
        <v>32635.540287320426</v>
      </c>
      <c r="I426" s="550">
        <v>208998000</v>
      </c>
    </row>
    <row r="427" spans="2:9" ht="15.75">
      <c r="B427" s="83"/>
      <c r="C427" s="83"/>
      <c r="D427" s="536">
        <f t="shared" si="26"/>
        <v>13205</v>
      </c>
      <c r="E427" s="534">
        <f t="shared" si="24"/>
        <v>15145.778114350625</v>
      </c>
      <c r="F427" s="529">
        <v>200000000</v>
      </c>
      <c r="G427" s="533">
        <f t="shared" si="27"/>
        <v>6405</v>
      </c>
      <c r="H427" s="544">
        <f t="shared" si="25"/>
        <v>32630.444964871196</v>
      </c>
      <c r="I427" s="550">
        <v>208998000</v>
      </c>
    </row>
    <row r="428" spans="2:9" ht="15.75">
      <c r="B428" s="83"/>
      <c r="C428" s="83"/>
      <c r="D428" s="536">
        <f t="shared" si="26"/>
        <v>13206</v>
      </c>
      <c r="E428" s="534">
        <f t="shared" si="24"/>
        <v>15144.631228229593</v>
      </c>
      <c r="F428" s="529">
        <v>200000000</v>
      </c>
      <c r="G428" s="533">
        <f t="shared" si="27"/>
        <v>6406</v>
      </c>
      <c r="H428" s="544">
        <f t="shared" si="25"/>
        <v>32625.351233218858</v>
      </c>
      <c r="I428" s="550">
        <v>208998000</v>
      </c>
    </row>
    <row r="429" spans="2:9" ht="15.75">
      <c r="B429" s="83"/>
      <c r="C429" s="83"/>
      <c r="D429" s="536">
        <f t="shared" si="26"/>
        <v>13207</v>
      </c>
      <c r="E429" s="534">
        <f t="shared" si="24"/>
        <v>15143.484515787082</v>
      </c>
      <c r="F429" s="529">
        <v>200000000</v>
      </c>
      <c r="G429" s="533">
        <f t="shared" si="27"/>
        <v>6407</v>
      </c>
      <c r="H429" s="544">
        <f t="shared" si="25"/>
        <v>32620.259091618544</v>
      </c>
      <c r="I429" s="550">
        <v>208998000</v>
      </c>
    </row>
    <row r="430" spans="2:9" ht="15.75">
      <c r="B430" s="83"/>
      <c r="C430" s="83"/>
      <c r="D430" s="536">
        <f t="shared" si="26"/>
        <v>13208</v>
      </c>
      <c r="E430" s="534">
        <f t="shared" si="24"/>
        <v>15142.337976983647</v>
      </c>
      <c r="F430" s="529">
        <v>200000000</v>
      </c>
      <c r="G430" s="533">
        <f t="shared" si="27"/>
        <v>6408</v>
      </c>
      <c r="H430" s="544">
        <f t="shared" si="25"/>
        <v>32615.168539325841</v>
      </c>
      <c r="I430" s="550">
        <v>208998000</v>
      </c>
    </row>
    <row r="431" spans="2:9" ht="15.75">
      <c r="B431" s="83"/>
      <c r="C431" s="83"/>
      <c r="D431" s="536">
        <f t="shared" si="26"/>
        <v>13209</v>
      </c>
      <c r="E431" s="534">
        <f t="shared" si="24"/>
        <v>15141.191611779846</v>
      </c>
      <c r="F431" s="529">
        <v>200000000</v>
      </c>
      <c r="G431" s="533">
        <f t="shared" si="27"/>
        <v>6409</v>
      </c>
      <c r="H431" s="544">
        <f t="shared" si="25"/>
        <v>32610.079575596817</v>
      </c>
      <c r="I431" s="550">
        <v>208998000</v>
      </c>
    </row>
    <row r="432" spans="2:9" ht="15.75">
      <c r="B432" s="83"/>
      <c r="C432" s="83"/>
      <c r="D432" s="536">
        <f t="shared" si="26"/>
        <v>13210</v>
      </c>
      <c r="E432" s="534">
        <f t="shared" si="24"/>
        <v>15140.045420136261</v>
      </c>
      <c r="F432" s="529">
        <v>200000000</v>
      </c>
      <c r="G432" s="533">
        <f t="shared" si="27"/>
        <v>6410</v>
      </c>
      <c r="H432" s="544">
        <f t="shared" si="25"/>
        <v>32604.992199687986</v>
      </c>
      <c r="I432" s="550">
        <v>208998000</v>
      </c>
    </row>
    <row r="433" spans="2:9" ht="15.75">
      <c r="B433" s="83"/>
      <c r="C433" s="83"/>
      <c r="D433" s="536">
        <f t="shared" si="26"/>
        <v>13211</v>
      </c>
      <c r="E433" s="534">
        <f t="shared" si="24"/>
        <v>15138.899402013474</v>
      </c>
      <c r="F433" s="529">
        <v>200000000</v>
      </c>
      <c r="G433" s="533">
        <f t="shared" si="27"/>
        <v>6411</v>
      </c>
      <c r="H433" s="544">
        <f t="shared" si="25"/>
        <v>32599.90641085634</v>
      </c>
      <c r="I433" s="550">
        <v>208998000</v>
      </c>
    </row>
    <row r="434" spans="2:9" ht="15.75">
      <c r="B434" s="83"/>
      <c r="C434" s="83"/>
      <c r="D434" s="536">
        <f t="shared" si="26"/>
        <v>13212</v>
      </c>
      <c r="E434" s="534">
        <f t="shared" si="24"/>
        <v>15137.753557372085</v>
      </c>
      <c r="F434" s="529">
        <v>200000000</v>
      </c>
      <c r="G434" s="533">
        <f t="shared" si="27"/>
        <v>6412</v>
      </c>
      <c r="H434" s="544">
        <f t="shared" si="25"/>
        <v>32594.822208359325</v>
      </c>
      <c r="I434" s="550">
        <v>208998000</v>
      </c>
    </row>
    <row r="435" spans="2:9" ht="15.75">
      <c r="B435" s="83"/>
      <c r="C435" s="83"/>
      <c r="D435" s="536">
        <f t="shared" si="26"/>
        <v>13213</v>
      </c>
      <c r="E435" s="534">
        <f t="shared" si="24"/>
        <v>15136.607886172709</v>
      </c>
      <c r="F435" s="529">
        <v>200000000</v>
      </c>
      <c r="G435" s="533">
        <f t="shared" si="27"/>
        <v>6413</v>
      </c>
      <c r="H435" s="544">
        <f t="shared" si="25"/>
        <v>32589.739591454858</v>
      </c>
      <c r="I435" s="550">
        <v>208998000</v>
      </c>
    </row>
    <row r="436" spans="2:9" ht="15.75">
      <c r="B436" s="83"/>
      <c r="C436" s="83"/>
      <c r="D436" s="536">
        <f t="shared" si="26"/>
        <v>13214</v>
      </c>
      <c r="E436" s="534">
        <f t="shared" si="24"/>
        <v>15135.462388375965</v>
      </c>
      <c r="F436" s="529">
        <v>200000000</v>
      </c>
      <c r="G436" s="533">
        <f t="shared" si="27"/>
        <v>6414</v>
      </c>
      <c r="H436" s="544">
        <f t="shared" si="25"/>
        <v>32584.658559401309</v>
      </c>
      <c r="I436" s="550">
        <v>208998000</v>
      </c>
    </row>
    <row r="437" spans="2:9" ht="15.75">
      <c r="B437" s="83"/>
      <c r="C437" s="83"/>
      <c r="D437" s="536">
        <f t="shared" si="26"/>
        <v>13215</v>
      </c>
      <c r="E437" s="534">
        <f t="shared" si="24"/>
        <v>15134.31706394249</v>
      </c>
      <c r="F437" s="529">
        <v>200000000</v>
      </c>
      <c r="G437" s="533">
        <f t="shared" si="27"/>
        <v>6415</v>
      </c>
      <c r="H437" s="544">
        <f t="shared" si="25"/>
        <v>32579.579111457522</v>
      </c>
      <c r="I437" s="550">
        <v>208998000</v>
      </c>
    </row>
    <row r="438" spans="2:9" ht="15.75">
      <c r="B438" s="83"/>
      <c r="C438" s="83"/>
      <c r="D438" s="536">
        <f t="shared" si="26"/>
        <v>13216</v>
      </c>
      <c r="E438" s="534">
        <f t="shared" si="24"/>
        <v>15133.17191283293</v>
      </c>
      <c r="F438" s="529">
        <v>200000000</v>
      </c>
      <c r="G438" s="533">
        <f t="shared" si="27"/>
        <v>6416</v>
      </c>
      <c r="H438" s="544">
        <f t="shared" si="25"/>
        <v>32574.501246882792</v>
      </c>
      <c r="I438" s="550">
        <v>208998000</v>
      </c>
    </row>
    <row r="439" spans="2:9" ht="15.75">
      <c r="B439" s="83"/>
      <c r="C439" s="83"/>
      <c r="D439" s="536">
        <f t="shared" si="26"/>
        <v>13217</v>
      </c>
      <c r="E439" s="534">
        <f t="shared" si="24"/>
        <v>15132.026935007945</v>
      </c>
      <c r="F439" s="529">
        <v>200000000</v>
      </c>
      <c r="G439" s="533">
        <f t="shared" si="27"/>
        <v>6417</v>
      </c>
      <c r="H439" s="544">
        <f t="shared" si="25"/>
        <v>32569.424964936887</v>
      </c>
      <c r="I439" s="550">
        <v>208998000</v>
      </c>
    </row>
    <row r="440" spans="2:9" ht="15.75">
      <c r="B440" s="83"/>
      <c r="C440" s="83"/>
      <c r="D440" s="536">
        <f t="shared" si="26"/>
        <v>13218</v>
      </c>
      <c r="E440" s="534">
        <f t="shared" si="24"/>
        <v>15130.882130428205</v>
      </c>
      <c r="F440" s="529">
        <v>200000000</v>
      </c>
      <c r="G440" s="533">
        <f t="shared" si="27"/>
        <v>6418</v>
      </c>
      <c r="H440" s="544">
        <f t="shared" si="25"/>
        <v>32564.350264880024</v>
      </c>
      <c r="I440" s="550">
        <v>208998000</v>
      </c>
    </row>
    <row r="441" spans="2:9" ht="15.75">
      <c r="B441" s="83"/>
      <c r="C441" s="83"/>
      <c r="D441" s="536">
        <f t="shared" si="26"/>
        <v>13219</v>
      </c>
      <c r="E441" s="534">
        <f t="shared" si="24"/>
        <v>15129.737499054392</v>
      </c>
      <c r="F441" s="529">
        <v>200000000</v>
      </c>
      <c r="G441" s="533">
        <f t="shared" si="27"/>
        <v>6419</v>
      </c>
      <c r="H441" s="544">
        <f t="shared" si="25"/>
        <v>32559.277145972894</v>
      </c>
      <c r="I441" s="550">
        <v>208998000</v>
      </c>
    </row>
    <row r="442" spans="2:9" ht="15.75">
      <c r="B442" s="83"/>
      <c r="C442" s="83"/>
      <c r="D442" s="536">
        <f t="shared" si="26"/>
        <v>13220</v>
      </c>
      <c r="E442" s="534">
        <f t="shared" si="24"/>
        <v>15128.593040847201</v>
      </c>
      <c r="F442" s="529">
        <v>200000000</v>
      </c>
      <c r="G442" s="533">
        <f t="shared" si="27"/>
        <v>6420</v>
      </c>
      <c r="H442" s="544">
        <f t="shared" si="25"/>
        <v>32554.205607476637</v>
      </c>
      <c r="I442" s="550">
        <v>208998000</v>
      </c>
    </row>
    <row r="443" spans="2:9" ht="15.75">
      <c r="B443" s="83"/>
      <c r="C443" s="83"/>
      <c r="D443" s="536">
        <f t="shared" si="26"/>
        <v>13221</v>
      </c>
      <c r="E443" s="534">
        <f t="shared" si="24"/>
        <v>15127.44875576734</v>
      </c>
      <c r="F443" s="529">
        <v>200000000</v>
      </c>
      <c r="G443" s="533">
        <f t="shared" si="27"/>
        <v>6421</v>
      </c>
      <c r="H443" s="544">
        <f t="shared" si="25"/>
        <v>32549.135648652857</v>
      </c>
      <c r="I443" s="550">
        <v>208998000</v>
      </c>
    </row>
    <row r="444" spans="2:9" ht="15.75">
      <c r="B444" s="83"/>
      <c r="C444" s="83"/>
      <c r="D444" s="536">
        <f t="shared" si="26"/>
        <v>13222</v>
      </c>
      <c r="E444" s="534">
        <f t="shared" si="24"/>
        <v>15126.304643775526</v>
      </c>
      <c r="F444" s="529">
        <v>200000000</v>
      </c>
      <c r="G444" s="533">
        <f t="shared" si="27"/>
        <v>6422</v>
      </c>
      <c r="H444" s="544">
        <f t="shared" si="25"/>
        <v>32544.067268763625</v>
      </c>
      <c r="I444" s="550">
        <v>208998000</v>
      </c>
    </row>
    <row r="445" spans="2:9" ht="15.75">
      <c r="B445" s="83"/>
      <c r="C445" s="83"/>
      <c r="D445" s="536">
        <f t="shared" si="26"/>
        <v>13223</v>
      </c>
      <c r="E445" s="534">
        <f t="shared" si="24"/>
        <v>15125.16070483249</v>
      </c>
      <c r="F445" s="529">
        <v>200000000</v>
      </c>
      <c r="G445" s="533">
        <f t="shared" si="27"/>
        <v>6423</v>
      </c>
      <c r="H445" s="544">
        <f t="shared" si="25"/>
        <v>32539.000467071462</v>
      </c>
      <c r="I445" s="550">
        <v>208998000</v>
      </c>
    </row>
    <row r="446" spans="2:9" ht="15.75">
      <c r="B446" s="83"/>
      <c r="C446" s="83"/>
      <c r="D446" s="536">
        <f t="shared" si="26"/>
        <v>13224</v>
      </c>
      <c r="E446" s="534">
        <f t="shared" si="24"/>
        <v>15124.016938898971</v>
      </c>
      <c r="F446" s="529">
        <v>200000000</v>
      </c>
      <c r="G446" s="533">
        <f t="shared" si="27"/>
        <v>6424</v>
      </c>
      <c r="H446" s="544">
        <f t="shared" si="25"/>
        <v>32533.935242839354</v>
      </c>
      <c r="I446" s="550">
        <v>208998000</v>
      </c>
    </row>
    <row r="447" spans="2:9" ht="15.75">
      <c r="B447" s="83"/>
      <c r="C447" s="83"/>
      <c r="D447" s="536">
        <f t="shared" si="26"/>
        <v>13225</v>
      </c>
      <c r="E447" s="534">
        <f t="shared" si="24"/>
        <v>15122.873345935728</v>
      </c>
      <c r="F447" s="529">
        <v>200000000</v>
      </c>
      <c r="G447" s="533">
        <f t="shared" si="27"/>
        <v>6425</v>
      </c>
      <c r="H447" s="544">
        <f t="shared" si="25"/>
        <v>32528.87159533074</v>
      </c>
      <c r="I447" s="550">
        <v>208998000</v>
      </c>
    </row>
    <row r="448" spans="2:9" ht="15.75">
      <c r="B448" s="83"/>
      <c r="C448" s="83"/>
      <c r="D448" s="536">
        <f t="shared" si="26"/>
        <v>13226</v>
      </c>
      <c r="E448" s="534">
        <f t="shared" si="24"/>
        <v>15121.729925903523</v>
      </c>
      <c r="F448" s="529">
        <v>200000000</v>
      </c>
      <c r="G448" s="533">
        <f t="shared" si="27"/>
        <v>6426</v>
      </c>
      <c r="H448" s="544">
        <f t="shared" si="25"/>
        <v>32523.809523809523</v>
      </c>
      <c r="I448" s="550">
        <v>208998000</v>
      </c>
    </row>
    <row r="449" spans="2:9" ht="15.75">
      <c r="B449" s="83"/>
      <c r="C449" s="83"/>
      <c r="D449" s="536">
        <f t="shared" si="26"/>
        <v>13227</v>
      </c>
      <c r="E449" s="534">
        <f t="shared" si="24"/>
        <v>15120.586678763137</v>
      </c>
      <c r="F449" s="529">
        <v>200000000</v>
      </c>
      <c r="G449" s="533">
        <f t="shared" si="27"/>
        <v>6427</v>
      </c>
      <c r="H449" s="544">
        <f t="shared" si="25"/>
        <v>32518.749027540067</v>
      </c>
      <c r="I449" s="550">
        <v>208998000</v>
      </c>
    </row>
    <row r="450" spans="2:9" ht="15.75">
      <c r="B450" s="83"/>
      <c r="C450" s="83"/>
      <c r="D450" s="536">
        <f t="shared" si="26"/>
        <v>13228</v>
      </c>
      <c r="E450" s="534">
        <f t="shared" si="24"/>
        <v>15119.443604475355</v>
      </c>
      <c r="F450" s="529">
        <v>200000000</v>
      </c>
      <c r="G450" s="533">
        <f t="shared" si="27"/>
        <v>6428</v>
      </c>
      <c r="H450" s="544">
        <f t="shared" si="25"/>
        <v>32513.69010578718</v>
      </c>
      <c r="I450" s="550">
        <v>208998000</v>
      </c>
    </row>
    <row r="451" spans="2:9" ht="15.75">
      <c r="B451" s="83"/>
      <c r="C451" s="83"/>
      <c r="D451" s="536">
        <f t="shared" si="26"/>
        <v>13229</v>
      </c>
      <c r="E451" s="534">
        <f t="shared" si="24"/>
        <v>15118.300703000983</v>
      </c>
      <c r="F451" s="529">
        <v>200000000</v>
      </c>
      <c r="G451" s="533">
        <f t="shared" si="27"/>
        <v>6429</v>
      </c>
      <c r="H451" s="544">
        <f t="shared" si="25"/>
        <v>32508.632757816147</v>
      </c>
      <c r="I451" s="550">
        <v>208998000</v>
      </c>
    </row>
    <row r="452" spans="2:9" ht="15.75">
      <c r="B452" s="83"/>
      <c r="C452" s="83"/>
      <c r="D452" s="536">
        <f t="shared" si="26"/>
        <v>13230</v>
      </c>
      <c r="E452" s="534">
        <f t="shared" si="24"/>
        <v>15117.157974300831</v>
      </c>
      <c r="F452" s="529">
        <v>200000000</v>
      </c>
      <c r="G452" s="533">
        <f t="shared" si="27"/>
        <v>6430</v>
      </c>
      <c r="H452" s="544">
        <f t="shared" si="25"/>
        <v>32503.57698289269</v>
      </c>
      <c r="I452" s="550">
        <v>208998000</v>
      </c>
    </row>
    <row r="453" spans="2:9" ht="15.75">
      <c r="B453" s="83"/>
      <c r="C453" s="83"/>
      <c r="D453" s="536">
        <f t="shared" si="26"/>
        <v>13231</v>
      </c>
      <c r="E453" s="534">
        <f t="shared" si="24"/>
        <v>15116.015418335726</v>
      </c>
      <c r="F453" s="529">
        <v>200000000</v>
      </c>
      <c r="G453" s="533">
        <f t="shared" si="27"/>
        <v>6431</v>
      </c>
      <c r="H453" s="544">
        <f t="shared" si="25"/>
        <v>32498.522780283005</v>
      </c>
      <c r="I453" s="550">
        <v>208998000</v>
      </c>
    </row>
    <row r="454" spans="2:9" ht="15.75">
      <c r="B454" s="83"/>
      <c r="C454" s="83"/>
      <c r="D454" s="536">
        <f t="shared" si="26"/>
        <v>13232</v>
      </c>
      <c r="E454" s="534">
        <f t="shared" si="24"/>
        <v>15114.873035066505</v>
      </c>
      <c r="F454" s="529">
        <v>200000000</v>
      </c>
      <c r="G454" s="533">
        <f t="shared" si="27"/>
        <v>6432</v>
      </c>
      <c r="H454" s="544">
        <f t="shared" si="25"/>
        <v>32493.470149253732</v>
      </c>
      <c r="I454" s="550">
        <v>208998000</v>
      </c>
    </row>
    <row r="455" spans="2:9" ht="15.75">
      <c r="B455" s="83"/>
      <c r="C455" s="83"/>
      <c r="D455" s="536">
        <f t="shared" si="26"/>
        <v>13233</v>
      </c>
      <c r="E455" s="534">
        <f t="shared" si="24"/>
        <v>15113.730824454016</v>
      </c>
      <c r="F455" s="529">
        <v>200000000</v>
      </c>
      <c r="G455" s="533">
        <f t="shared" si="27"/>
        <v>6433</v>
      </c>
      <c r="H455" s="544">
        <f t="shared" si="25"/>
        <v>32488.419089071973</v>
      </c>
      <c r="I455" s="550">
        <v>208998000</v>
      </c>
    </row>
    <row r="456" spans="2:9" ht="15.75">
      <c r="B456" s="83"/>
      <c r="C456" s="83"/>
      <c r="D456" s="536">
        <f t="shared" si="26"/>
        <v>13234</v>
      </c>
      <c r="E456" s="534">
        <f t="shared" si="24"/>
        <v>15112.58878645912</v>
      </c>
      <c r="F456" s="529">
        <v>200000000</v>
      </c>
      <c r="G456" s="533">
        <f t="shared" si="27"/>
        <v>6434</v>
      </c>
      <c r="H456" s="544">
        <f t="shared" si="25"/>
        <v>32483.369599005284</v>
      </c>
      <c r="I456" s="550">
        <v>208998000</v>
      </c>
    </row>
    <row r="457" spans="2:9" ht="15.75">
      <c r="B457" s="83"/>
      <c r="C457" s="83"/>
      <c r="D457" s="536">
        <f t="shared" si="26"/>
        <v>13235</v>
      </c>
      <c r="E457" s="534">
        <f t="shared" si="24"/>
        <v>15111.446921042691</v>
      </c>
      <c r="F457" s="529">
        <v>200000000</v>
      </c>
      <c r="G457" s="533">
        <f t="shared" si="27"/>
        <v>6435</v>
      </c>
      <c r="H457" s="544">
        <f t="shared" si="25"/>
        <v>32478.321678321678</v>
      </c>
      <c r="I457" s="550">
        <v>208998000</v>
      </c>
    </row>
    <row r="458" spans="2:9" ht="15.75">
      <c r="B458" s="83"/>
      <c r="C458" s="83"/>
      <c r="D458" s="536">
        <f t="shared" si="26"/>
        <v>13236</v>
      </c>
      <c r="E458" s="534">
        <f t="shared" si="24"/>
        <v>15110.305228165609</v>
      </c>
      <c r="F458" s="529">
        <v>200000000</v>
      </c>
      <c r="G458" s="533">
        <f t="shared" si="27"/>
        <v>6436</v>
      </c>
      <c r="H458" s="544">
        <f t="shared" si="25"/>
        <v>32473.275326289622</v>
      </c>
      <c r="I458" s="550">
        <v>208998000</v>
      </c>
    </row>
    <row r="459" spans="2:9" ht="15.75">
      <c r="B459" s="83"/>
      <c r="C459" s="83"/>
      <c r="D459" s="536">
        <f t="shared" si="26"/>
        <v>13237</v>
      </c>
      <c r="E459" s="534">
        <f t="shared" si="24"/>
        <v>15109.163707788774</v>
      </c>
      <c r="F459" s="529">
        <v>200000000</v>
      </c>
      <c r="G459" s="533">
        <f t="shared" si="27"/>
        <v>6437</v>
      </c>
      <c r="H459" s="544">
        <f t="shared" si="25"/>
        <v>32468.230542178033</v>
      </c>
      <c r="I459" s="550">
        <v>208998000</v>
      </c>
    </row>
    <row r="460" spans="2:9" ht="15.75">
      <c r="B460" s="83"/>
      <c r="C460" s="83"/>
      <c r="D460" s="536">
        <f t="shared" si="26"/>
        <v>13238</v>
      </c>
      <c r="E460" s="534">
        <f t="shared" si="24"/>
        <v>15108.022359873092</v>
      </c>
      <c r="F460" s="529">
        <v>200000000</v>
      </c>
      <c r="G460" s="533">
        <f t="shared" si="27"/>
        <v>6438</v>
      </c>
      <c r="H460" s="544">
        <f t="shared" si="25"/>
        <v>32463.187325256291</v>
      </c>
      <c r="I460" s="550">
        <v>208998000</v>
      </c>
    </row>
    <row r="461" spans="2:9" ht="15.75">
      <c r="B461" s="83"/>
      <c r="C461" s="83"/>
      <c r="D461" s="536">
        <f t="shared" si="26"/>
        <v>13239</v>
      </c>
      <c r="E461" s="534">
        <f t="shared" si="24"/>
        <v>15106.881184379485</v>
      </c>
      <c r="F461" s="529">
        <v>200000000</v>
      </c>
      <c r="G461" s="533">
        <f t="shared" si="27"/>
        <v>6439</v>
      </c>
      <c r="H461" s="544">
        <f t="shared" si="25"/>
        <v>32458.145674794221</v>
      </c>
      <c r="I461" s="550">
        <v>208998000</v>
      </c>
    </row>
    <row r="462" spans="2:9" ht="15.75">
      <c r="B462" s="83"/>
      <c r="C462" s="83"/>
      <c r="D462" s="536">
        <f t="shared" si="26"/>
        <v>13240</v>
      </c>
      <c r="E462" s="534">
        <f t="shared" si="24"/>
        <v>15105.740181268882</v>
      </c>
      <c r="F462" s="529">
        <v>200000000</v>
      </c>
      <c r="G462" s="533">
        <f t="shared" si="27"/>
        <v>6440</v>
      </c>
      <c r="H462" s="544">
        <f t="shared" si="25"/>
        <v>32453.10559006211</v>
      </c>
      <c r="I462" s="550">
        <v>208998000</v>
      </c>
    </row>
    <row r="463" spans="2:9" ht="15.75">
      <c r="B463" s="83"/>
      <c r="C463" s="83"/>
      <c r="D463" s="536">
        <f t="shared" si="26"/>
        <v>13241</v>
      </c>
      <c r="E463" s="534">
        <f t="shared" si="24"/>
        <v>15104.599350502227</v>
      </c>
      <c r="F463" s="529">
        <v>200000000</v>
      </c>
      <c r="G463" s="533">
        <f t="shared" si="27"/>
        <v>6441</v>
      </c>
      <c r="H463" s="544">
        <f t="shared" si="25"/>
        <v>32448.067070330693</v>
      </c>
      <c r="I463" s="550">
        <v>208998000</v>
      </c>
    </row>
    <row r="464" spans="2:9" ht="15.75">
      <c r="B464" s="83"/>
      <c r="C464" s="83"/>
      <c r="D464" s="536">
        <f t="shared" si="26"/>
        <v>13242</v>
      </c>
      <c r="E464" s="534">
        <f t="shared" si="24"/>
        <v>15103.458692040478</v>
      </c>
      <c r="F464" s="529">
        <v>200000000</v>
      </c>
      <c r="G464" s="533">
        <f t="shared" si="27"/>
        <v>6442</v>
      </c>
      <c r="H464" s="544">
        <f t="shared" si="25"/>
        <v>32443.030114871159</v>
      </c>
      <c r="I464" s="550">
        <v>208998000</v>
      </c>
    </row>
    <row r="465" spans="2:9" ht="15.75">
      <c r="B465" s="83"/>
      <c r="C465" s="83"/>
      <c r="D465" s="536">
        <f t="shared" si="26"/>
        <v>13243</v>
      </c>
      <c r="E465" s="535">
        <f t="shared" si="24"/>
        <v>15102.318205844596</v>
      </c>
      <c r="F465" s="529">
        <v>200000000</v>
      </c>
      <c r="G465" s="533">
        <f t="shared" si="27"/>
        <v>6443</v>
      </c>
      <c r="H465" s="544">
        <f t="shared" si="25"/>
        <v>32437.994722955144</v>
      </c>
      <c r="I465" s="550">
        <v>208998000</v>
      </c>
    </row>
    <row r="466" spans="2:9" ht="15.75">
      <c r="B466" s="83"/>
      <c r="C466" s="83"/>
      <c r="D466" s="536">
        <f t="shared" si="26"/>
        <v>13244</v>
      </c>
      <c r="E466" s="534">
        <f t="shared" si="24"/>
        <v>15101.177891875566</v>
      </c>
      <c r="F466" s="529">
        <v>200000000</v>
      </c>
      <c r="G466" s="533">
        <f t="shared" si="27"/>
        <v>6444</v>
      </c>
      <c r="H466" s="544">
        <f t="shared" si="25"/>
        <v>32432.96089385475</v>
      </c>
      <c r="I466" s="550">
        <v>208998000</v>
      </c>
    </row>
    <row r="467" spans="2:9" ht="15.75">
      <c r="B467" s="83"/>
      <c r="C467" s="83"/>
      <c r="D467" s="536">
        <f t="shared" si="26"/>
        <v>13245</v>
      </c>
      <c r="E467" s="534">
        <f t="shared" si="24"/>
        <v>15100.037750094376</v>
      </c>
      <c r="F467" s="529">
        <v>200000000</v>
      </c>
      <c r="G467" s="533">
        <f t="shared" si="27"/>
        <v>6445</v>
      </c>
      <c r="H467" s="544">
        <f t="shared" si="25"/>
        <v>32427.928626842513</v>
      </c>
      <c r="I467" s="550">
        <v>208998000</v>
      </c>
    </row>
    <row r="468" spans="2:9" ht="15.75">
      <c r="B468" s="83"/>
      <c r="C468" s="83"/>
      <c r="D468" s="536">
        <f t="shared" si="26"/>
        <v>13246</v>
      </c>
      <c r="E468" s="534">
        <f t="shared" si="24"/>
        <v>15098.897780462026</v>
      </c>
      <c r="F468" s="529">
        <v>200000000</v>
      </c>
      <c r="G468" s="533">
        <f t="shared" si="27"/>
        <v>6446</v>
      </c>
      <c r="H468" s="544">
        <f t="shared" si="25"/>
        <v>32422.897921191437</v>
      </c>
      <c r="I468" s="550">
        <v>208998000</v>
      </c>
    </row>
    <row r="469" spans="2:9" ht="15.75">
      <c r="B469" s="83"/>
      <c r="C469" s="83"/>
      <c r="D469" s="536">
        <f t="shared" si="26"/>
        <v>13247</v>
      </c>
      <c r="E469" s="534">
        <f t="shared" si="24"/>
        <v>15097.757982939533</v>
      </c>
      <c r="F469" s="529">
        <v>200000000</v>
      </c>
      <c r="G469" s="533">
        <f t="shared" si="27"/>
        <v>6447</v>
      </c>
      <c r="H469" s="544">
        <f t="shared" si="25"/>
        <v>32417.868776174964</v>
      </c>
      <c r="I469" s="550">
        <v>208998000</v>
      </c>
    </row>
    <row r="470" spans="2:9" ht="15.75">
      <c r="B470" s="83"/>
      <c r="C470" s="83"/>
      <c r="D470" s="536">
        <f t="shared" si="26"/>
        <v>13248</v>
      </c>
      <c r="E470" s="534">
        <f t="shared" si="24"/>
        <v>15096.618357487923</v>
      </c>
      <c r="F470" s="529">
        <v>200000000</v>
      </c>
      <c r="G470" s="533">
        <f t="shared" si="27"/>
        <v>6448</v>
      </c>
      <c r="H470" s="544">
        <f t="shared" si="25"/>
        <v>32412.841191066997</v>
      </c>
      <c r="I470" s="550">
        <v>208998000</v>
      </c>
    </row>
    <row r="471" spans="2:9" ht="15.75">
      <c r="B471" s="83"/>
      <c r="C471" s="83"/>
      <c r="D471" s="536">
        <f t="shared" si="26"/>
        <v>13249</v>
      </c>
      <c r="E471" s="534">
        <f t="shared" ref="E471:E534" si="28">F471/D471</f>
        <v>15095.478904068232</v>
      </c>
      <c r="F471" s="529">
        <v>200000000</v>
      </c>
      <c r="G471" s="533">
        <f t="shared" si="27"/>
        <v>6449</v>
      </c>
      <c r="H471" s="544">
        <f t="shared" ref="H471:H534" si="29">I471/G471</f>
        <v>32407.815165141881</v>
      </c>
      <c r="I471" s="550">
        <v>208998000</v>
      </c>
    </row>
    <row r="472" spans="2:9" ht="15.75">
      <c r="B472" s="83"/>
      <c r="C472" s="83"/>
      <c r="D472" s="536">
        <f t="shared" ref="D472:D535" si="30">D471+1</f>
        <v>13250</v>
      </c>
      <c r="E472" s="534">
        <f t="shared" si="28"/>
        <v>15094.33962264151</v>
      </c>
      <c r="F472" s="529">
        <v>200000000</v>
      </c>
      <c r="G472" s="533">
        <f t="shared" ref="G472:G535" si="31">G471+1</f>
        <v>6450</v>
      </c>
      <c r="H472" s="544">
        <f t="shared" si="29"/>
        <v>32402.79069767442</v>
      </c>
      <c r="I472" s="550">
        <v>208998000</v>
      </c>
    </row>
    <row r="473" spans="2:9" ht="15.75">
      <c r="B473" s="83"/>
      <c r="C473" s="83"/>
      <c r="D473" s="536">
        <f t="shared" si="30"/>
        <v>13251</v>
      </c>
      <c r="E473" s="534">
        <f t="shared" si="28"/>
        <v>15093.200513168817</v>
      </c>
      <c r="F473" s="529">
        <v>200000000</v>
      </c>
      <c r="G473" s="533">
        <f t="shared" si="31"/>
        <v>6451</v>
      </c>
      <c r="H473" s="544">
        <f t="shared" si="29"/>
        <v>32397.767787939854</v>
      </c>
      <c r="I473" s="550">
        <v>208998000</v>
      </c>
    </row>
    <row r="474" spans="2:9" ht="15.75">
      <c r="B474" s="83"/>
      <c r="C474" s="83"/>
      <c r="D474" s="536">
        <f t="shared" si="30"/>
        <v>13252</v>
      </c>
      <c r="E474" s="535">
        <f t="shared" si="28"/>
        <v>15092.061575611229</v>
      </c>
      <c r="F474" s="529">
        <v>200000000</v>
      </c>
      <c r="G474" s="533">
        <f t="shared" si="31"/>
        <v>6452</v>
      </c>
      <c r="H474" s="544">
        <f t="shared" si="29"/>
        <v>32392.746435213889</v>
      </c>
      <c r="I474" s="550">
        <v>208998000</v>
      </c>
    </row>
    <row r="475" spans="2:9" ht="15.75">
      <c r="B475" s="83"/>
      <c r="C475" s="83"/>
      <c r="D475" s="536">
        <f t="shared" si="30"/>
        <v>13253</v>
      </c>
      <c r="E475" s="534">
        <f t="shared" si="28"/>
        <v>15090.922809929827</v>
      </c>
      <c r="F475" s="529">
        <v>200000000</v>
      </c>
      <c r="G475" s="533">
        <f t="shared" si="31"/>
        <v>6453</v>
      </c>
      <c r="H475" s="544">
        <f t="shared" si="29"/>
        <v>32387.726638772663</v>
      </c>
      <c r="I475" s="550">
        <v>208998000</v>
      </c>
    </row>
    <row r="476" spans="2:9" ht="15.75">
      <c r="B476" s="83"/>
      <c r="C476" s="83"/>
      <c r="D476" s="536">
        <f t="shared" si="30"/>
        <v>13254</v>
      </c>
      <c r="E476" s="534">
        <f t="shared" si="28"/>
        <v>15089.784216085711</v>
      </c>
      <c r="F476" s="529">
        <v>200000000</v>
      </c>
      <c r="G476" s="533">
        <f t="shared" si="31"/>
        <v>6454</v>
      </c>
      <c r="H476" s="544">
        <f t="shared" si="29"/>
        <v>32382.70839789278</v>
      </c>
      <c r="I476" s="550">
        <v>208998000</v>
      </c>
    </row>
    <row r="477" spans="2:9" ht="15.75">
      <c r="B477" s="83"/>
      <c r="C477" s="83"/>
      <c r="D477" s="536">
        <f t="shared" si="30"/>
        <v>13255</v>
      </c>
      <c r="E477" s="534">
        <f t="shared" si="28"/>
        <v>15088.645794039985</v>
      </c>
      <c r="F477" s="529">
        <v>200000000</v>
      </c>
      <c r="G477" s="533">
        <f t="shared" si="31"/>
        <v>6455</v>
      </c>
      <c r="H477" s="544">
        <f t="shared" si="29"/>
        <v>32377.691711851279</v>
      </c>
      <c r="I477" s="550">
        <v>208998000</v>
      </c>
    </row>
    <row r="478" spans="2:9" ht="15.75">
      <c r="B478" s="83"/>
      <c r="C478" s="83"/>
      <c r="D478" s="536">
        <f t="shared" si="30"/>
        <v>13256</v>
      </c>
      <c r="E478" s="534">
        <f t="shared" si="28"/>
        <v>15087.507543753773</v>
      </c>
      <c r="F478" s="529">
        <v>200000000</v>
      </c>
      <c r="G478" s="533">
        <f t="shared" si="31"/>
        <v>6456</v>
      </c>
      <c r="H478" s="544">
        <f t="shared" si="29"/>
        <v>32372.67657992565</v>
      </c>
      <c r="I478" s="550">
        <v>208998000</v>
      </c>
    </row>
    <row r="479" spans="2:9" ht="15.75">
      <c r="B479" s="83"/>
      <c r="C479" s="83"/>
      <c r="D479" s="536">
        <f t="shared" si="30"/>
        <v>13257</v>
      </c>
      <c r="E479" s="534">
        <f t="shared" si="28"/>
        <v>15086.369465188203</v>
      </c>
      <c r="F479" s="529">
        <v>200000000</v>
      </c>
      <c r="G479" s="533">
        <f t="shared" si="31"/>
        <v>6457</v>
      </c>
      <c r="H479" s="544">
        <f t="shared" si="29"/>
        <v>32367.663001393837</v>
      </c>
      <c r="I479" s="550">
        <v>208998000</v>
      </c>
    </row>
    <row r="480" spans="2:9" ht="15.75">
      <c r="B480" s="83"/>
      <c r="C480" s="83"/>
      <c r="D480" s="536">
        <f t="shared" si="30"/>
        <v>13258</v>
      </c>
      <c r="E480" s="534">
        <f t="shared" si="28"/>
        <v>15085.23155830442</v>
      </c>
      <c r="F480" s="529">
        <v>200000000</v>
      </c>
      <c r="G480" s="533">
        <f t="shared" si="31"/>
        <v>6458</v>
      </c>
      <c r="H480" s="544">
        <f t="shared" si="29"/>
        <v>32362.650975534219</v>
      </c>
      <c r="I480" s="550">
        <v>208998000</v>
      </c>
    </row>
    <row r="481" spans="2:9" ht="15.75">
      <c r="B481" s="83"/>
      <c r="C481" s="83"/>
      <c r="D481" s="536">
        <f t="shared" si="30"/>
        <v>13259</v>
      </c>
      <c r="E481" s="534">
        <f t="shared" si="28"/>
        <v>15084.09382306358</v>
      </c>
      <c r="F481" s="529">
        <v>200000000</v>
      </c>
      <c r="G481" s="533">
        <f t="shared" si="31"/>
        <v>6459</v>
      </c>
      <c r="H481" s="544">
        <f t="shared" si="29"/>
        <v>32357.640501625639</v>
      </c>
      <c r="I481" s="550">
        <v>208998000</v>
      </c>
    </row>
    <row r="482" spans="2:9" ht="15.75">
      <c r="B482" s="83"/>
      <c r="C482" s="83"/>
      <c r="D482" s="536">
        <f t="shared" si="30"/>
        <v>13260</v>
      </c>
      <c r="E482" s="534">
        <f t="shared" si="28"/>
        <v>15082.956259426848</v>
      </c>
      <c r="F482" s="529">
        <v>200000000</v>
      </c>
      <c r="G482" s="533">
        <f t="shared" si="31"/>
        <v>6460</v>
      </c>
      <c r="H482" s="544">
        <f t="shared" si="29"/>
        <v>32352.63157894737</v>
      </c>
      <c r="I482" s="550">
        <v>208998000</v>
      </c>
    </row>
    <row r="483" spans="2:9" ht="15.75">
      <c r="B483" s="83"/>
      <c r="C483" s="83"/>
      <c r="D483" s="536">
        <f t="shared" si="30"/>
        <v>13261</v>
      </c>
      <c r="E483" s="534">
        <f t="shared" si="28"/>
        <v>15081.818867355403</v>
      </c>
      <c r="F483" s="529">
        <v>200000000</v>
      </c>
      <c r="G483" s="533">
        <f t="shared" si="31"/>
        <v>6461</v>
      </c>
      <c r="H483" s="544">
        <f t="shared" si="29"/>
        <v>32347.624206779135</v>
      </c>
      <c r="I483" s="550">
        <v>208998000</v>
      </c>
    </row>
    <row r="484" spans="2:9" ht="15.75">
      <c r="B484" s="83"/>
      <c r="C484" s="83"/>
      <c r="D484" s="536">
        <f t="shared" si="30"/>
        <v>13262</v>
      </c>
      <c r="E484" s="534">
        <f t="shared" si="28"/>
        <v>15080.681646810435</v>
      </c>
      <c r="F484" s="529">
        <v>200000000</v>
      </c>
      <c r="G484" s="533">
        <f t="shared" si="31"/>
        <v>6462</v>
      </c>
      <c r="H484" s="544">
        <f t="shared" si="29"/>
        <v>32342.618384401114</v>
      </c>
      <c r="I484" s="550">
        <v>208998000</v>
      </c>
    </row>
    <row r="485" spans="2:9" ht="15.75">
      <c r="B485" s="83"/>
      <c r="C485" s="83"/>
      <c r="D485" s="536">
        <f t="shared" si="30"/>
        <v>13263</v>
      </c>
      <c r="E485" s="534">
        <f t="shared" si="28"/>
        <v>15079.544597753147</v>
      </c>
      <c r="F485" s="529">
        <v>200000000</v>
      </c>
      <c r="G485" s="533">
        <f t="shared" si="31"/>
        <v>6463</v>
      </c>
      <c r="H485" s="544">
        <f t="shared" si="29"/>
        <v>32337.614111093921</v>
      </c>
      <c r="I485" s="550">
        <v>208998000</v>
      </c>
    </row>
    <row r="486" spans="2:9" ht="15.75">
      <c r="B486" s="83"/>
      <c r="C486" s="83"/>
      <c r="D486" s="536">
        <f t="shared" si="30"/>
        <v>13264</v>
      </c>
      <c r="E486" s="534">
        <f t="shared" si="28"/>
        <v>15078.407720144753</v>
      </c>
      <c r="F486" s="529">
        <v>200000000</v>
      </c>
      <c r="G486" s="533">
        <f t="shared" si="31"/>
        <v>6464</v>
      </c>
      <c r="H486" s="544">
        <f t="shared" si="29"/>
        <v>32332.611386138615</v>
      </c>
      <c r="I486" s="550">
        <v>208998000</v>
      </c>
    </row>
    <row r="487" spans="2:9" ht="15.75">
      <c r="B487" s="83"/>
      <c r="C487" s="83"/>
      <c r="D487" s="536">
        <f t="shared" si="30"/>
        <v>13265</v>
      </c>
      <c r="E487" s="534">
        <f t="shared" si="28"/>
        <v>15077.271013946476</v>
      </c>
      <c r="F487" s="529">
        <v>200000000</v>
      </c>
      <c r="G487" s="533">
        <f t="shared" si="31"/>
        <v>6465</v>
      </c>
      <c r="H487" s="544">
        <f t="shared" si="29"/>
        <v>32327.610208816706</v>
      </c>
      <c r="I487" s="550">
        <v>208998000</v>
      </c>
    </row>
    <row r="488" spans="2:9" ht="15.75">
      <c r="B488" s="83"/>
      <c r="C488" s="83"/>
      <c r="D488" s="536">
        <f t="shared" si="30"/>
        <v>13266</v>
      </c>
      <c r="E488" s="534">
        <f t="shared" si="28"/>
        <v>15076.134479119553</v>
      </c>
      <c r="F488" s="529">
        <v>200000000</v>
      </c>
      <c r="G488" s="533">
        <f t="shared" si="31"/>
        <v>6466</v>
      </c>
      <c r="H488" s="544">
        <f t="shared" si="29"/>
        <v>32322.610578410146</v>
      </c>
      <c r="I488" s="550">
        <v>208998000</v>
      </c>
    </row>
    <row r="489" spans="2:9" ht="15.75">
      <c r="B489" s="83"/>
      <c r="C489" s="83"/>
      <c r="D489" s="536">
        <f t="shared" si="30"/>
        <v>13267</v>
      </c>
      <c r="E489" s="534">
        <f t="shared" si="28"/>
        <v>15074.998115625236</v>
      </c>
      <c r="F489" s="529">
        <v>200000000</v>
      </c>
      <c r="G489" s="533">
        <f t="shared" si="31"/>
        <v>6467</v>
      </c>
      <c r="H489" s="544">
        <f t="shared" si="29"/>
        <v>32317.61249420133</v>
      </c>
      <c r="I489" s="550">
        <v>208998000</v>
      </c>
    </row>
    <row r="490" spans="2:9" ht="15.75">
      <c r="B490" s="83"/>
      <c r="C490" s="83"/>
      <c r="D490" s="536">
        <f t="shared" si="30"/>
        <v>13268</v>
      </c>
      <c r="E490" s="534">
        <f t="shared" si="28"/>
        <v>15073.861923424782</v>
      </c>
      <c r="F490" s="529">
        <v>200000000</v>
      </c>
      <c r="G490" s="533">
        <f t="shared" si="31"/>
        <v>6468</v>
      </c>
      <c r="H490" s="544">
        <f t="shared" si="29"/>
        <v>32312.615955473098</v>
      </c>
      <c r="I490" s="550">
        <v>208998000</v>
      </c>
    </row>
    <row r="491" spans="2:9" ht="15.75">
      <c r="B491" s="83"/>
      <c r="C491" s="83"/>
      <c r="D491" s="536">
        <f t="shared" si="30"/>
        <v>13269</v>
      </c>
      <c r="E491" s="534">
        <f t="shared" si="28"/>
        <v>15072.725902479464</v>
      </c>
      <c r="F491" s="529">
        <v>200000000</v>
      </c>
      <c r="G491" s="533">
        <f t="shared" si="31"/>
        <v>6469</v>
      </c>
      <c r="H491" s="544">
        <f t="shared" si="29"/>
        <v>32307.620961508735</v>
      </c>
      <c r="I491" s="550">
        <v>208998000</v>
      </c>
    </row>
    <row r="492" spans="2:9" ht="15.75">
      <c r="B492" s="83"/>
      <c r="C492" s="83"/>
      <c r="D492" s="536">
        <f t="shared" si="30"/>
        <v>13270</v>
      </c>
      <c r="E492" s="534">
        <f t="shared" si="28"/>
        <v>15071.590052750566</v>
      </c>
      <c r="F492" s="529">
        <v>200000000</v>
      </c>
      <c r="G492" s="533">
        <f t="shared" si="31"/>
        <v>6470</v>
      </c>
      <c r="H492" s="544">
        <f t="shared" si="29"/>
        <v>32302.627511591963</v>
      </c>
      <c r="I492" s="550">
        <v>208998000</v>
      </c>
    </row>
    <row r="493" spans="2:9" ht="15.75">
      <c r="B493" s="83"/>
      <c r="C493" s="83"/>
      <c r="D493" s="536">
        <f t="shared" si="30"/>
        <v>13271</v>
      </c>
      <c r="E493" s="534">
        <f t="shared" si="28"/>
        <v>15070.454374199382</v>
      </c>
      <c r="F493" s="529">
        <v>200000000</v>
      </c>
      <c r="G493" s="533">
        <f t="shared" si="31"/>
        <v>6471</v>
      </c>
      <c r="H493" s="544">
        <f t="shared" si="29"/>
        <v>32297.635605006955</v>
      </c>
      <c r="I493" s="550">
        <v>208998000</v>
      </c>
    </row>
    <row r="494" spans="2:9" ht="15.75">
      <c r="B494" s="83"/>
      <c r="C494" s="83"/>
      <c r="D494" s="536">
        <f t="shared" si="30"/>
        <v>13272</v>
      </c>
      <c r="E494" s="534">
        <f t="shared" si="28"/>
        <v>15069.318866787222</v>
      </c>
      <c r="F494" s="529">
        <v>200000000</v>
      </c>
      <c r="G494" s="533">
        <f t="shared" si="31"/>
        <v>6472</v>
      </c>
      <c r="H494" s="544">
        <f t="shared" si="29"/>
        <v>32292.645241038317</v>
      </c>
      <c r="I494" s="550">
        <v>208998000</v>
      </c>
    </row>
    <row r="495" spans="2:9" ht="15.75">
      <c r="B495" s="83"/>
      <c r="C495" s="83"/>
      <c r="D495" s="536">
        <f t="shared" si="30"/>
        <v>13273</v>
      </c>
      <c r="E495" s="534">
        <f t="shared" si="28"/>
        <v>15068.1835304754</v>
      </c>
      <c r="F495" s="529">
        <v>200000000</v>
      </c>
      <c r="G495" s="533">
        <f t="shared" si="31"/>
        <v>6473</v>
      </c>
      <c r="H495" s="544">
        <f t="shared" si="29"/>
        <v>32287.65641897111</v>
      </c>
      <c r="I495" s="550">
        <v>208998000</v>
      </c>
    </row>
    <row r="496" spans="2:9" ht="15.75">
      <c r="B496" s="83"/>
      <c r="C496" s="83"/>
      <c r="D496" s="536">
        <f t="shared" si="30"/>
        <v>13274</v>
      </c>
      <c r="E496" s="534">
        <f t="shared" si="28"/>
        <v>15067.048365225251</v>
      </c>
      <c r="F496" s="529">
        <v>200000000</v>
      </c>
      <c r="G496" s="533">
        <f t="shared" si="31"/>
        <v>6474</v>
      </c>
      <c r="H496" s="544">
        <f t="shared" si="29"/>
        <v>32282.669138090823</v>
      </c>
      <c r="I496" s="550">
        <v>208998000</v>
      </c>
    </row>
    <row r="497" spans="2:9" ht="15.75">
      <c r="B497" s="83"/>
      <c r="C497" s="83"/>
      <c r="D497" s="536">
        <f t="shared" si="30"/>
        <v>13275</v>
      </c>
      <c r="E497" s="534">
        <f t="shared" si="28"/>
        <v>15065.913370998116</v>
      </c>
      <c r="F497" s="529">
        <v>200000000</v>
      </c>
      <c r="G497" s="533">
        <f t="shared" si="31"/>
        <v>6475</v>
      </c>
      <c r="H497" s="544">
        <f t="shared" si="29"/>
        <v>32277.683397683399</v>
      </c>
      <c r="I497" s="550">
        <v>208998000</v>
      </c>
    </row>
    <row r="498" spans="2:9" ht="15.75">
      <c r="B498" s="83"/>
      <c r="C498" s="83"/>
      <c r="D498" s="536">
        <f t="shared" si="30"/>
        <v>13276</v>
      </c>
      <c r="E498" s="534">
        <f t="shared" si="28"/>
        <v>15064.778547755348</v>
      </c>
      <c r="F498" s="529">
        <v>200000000</v>
      </c>
      <c r="G498" s="533">
        <f t="shared" si="31"/>
        <v>6476</v>
      </c>
      <c r="H498" s="544">
        <f t="shared" si="29"/>
        <v>32272.699197035206</v>
      </c>
      <c r="I498" s="550">
        <v>208998000</v>
      </c>
    </row>
    <row r="499" spans="2:9" ht="15.75">
      <c r="B499" s="83"/>
      <c r="C499" s="83"/>
      <c r="D499" s="536">
        <f t="shared" si="30"/>
        <v>13277</v>
      </c>
      <c r="E499" s="534">
        <f t="shared" si="28"/>
        <v>15063.643895458312</v>
      </c>
      <c r="F499" s="529">
        <v>200000000</v>
      </c>
      <c r="G499" s="533">
        <f t="shared" si="31"/>
        <v>6477</v>
      </c>
      <c r="H499" s="544">
        <f t="shared" si="29"/>
        <v>32267.716535433072</v>
      </c>
      <c r="I499" s="550">
        <v>208998000</v>
      </c>
    </row>
    <row r="500" spans="2:9" ht="15.75">
      <c r="B500" s="83"/>
      <c r="C500" s="83"/>
      <c r="D500" s="536">
        <f t="shared" si="30"/>
        <v>13278</v>
      </c>
      <c r="E500" s="534">
        <f t="shared" si="28"/>
        <v>15062.509414068383</v>
      </c>
      <c r="F500" s="529">
        <v>200000000</v>
      </c>
      <c r="G500" s="533">
        <f t="shared" si="31"/>
        <v>6478</v>
      </c>
      <c r="H500" s="544">
        <f t="shared" si="29"/>
        <v>32262.735412164249</v>
      </c>
      <c r="I500" s="550">
        <v>208998000</v>
      </c>
    </row>
    <row r="501" spans="2:9" ht="15.75">
      <c r="B501" s="83"/>
      <c r="C501" s="83"/>
      <c r="D501" s="536">
        <f t="shared" si="30"/>
        <v>13279</v>
      </c>
      <c r="E501" s="534">
        <f t="shared" si="28"/>
        <v>15061.375103546954</v>
      </c>
      <c r="F501" s="529">
        <v>200000000</v>
      </c>
      <c r="G501" s="533">
        <f t="shared" si="31"/>
        <v>6479</v>
      </c>
      <c r="H501" s="544">
        <f t="shared" si="29"/>
        <v>32257.755826516437</v>
      </c>
      <c r="I501" s="550">
        <v>208998000</v>
      </c>
    </row>
    <row r="502" spans="2:9" ht="15.75">
      <c r="B502" s="83"/>
      <c r="C502" s="83"/>
      <c r="D502" s="536">
        <f t="shared" si="30"/>
        <v>13280</v>
      </c>
      <c r="E502" s="534">
        <f t="shared" si="28"/>
        <v>15060.240963855422</v>
      </c>
      <c r="F502" s="529">
        <v>200000000</v>
      </c>
      <c r="G502" s="533">
        <f t="shared" si="31"/>
        <v>6480</v>
      </c>
      <c r="H502" s="544">
        <f t="shared" si="29"/>
        <v>32252.777777777777</v>
      </c>
      <c r="I502" s="550">
        <v>208998000</v>
      </c>
    </row>
    <row r="503" spans="2:9" ht="15.75">
      <c r="B503" s="83"/>
      <c r="C503" s="83"/>
      <c r="D503" s="536">
        <f t="shared" si="30"/>
        <v>13281</v>
      </c>
      <c r="E503" s="534">
        <f t="shared" si="28"/>
        <v>15059.106994955198</v>
      </c>
      <c r="F503" s="529">
        <v>200000000</v>
      </c>
      <c r="G503" s="533">
        <f t="shared" si="31"/>
        <v>6481</v>
      </c>
      <c r="H503" s="544">
        <f t="shared" si="29"/>
        <v>32247.801265236845</v>
      </c>
      <c r="I503" s="550">
        <v>208998000</v>
      </c>
    </row>
    <row r="504" spans="2:9" ht="15.75">
      <c r="B504" s="83"/>
      <c r="C504" s="83"/>
      <c r="D504" s="536">
        <f t="shared" si="30"/>
        <v>13282</v>
      </c>
      <c r="E504" s="534">
        <f t="shared" si="28"/>
        <v>15057.97319680771</v>
      </c>
      <c r="F504" s="529">
        <v>200000000</v>
      </c>
      <c r="G504" s="533">
        <f t="shared" si="31"/>
        <v>6482</v>
      </c>
      <c r="H504" s="544">
        <f t="shared" si="29"/>
        <v>32242.826288182659</v>
      </c>
      <c r="I504" s="550">
        <v>208998000</v>
      </c>
    </row>
    <row r="505" spans="2:9" ht="15.75">
      <c r="B505" s="83"/>
      <c r="C505" s="83"/>
      <c r="D505" s="536">
        <f t="shared" si="30"/>
        <v>13283</v>
      </c>
      <c r="E505" s="534">
        <f t="shared" si="28"/>
        <v>15056.839569374388</v>
      </c>
      <c r="F505" s="529">
        <v>200000000</v>
      </c>
      <c r="G505" s="533">
        <f t="shared" si="31"/>
        <v>6483</v>
      </c>
      <c r="H505" s="544">
        <f t="shared" si="29"/>
        <v>32237.852845904672</v>
      </c>
      <c r="I505" s="550">
        <v>208998000</v>
      </c>
    </row>
    <row r="506" spans="2:9" ht="15.75">
      <c r="B506" s="83"/>
      <c r="C506" s="83"/>
      <c r="D506" s="536">
        <f t="shared" si="30"/>
        <v>13284</v>
      </c>
      <c r="E506" s="534">
        <f t="shared" si="28"/>
        <v>15055.706112616681</v>
      </c>
      <c r="F506" s="529">
        <v>200000000</v>
      </c>
      <c r="G506" s="533">
        <f t="shared" si="31"/>
        <v>6484</v>
      </c>
      <c r="H506" s="544">
        <f t="shared" si="29"/>
        <v>32232.880937692782</v>
      </c>
      <c r="I506" s="550">
        <v>208998000</v>
      </c>
    </row>
    <row r="507" spans="2:9" ht="15.75">
      <c r="B507" s="83"/>
      <c r="C507" s="83"/>
      <c r="D507" s="536">
        <f t="shared" si="30"/>
        <v>13285</v>
      </c>
      <c r="E507" s="534">
        <f t="shared" si="28"/>
        <v>15054.572826496049</v>
      </c>
      <c r="F507" s="529">
        <v>200000000</v>
      </c>
      <c r="G507" s="533">
        <f t="shared" si="31"/>
        <v>6485</v>
      </c>
      <c r="H507" s="544">
        <f t="shared" si="29"/>
        <v>32227.910562837318</v>
      </c>
      <c r="I507" s="550">
        <v>208998000</v>
      </c>
    </row>
    <row r="508" spans="2:9" ht="15.75">
      <c r="B508" s="83"/>
      <c r="C508" s="83"/>
      <c r="D508" s="536">
        <f t="shared" si="30"/>
        <v>13286</v>
      </c>
      <c r="E508" s="534">
        <f t="shared" si="28"/>
        <v>15053.439710973958</v>
      </c>
      <c r="F508" s="529">
        <v>200000000</v>
      </c>
      <c r="G508" s="533">
        <f t="shared" si="31"/>
        <v>6486</v>
      </c>
      <c r="H508" s="544">
        <f t="shared" si="29"/>
        <v>32222.941720629045</v>
      </c>
      <c r="I508" s="550">
        <v>208998000</v>
      </c>
    </row>
    <row r="509" spans="2:9" ht="15.75">
      <c r="B509" s="83"/>
      <c r="C509" s="83"/>
      <c r="D509" s="536">
        <f t="shared" si="30"/>
        <v>13287</v>
      </c>
      <c r="E509" s="534">
        <f t="shared" si="28"/>
        <v>15052.30676601189</v>
      </c>
      <c r="F509" s="529">
        <v>200000000</v>
      </c>
      <c r="G509" s="533">
        <f t="shared" si="31"/>
        <v>6487</v>
      </c>
      <c r="H509" s="544">
        <f t="shared" si="29"/>
        <v>32217.97441035918</v>
      </c>
      <c r="I509" s="550">
        <v>208998000</v>
      </c>
    </row>
    <row r="510" spans="2:9" ht="15.75">
      <c r="B510" s="83"/>
      <c r="C510" s="83"/>
      <c r="D510" s="536">
        <f t="shared" si="30"/>
        <v>13288</v>
      </c>
      <c r="E510" s="534">
        <f t="shared" si="28"/>
        <v>15051.173991571342</v>
      </c>
      <c r="F510" s="529">
        <v>200000000</v>
      </c>
      <c r="G510" s="533">
        <f t="shared" si="31"/>
        <v>6488</v>
      </c>
      <c r="H510" s="544">
        <f t="shared" si="29"/>
        <v>32213.008631319361</v>
      </c>
      <c r="I510" s="550">
        <v>208998000</v>
      </c>
    </row>
    <row r="511" spans="2:9" ht="15.75">
      <c r="B511" s="83"/>
      <c r="C511" s="83"/>
      <c r="D511" s="536">
        <f t="shared" si="30"/>
        <v>13289</v>
      </c>
      <c r="E511" s="534">
        <f t="shared" si="28"/>
        <v>15050.041387613815</v>
      </c>
      <c r="F511" s="529">
        <v>200000000</v>
      </c>
      <c r="G511" s="533">
        <f t="shared" si="31"/>
        <v>6489</v>
      </c>
      <c r="H511" s="544">
        <f t="shared" si="29"/>
        <v>32208.044382801665</v>
      </c>
      <c r="I511" s="550">
        <v>208998000</v>
      </c>
    </row>
    <row r="512" spans="2:9" ht="15.75">
      <c r="B512" s="83"/>
      <c r="C512" s="83"/>
      <c r="D512" s="536">
        <f t="shared" si="30"/>
        <v>13290</v>
      </c>
      <c r="E512" s="534">
        <f t="shared" si="28"/>
        <v>15048.908954100827</v>
      </c>
      <c r="F512" s="529">
        <v>200000000</v>
      </c>
      <c r="G512" s="533">
        <f t="shared" si="31"/>
        <v>6490</v>
      </c>
      <c r="H512" s="544">
        <f t="shared" si="29"/>
        <v>32203.081664098612</v>
      </c>
      <c r="I512" s="550">
        <v>208998000</v>
      </c>
    </row>
    <row r="513" spans="2:9" ht="15.75">
      <c r="B513" s="83"/>
      <c r="C513" s="83"/>
      <c r="D513" s="536">
        <f t="shared" si="30"/>
        <v>13291</v>
      </c>
      <c r="E513" s="534">
        <f t="shared" si="28"/>
        <v>15047.776690993906</v>
      </c>
      <c r="F513" s="529">
        <v>200000000</v>
      </c>
      <c r="G513" s="533">
        <f t="shared" si="31"/>
        <v>6491</v>
      </c>
      <c r="H513" s="544">
        <f t="shared" si="29"/>
        <v>32198.120474503157</v>
      </c>
      <c r="I513" s="550">
        <v>208998000</v>
      </c>
    </row>
    <row r="514" spans="2:9" ht="15.75">
      <c r="B514" s="83"/>
      <c r="C514" s="83"/>
      <c r="D514" s="536">
        <f t="shared" si="30"/>
        <v>13292</v>
      </c>
      <c r="E514" s="534">
        <f t="shared" si="28"/>
        <v>15046.644598254588</v>
      </c>
      <c r="F514" s="529">
        <v>200000000</v>
      </c>
      <c r="G514" s="533">
        <f t="shared" si="31"/>
        <v>6492</v>
      </c>
      <c r="H514" s="544">
        <f t="shared" si="29"/>
        <v>32193.160813308688</v>
      </c>
      <c r="I514" s="550">
        <v>208998000</v>
      </c>
    </row>
    <row r="515" spans="2:9" ht="15.75">
      <c r="B515" s="83"/>
      <c r="C515" s="83"/>
      <c r="D515" s="536">
        <f t="shared" si="30"/>
        <v>13293</v>
      </c>
      <c r="E515" s="534">
        <f t="shared" si="28"/>
        <v>15045.512675844429</v>
      </c>
      <c r="F515" s="529">
        <v>200000000</v>
      </c>
      <c r="G515" s="533">
        <f t="shared" si="31"/>
        <v>6493</v>
      </c>
      <c r="H515" s="544">
        <f t="shared" si="29"/>
        <v>32188.202679809026</v>
      </c>
      <c r="I515" s="550">
        <v>208998000</v>
      </c>
    </row>
    <row r="516" spans="2:9" ht="15.75">
      <c r="B516" s="83"/>
      <c r="C516" s="83"/>
      <c r="D516" s="536">
        <f t="shared" si="30"/>
        <v>13294</v>
      </c>
      <c r="E516" s="534">
        <f t="shared" si="28"/>
        <v>15044.380923724988</v>
      </c>
      <c r="F516" s="529">
        <v>200000000</v>
      </c>
      <c r="G516" s="533">
        <f t="shared" si="31"/>
        <v>6494</v>
      </c>
      <c r="H516" s="544">
        <f t="shared" si="29"/>
        <v>32183.246073298429</v>
      </c>
      <c r="I516" s="550">
        <v>208998000</v>
      </c>
    </row>
    <row r="517" spans="2:9" ht="15.75">
      <c r="B517" s="83"/>
      <c r="C517" s="83"/>
      <c r="D517" s="536">
        <f t="shared" si="30"/>
        <v>13295</v>
      </c>
      <c r="E517" s="534">
        <f t="shared" si="28"/>
        <v>15043.249341857842</v>
      </c>
      <c r="F517" s="529">
        <v>200000000</v>
      </c>
      <c r="G517" s="533">
        <f t="shared" si="31"/>
        <v>6495</v>
      </c>
      <c r="H517" s="544">
        <f t="shared" si="29"/>
        <v>32178.290993071594</v>
      </c>
      <c r="I517" s="550">
        <v>208998000</v>
      </c>
    </row>
    <row r="518" spans="2:9" ht="15.75">
      <c r="B518" s="83"/>
      <c r="C518" s="83"/>
      <c r="D518" s="536">
        <f t="shared" si="30"/>
        <v>13296</v>
      </c>
      <c r="E518" s="534">
        <f t="shared" si="28"/>
        <v>15042.117930204573</v>
      </c>
      <c r="F518" s="529">
        <v>200000000</v>
      </c>
      <c r="G518" s="533">
        <f t="shared" si="31"/>
        <v>6496</v>
      </c>
      <c r="H518" s="544">
        <f t="shared" si="29"/>
        <v>32173.337438423645</v>
      </c>
      <c r="I518" s="550">
        <v>208998000</v>
      </c>
    </row>
    <row r="519" spans="2:9" ht="15.75">
      <c r="B519" s="83"/>
      <c r="C519" s="83"/>
      <c r="D519" s="536">
        <f t="shared" si="30"/>
        <v>13297</v>
      </c>
      <c r="E519" s="534">
        <f t="shared" si="28"/>
        <v>15040.98668872678</v>
      </c>
      <c r="F519" s="529">
        <v>200000000</v>
      </c>
      <c r="G519" s="533">
        <f t="shared" si="31"/>
        <v>6497</v>
      </c>
      <c r="H519" s="544">
        <f t="shared" si="29"/>
        <v>32168.385408650145</v>
      </c>
      <c r="I519" s="550">
        <v>208998000</v>
      </c>
    </row>
    <row r="520" spans="2:9" ht="15.75">
      <c r="B520" s="83"/>
      <c r="C520" s="83"/>
      <c r="D520" s="536">
        <f t="shared" si="30"/>
        <v>13298</v>
      </c>
      <c r="E520" s="534">
        <f t="shared" si="28"/>
        <v>15039.855617386072</v>
      </c>
      <c r="F520" s="529">
        <v>200000000</v>
      </c>
      <c r="G520" s="533">
        <f t="shared" si="31"/>
        <v>6498</v>
      </c>
      <c r="H520" s="544">
        <f t="shared" si="29"/>
        <v>32163.434903047091</v>
      </c>
      <c r="I520" s="550">
        <v>208998000</v>
      </c>
    </row>
    <row r="521" spans="2:9" ht="15.75">
      <c r="B521" s="83"/>
      <c r="C521" s="83"/>
      <c r="D521" s="536">
        <f t="shared" si="30"/>
        <v>13299</v>
      </c>
      <c r="E521" s="534">
        <f t="shared" si="28"/>
        <v>15038.724716144072</v>
      </c>
      <c r="F521" s="529">
        <v>200000000</v>
      </c>
      <c r="G521" s="533">
        <f t="shared" si="31"/>
        <v>6499</v>
      </c>
      <c r="H521" s="544">
        <f t="shared" si="29"/>
        <v>32158.485920910909</v>
      </c>
      <c r="I521" s="550">
        <v>208998000</v>
      </c>
    </row>
    <row r="522" spans="2:9" ht="15.75">
      <c r="B522" s="83"/>
      <c r="C522" s="83"/>
      <c r="D522" s="536">
        <f t="shared" si="30"/>
        <v>13300</v>
      </c>
      <c r="E522" s="534">
        <f t="shared" si="28"/>
        <v>15037.593984962406</v>
      </c>
      <c r="F522" s="529">
        <v>200000000</v>
      </c>
      <c r="G522" s="533">
        <f t="shared" si="31"/>
        <v>6500</v>
      </c>
      <c r="H522" s="544">
        <f t="shared" si="29"/>
        <v>32153.538461538461</v>
      </c>
      <c r="I522" s="550">
        <v>208998000</v>
      </c>
    </row>
    <row r="523" spans="2:9" ht="15.75">
      <c r="B523" s="83"/>
      <c r="C523" s="83"/>
      <c r="D523" s="536">
        <f t="shared" si="30"/>
        <v>13301</v>
      </c>
      <c r="E523" s="534">
        <f t="shared" si="28"/>
        <v>15036.463423802721</v>
      </c>
      <c r="F523" s="529">
        <v>200000000</v>
      </c>
      <c r="G523" s="533">
        <f t="shared" si="31"/>
        <v>6501</v>
      </c>
      <c r="H523" s="544">
        <f t="shared" si="29"/>
        <v>32148.592524227042</v>
      </c>
      <c r="I523" s="550">
        <v>208998000</v>
      </c>
    </row>
    <row r="524" spans="2:9" ht="15.75">
      <c r="B524" s="83"/>
      <c r="C524" s="83"/>
      <c r="D524" s="536">
        <f t="shared" si="30"/>
        <v>13302</v>
      </c>
      <c r="E524" s="534">
        <f t="shared" si="28"/>
        <v>15035.333032626673</v>
      </c>
      <c r="F524" s="529">
        <v>200000000</v>
      </c>
      <c r="G524" s="533">
        <f t="shared" si="31"/>
        <v>6502</v>
      </c>
      <c r="H524" s="544">
        <f t="shared" si="29"/>
        <v>32143.648108274378</v>
      </c>
      <c r="I524" s="550">
        <v>208998000</v>
      </c>
    </row>
    <row r="525" spans="2:9" ht="15.75">
      <c r="B525" s="83"/>
      <c r="C525" s="83"/>
      <c r="D525" s="536">
        <f t="shared" si="30"/>
        <v>13303</v>
      </c>
      <c r="E525" s="534">
        <f t="shared" si="28"/>
        <v>15034.202811395926</v>
      </c>
      <c r="F525" s="529">
        <v>200000000</v>
      </c>
      <c r="G525" s="533">
        <f t="shared" si="31"/>
        <v>6503</v>
      </c>
      <c r="H525" s="544">
        <f t="shared" si="29"/>
        <v>32138.705212978624</v>
      </c>
      <c r="I525" s="550">
        <v>208998000</v>
      </c>
    </row>
    <row r="526" spans="2:9" ht="15.75">
      <c r="B526" s="83"/>
      <c r="C526" s="83"/>
      <c r="D526" s="536">
        <f t="shared" si="30"/>
        <v>13304</v>
      </c>
      <c r="E526" s="534">
        <f t="shared" si="28"/>
        <v>15033.072760072158</v>
      </c>
      <c r="F526" s="529">
        <v>200000000</v>
      </c>
      <c r="G526" s="533">
        <f t="shared" si="31"/>
        <v>6504</v>
      </c>
      <c r="H526" s="544">
        <f t="shared" si="29"/>
        <v>32133.763837638377</v>
      </c>
      <c r="I526" s="550">
        <v>208998000</v>
      </c>
    </row>
    <row r="527" spans="2:9" ht="15.75">
      <c r="B527" s="83"/>
      <c r="C527" s="83"/>
      <c r="D527" s="536">
        <f t="shared" si="30"/>
        <v>13305</v>
      </c>
      <c r="E527" s="534">
        <f t="shared" si="28"/>
        <v>15031.942878617061</v>
      </c>
      <c r="F527" s="529">
        <v>200000000</v>
      </c>
      <c r="G527" s="533">
        <f t="shared" si="31"/>
        <v>6505</v>
      </c>
      <c r="H527" s="544">
        <f t="shared" si="29"/>
        <v>32128.82398155265</v>
      </c>
      <c r="I527" s="550">
        <v>208998000</v>
      </c>
    </row>
    <row r="528" spans="2:9" ht="15.75">
      <c r="B528" s="83"/>
      <c r="C528" s="83"/>
      <c r="D528" s="536">
        <f t="shared" si="30"/>
        <v>13306</v>
      </c>
      <c r="E528" s="534">
        <f t="shared" si="28"/>
        <v>15030.813166992335</v>
      </c>
      <c r="F528" s="529">
        <v>200000000</v>
      </c>
      <c r="G528" s="533">
        <f t="shared" si="31"/>
        <v>6506</v>
      </c>
      <c r="H528" s="544">
        <f t="shared" si="29"/>
        <v>32123.885644020902</v>
      </c>
      <c r="I528" s="550">
        <v>208998000</v>
      </c>
    </row>
    <row r="529" spans="2:9" ht="15.75">
      <c r="B529" s="83"/>
      <c r="C529" s="83"/>
      <c r="D529" s="536">
        <f t="shared" si="30"/>
        <v>13307</v>
      </c>
      <c r="E529" s="534">
        <f t="shared" si="28"/>
        <v>15029.683625159691</v>
      </c>
      <c r="F529" s="529">
        <v>200000000</v>
      </c>
      <c r="G529" s="533">
        <f t="shared" si="31"/>
        <v>6507</v>
      </c>
      <c r="H529" s="544">
        <f t="shared" si="29"/>
        <v>32118.948824343017</v>
      </c>
      <c r="I529" s="550">
        <v>208998000</v>
      </c>
    </row>
    <row r="530" spans="2:9" ht="15.75">
      <c r="B530" s="83"/>
      <c r="C530" s="83"/>
      <c r="D530" s="536">
        <f t="shared" si="30"/>
        <v>13308</v>
      </c>
      <c r="E530" s="534">
        <f t="shared" si="28"/>
        <v>15028.554253080854</v>
      </c>
      <c r="F530" s="529">
        <v>200000000</v>
      </c>
      <c r="G530" s="533">
        <f t="shared" si="31"/>
        <v>6508</v>
      </c>
      <c r="H530" s="544">
        <f t="shared" si="29"/>
        <v>32114.013521819299</v>
      </c>
      <c r="I530" s="550">
        <v>208998000</v>
      </c>
    </row>
    <row r="531" spans="2:9" ht="15.75">
      <c r="B531" s="83"/>
      <c r="C531" s="83"/>
      <c r="D531" s="536">
        <f t="shared" si="30"/>
        <v>13309</v>
      </c>
      <c r="E531" s="534">
        <f t="shared" si="28"/>
        <v>15027.42505071756</v>
      </c>
      <c r="F531" s="529">
        <v>200000000</v>
      </c>
      <c r="G531" s="533">
        <f t="shared" si="31"/>
        <v>6509</v>
      </c>
      <c r="H531" s="544">
        <f t="shared" si="29"/>
        <v>32109.0797357505</v>
      </c>
      <c r="I531" s="550">
        <v>208998000</v>
      </c>
    </row>
    <row r="532" spans="2:9" ht="15.75">
      <c r="B532" s="83"/>
      <c r="C532" s="83"/>
      <c r="D532" s="536">
        <f t="shared" si="30"/>
        <v>13310</v>
      </c>
      <c r="E532" s="534">
        <f t="shared" si="28"/>
        <v>15026.296018031555</v>
      </c>
      <c r="F532" s="529">
        <v>200000000</v>
      </c>
      <c r="G532" s="533">
        <f t="shared" si="31"/>
        <v>6510</v>
      </c>
      <c r="H532" s="544">
        <f t="shared" si="29"/>
        <v>32104.147465437789</v>
      </c>
      <c r="I532" s="550">
        <v>208998000</v>
      </c>
    </row>
    <row r="533" spans="2:9" ht="15.75">
      <c r="B533" s="83"/>
      <c r="C533" s="83"/>
      <c r="D533" s="536">
        <f t="shared" si="30"/>
        <v>13311</v>
      </c>
      <c r="E533" s="534">
        <f t="shared" si="28"/>
        <v>15025.1671549846</v>
      </c>
      <c r="F533" s="529">
        <v>200000000</v>
      </c>
      <c r="G533" s="533">
        <f t="shared" si="31"/>
        <v>6511</v>
      </c>
      <c r="H533" s="544">
        <f t="shared" si="29"/>
        <v>32099.216710182769</v>
      </c>
      <c r="I533" s="550">
        <v>208998000</v>
      </c>
    </row>
    <row r="534" spans="2:9" ht="15.75">
      <c r="B534" s="83"/>
      <c r="C534" s="83"/>
      <c r="D534" s="536">
        <f t="shared" si="30"/>
        <v>13312</v>
      </c>
      <c r="E534" s="534">
        <f t="shared" si="28"/>
        <v>15024.038461538461</v>
      </c>
      <c r="F534" s="529">
        <v>200000000</v>
      </c>
      <c r="G534" s="533">
        <f t="shared" si="31"/>
        <v>6512</v>
      </c>
      <c r="H534" s="544">
        <f t="shared" si="29"/>
        <v>32094.287469287468</v>
      </c>
      <c r="I534" s="550">
        <v>208998000</v>
      </c>
    </row>
    <row r="535" spans="2:9" ht="15.75">
      <c r="B535" s="83"/>
      <c r="C535" s="83"/>
      <c r="D535" s="536">
        <f t="shared" si="30"/>
        <v>13313</v>
      </c>
      <c r="E535" s="534">
        <f t="shared" ref="E535:E598" si="32">F535/D535</f>
        <v>15022.909937654924</v>
      </c>
      <c r="F535" s="529">
        <v>200000000</v>
      </c>
      <c r="G535" s="533">
        <f t="shared" si="31"/>
        <v>6513</v>
      </c>
      <c r="H535" s="544">
        <f t="shared" ref="H535:H598" si="33">I535/G535</f>
        <v>32089.359742054352</v>
      </c>
      <c r="I535" s="550">
        <v>208998000</v>
      </c>
    </row>
    <row r="536" spans="2:9" ht="15.75">
      <c r="B536" s="83"/>
      <c r="C536" s="83"/>
      <c r="D536" s="536">
        <f t="shared" ref="D536:D599" si="34">D535+1</f>
        <v>13314</v>
      </c>
      <c r="E536" s="534">
        <f t="shared" si="32"/>
        <v>15021.781583295779</v>
      </c>
      <c r="F536" s="529">
        <v>200000000</v>
      </c>
      <c r="G536" s="533">
        <f t="shared" ref="G536:G599" si="35">G535+1</f>
        <v>6514</v>
      </c>
      <c r="H536" s="544">
        <f t="shared" si="33"/>
        <v>32084.433527786307</v>
      </c>
      <c r="I536" s="550">
        <v>208998000</v>
      </c>
    </row>
    <row r="537" spans="2:9" ht="15.75">
      <c r="B537" s="83"/>
      <c r="C537" s="83"/>
      <c r="D537" s="536">
        <f t="shared" si="34"/>
        <v>13315</v>
      </c>
      <c r="E537" s="534">
        <f t="shared" si="32"/>
        <v>15020.653398422832</v>
      </c>
      <c r="F537" s="529">
        <v>200000000</v>
      </c>
      <c r="G537" s="533">
        <f t="shared" si="35"/>
        <v>6515</v>
      </c>
      <c r="H537" s="544">
        <f t="shared" si="33"/>
        <v>32079.508825786645</v>
      </c>
      <c r="I537" s="550">
        <v>208998000</v>
      </c>
    </row>
    <row r="538" spans="2:9" ht="15.75">
      <c r="B538" s="83"/>
      <c r="C538" s="83"/>
      <c r="D538" s="536">
        <f t="shared" si="34"/>
        <v>13316</v>
      </c>
      <c r="E538" s="534">
        <f t="shared" si="32"/>
        <v>15019.525382997897</v>
      </c>
      <c r="F538" s="529">
        <v>200000000</v>
      </c>
      <c r="G538" s="533">
        <f t="shared" si="35"/>
        <v>6516</v>
      </c>
      <c r="H538" s="544">
        <f t="shared" si="33"/>
        <v>32074.585635359115</v>
      </c>
      <c r="I538" s="550">
        <v>208998000</v>
      </c>
    </row>
    <row r="539" spans="2:9" ht="15.75">
      <c r="B539" s="83"/>
      <c r="C539" s="83"/>
      <c r="D539" s="536">
        <f t="shared" si="34"/>
        <v>13317</v>
      </c>
      <c r="E539" s="534">
        <f t="shared" si="32"/>
        <v>15018.397536982804</v>
      </c>
      <c r="F539" s="529">
        <v>200000000</v>
      </c>
      <c r="G539" s="533">
        <f t="shared" si="35"/>
        <v>6517</v>
      </c>
      <c r="H539" s="544">
        <f t="shared" si="33"/>
        <v>32069.663955807886</v>
      </c>
      <c r="I539" s="550">
        <v>208998000</v>
      </c>
    </row>
    <row r="540" spans="2:9" ht="15.75">
      <c r="B540" s="83"/>
      <c r="C540" s="83"/>
      <c r="D540" s="536">
        <f t="shared" si="34"/>
        <v>13318</v>
      </c>
      <c r="E540" s="534">
        <f t="shared" si="32"/>
        <v>15017.269860339391</v>
      </c>
      <c r="F540" s="529">
        <v>200000000</v>
      </c>
      <c r="G540" s="533">
        <f t="shared" si="35"/>
        <v>6518</v>
      </c>
      <c r="H540" s="544">
        <f t="shared" si="33"/>
        <v>32064.743786437557</v>
      </c>
      <c r="I540" s="550">
        <v>208998000</v>
      </c>
    </row>
    <row r="541" spans="2:9" ht="15.75">
      <c r="B541" s="83"/>
      <c r="C541" s="83"/>
      <c r="D541" s="536">
        <f t="shared" si="34"/>
        <v>13319</v>
      </c>
      <c r="E541" s="534">
        <f t="shared" si="32"/>
        <v>15016.142353029507</v>
      </c>
      <c r="F541" s="529">
        <v>200000000</v>
      </c>
      <c r="G541" s="533">
        <f t="shared" si="35"/>
        <v>6519</v>
      </c>
      <c r="H541" s="544">
        <f t="shared" si="33"/>
        <v>32059.825126553151</v>
      </c>
      <c r="I541" s="550">
        <v>208998000</v>
      </c>
    </row>
    <row r="542" spans="2:9" ht="15.75">
      <c r="B542" s="83"/>
      <c r="C542" s="83"/>
      <c r="D542" s="536">
        <f t="shared" si="34"/>
        <v>13320</v>
      </c>
      <c r="E542" s="534">
        <f t="shared" si="32"/>
        <v>15015.015015015015</v>
      </c>
      <c r="F542" s="529">
        <v>200000000</v>
      </c>
      <c r="G542" s="533">
        <f t="shared" si="35"/>
        <v>6520</v>
      </c>
      <c r="H542" s="544">
        <f t="shared" si="33"/>
        <v>32054.907975460123</v>
      </c>
      <c r="I542" s="550">
        <v>208998000</v>
      </c>
    </row>
    <row r="543" spans="2:9" ht="15.75">
      <c r="B543" s="83"/>
      <c r="C543" s="83"/>
      <c r="D543" s="536">
        <f t="shared" si="34"/>
        <v>13321</v>
      </c>
      <c r="E543" s="534">
        <f t="shared" si="32"/>
        <v>15013.887846257789</v>
      </c>
      <c r="F543" s="529">
        <v>200000000</v>
      </c>
      <c r="G543" s="533">
        <f t="shared" si="35"/>
        <v>6521</v>
      </c>
      <c r="H543" s="544">
        <f t="shared" si="33"/>
        <v>32049.992332464346</v>
      </c>
      <c r="I543" s="550">
        <v>208998000</v>
      </c>
    </row>
    <row r="544" spans="2:9" ht="15.75">
      <c r="B544" s="83"/>
      <c r="C544" s="83"/>
      <c r="D544" s="536">
        <f t="shared" si="34"/>
        <v>13322</v>
      </c>
      <c r="E544" s="534">
        <f t="shared" si="32"/>
        <v>15012.760846719711</v>
      </c>
      <c r="F544" s="529">
        <v>200000000</v>
      </c>
      <c r="G544" s="533">
        <f t="shared" si="35"/>
        <v>6522</v>
      </c>
      <c r="H544" s="544">
        <f t="shared" si="33"/>
        <v>32045.078196872124</v>
      </c>
      <c r="I544" s="550">
        <v>208998000</v>
      </c>
    </row>
    <row r="545" spans="2:9" ht="15.75">
      <c r="B545" s="83"/>
      <c r="C545" s="83"/>
      <c r="D545" s="536">
        <f t="shared" si="34"/>
        <v>13323</v>
      </c>
      <c r="E545" s="534">
        <f t="shared" si="32"/>
        <v>15011.634016362681</v>
      </c>
      <c r="F545" s="529">
        <v>200000000</v>
      </c>
      <c r="G545" s="533">
        <f t="shared" si="35"/>
        <v>6523</v>
      </c>
      <c r="H545" s="544">
        <f t="shared" si="33"/>
        <v>32040.165567990189</v>
      </c>
      <c r="I545" s="550">
        <v>208998000</v>
      </c>
    </row>
    <row r="546" spans="2:9" ht="15.75">
      <c r="B546" s="83"/>
      <c r="C546" s="83"/>
      <c r="D546" s="536">
        <f t="shared" si="34"/>
        <v>13324</v>
      </c>
      <c r="E546" s="534">
        <f t="shared" si="32"/>
        <v>15010.507355148604</v>
      </c>
      <c r="F546" s="529">
        <v>200000000</v>
      </c>
      <c r="G546" s="533">
        <f t="shared" si="35"/>
        <v>6524</v>
      </c>
      <c r="H546" s="704">
        <f t="shared" si="33"/>
        <v>32035.254445125691</v>
      </c>
      <c r="I546" s="550">
        <v>208998000</v>
      </c>
    </row>
    <row r="547" spans="2:9" ht="15.75">
      <c r="B547" s="83"/>
      <c r="C547" s="83"/>
      <c r="D547" s="536">
        <f t="shared" si="34"/>
        <v>13325</v>
      </c>
      <c r="E547" s="534">
        <f t="shared" si="32"/>
        <v>15009.3808630394</v>
      </c>
      <c r="F547" s="529">
        <v>200000000</v>
      </c>
      <c r="G547" s="533">
        <f t="shared" si="35"/>
        <v>6525</v>
      </c>
      <c r="H547" s="544">
        <f t="shared" si="33"/>
        <v>32030.344827586207</v>
      </c>
      <c r="I547" s="550">
        <v>208998000</v>
      </c>
    </row>
    <row r="548" spans="2:9" ht="15.75">
      <c r="B548" s="83"/>
      <c r="C548" s="83"/>
      <c r="D548" s="536">
        <f t="shared" si="34"/>
        <v>13326</v>
      </c>
      <c r="E548" s="534">
        <f t="shared" si="32"/>
        <v>15008.254539996999</v>
      </c>
      <c r="F548" s="529">
        <v>200000000</v>
      </c>
      <c r="G548" s="533">
        <f t="shared" si="35"/>
        <v>6526</v>
      </c>
      <c r="H548" s="544">
        <f t="shared" si="33"/>
        <v>32025.436714679741</v>
      </c>
      <c r="I548" s="550">
        <v>208998000</v>
      </c>
    </row>
    <row r="549" spans="2:9" ht="15.75">
      <c r="B549" s="83"/>
      <c r="C549" s="83"/>
      <c r="D549" s="536">
        <f t="shared" si="34"/>
        <v>13327</v>
      </c>
      <c r="E549" s="534">
        <f t="shared" si="32"/>
        <v>15007.128385983342</v>
      </c>
      <c r="F549" s="529">
        <v>200000000</v>
      </c>
      <c r="G549" s="533">
        <f t="shared" si="35"/>
        <v>6527</v>
      </c>
      <c r="H549" s="544">
        <f t="shared" si="33"/>
        <v>32020.530105714723</v>
      </c>
      <c r="I549" s="550">
        <v>208998000</v>
      </c>
    </row>
    <row r="550" spans="2:9" ht="15.75">
      <c r="B550" s="83"/>
      <c r="C550" s="83"/>
      <c r="D550" s="536">
        <f t="shared" si="34"/>
        <v>13328</v>
      </c>
      <c r="E550" s="534">
        <f t="shared" si="32"/>
        <v>15006.002400960384</v>
      </c>
      <c r="F550" s="529">
        <v>200000000</v>
      </c>
      <c r="G550" s="533">
        <f t="shared" si="35"/>
        <v>6528</v>
      </c>
      <c r="H550" s="544">
        <f t="shared" si="33"/>
        <v>32015.625</v>
      </c>
      <c r="I550" s="550">
        <v>208998000</v>
      </c>
    </row>
    <row r="551" spans="2:9" ht="15.75">
      <c r="B551" s="83"/>
      <c r="C551" s="83"/>
      <c r="D551" s="536">
        <f t="shared" si="34"/>
        <v>13329</v>
      </c>
      <c r="E551" s="534">
        <f t="shared" si="32"/>
        <v>15004.876584890089</v>
      </c>
      <c r="F551" s="529">
        <v>200000000</v>
      </c>
      <c r="G551" s="533">
        <f t="shared" si="35"/>
        <v>6529</v>
      </c>
      <c r="H551" s="544">
        <f t="shared" si="33"/>
        <v>32010.721396844845</v>
      </c>
      <c r="I551" s="550">
        <v>208998000</v>
      </c>
    </row>
    <row r="552" spans="2:9" ht="15.75">
      <c r="B552" s="83"/>
      <c r="C552" s="83"/>
      <c r="D552" s="536">
        <f t="shared" si="34"/>
        <v>13330</v>
      </c>
      <c r="E552" s="534">
        <f t="shared" si="32"/>
        <v>15003.750937734434</v>
      </c>
      <c r="F552" s="529">
        <v>200000000</v>
      </c>
      <c r="G552" s="533">
        <f t="shared" si="35"/>
        <v>6530</v>
      </c>
      <c r="H552" s="544">
        <f t="shared" si="33"/>
        <v>32005.819295558958</v>
      </c>
      <c r="I552" s="550">
        <v>208998000</v>
      </c>
    </row>
    <row r="553" spans="2:9" ht="15.75">
      <c r="B553" s="83"/>
      <c r="C553" s="83"/>
      <c r="D553" s="536">
        <f t="shared" si="34"/>
        <v>13331</v>
      </c>
      <c r="E553" s="534">
        <f t="shared" si="32"/>
        <v>15002.625459455405</v>
      </c>
      <c r="F553" s="529">
        <v>200000000</v>
      </c>
      <c r="G553" s="533">
        <f t="shared" si="35"/>
        <v>6531</v>
      </c>
      <c r="H553" s="544">
        <f t="shared" si="33"/>
        <v>32000.918695452456</v>
      </c>
      <c r="I553" s="550">
        <v>208998000</v>
      </c>
    </row>
    <row r="554" spans="2:9" ht="15.75">
      <c r="B554" s="83"/>
      <c r="C554" s="83"/>
      <c r="D554" s="536">
        <f t="shared" si="34"/>
        <v>13332</v>
      </c>
      <c r="E554" s="534">
        <f t="shared" si="32"/>
        <v>15001.500150015001</v>
      </c>
      <c r="F554" s="529">
        <v>200000000</v>
      </c>
      <c r="G554" s="533">
        <f t="shared" si="35"/>
        <v>6532</v>
      </c>
      <c r="H554" s="544">
        <f t="shared" si="33"/>
        <v>31996.019595835885</v>
      </c>
      <c r="I554" s="550">
        <v>208998000</v>
      </c>
    </row>
    <row r="555" spans="2:9" ht="15.75">
      <c r="B555" s="83"/>
      <c r="C555" s="83"/>
      <c r="D555" s="536">
        <f t="shared" si="34"/>
        <v>13333</v>
      </c>
      <c r="E555" s="534">
        <f t="shared" si="32"/>
        <v>15000.375009375235</v>
      </c>
      <c r="F555" s="529">
        <v>200000000</v>
      </c>
      <c r="G555" s="533">
        <f t="shared" si="35"/>
        <v>6533</v>
      </c>
      <c r="H555" s="544">
        <f t="shared" si="33"/>
        <v>31991.121996020203</v>
      </c>
      <c r="I555" s="550">
        <v>208998000</v>
      </c>
    </row>
    <row r="556" spans="2:9" ht="15.75">
      <c r="B556" s="83"/>
      <c r="C556" s="83"/>
      <c r="D556" s="536">
        <f t="shared" si="34"/>
        <v>13334</v>
      </c>
      <c r="E556" s="534">
        <f t="shared" si="32"/>
        <v>14999.250037498125</v>
      </c>
      <c r="F556" s="529">
        <v>200000000</v>
      </c>
      <c r="G556" s="533">
        <f t="shared" si="35"/>
        <v>6534</v>
      </c>
      <c r="H556" s="544">
        <f t="shared" si="33"/>
        <v>31986.225895316806</v>
      </c>
      <c r="I556" s="550">
        <v>208998000</v>
      </c>
    </row>
    <row r="557" spans="2:9" ht="15.75">
      <c r="B557" s="83"/>
      <c r="C557" s="83"/>
      <c r="D557" s="536">
        <f t="shared" si="34"/>
        <v>13335</v>
      </c>
      <c r="E557" s="534">
        <f t="shared" si="32"/>
        <v>14998.125234345707</v>
      </c>
      <c r="F557" s="529">
        <v>200000000</v>
      </c>
      <c r="G557" s="533">
        <f t="shared" si="35"/>
        <v>6535</v>
      </c>
      <c r="H557" s="544">
        <f t="shared" si="33"/>
        <v>31981.331293037489</v>
      </c>
      <c r="I557" s="550">
        <v>208998000</v>
      </c>
    </row>
    <row r="558" spans="2:9" ht="15.75">
      <c r="B558" s="83"/>
      <c r="C558" s="83"/>
      <c r="D558" s="536">
        <f t="shared" si="34"/>
        <v>13336</v>
      </c>
      <c r="E558" s="534">
        <f t="shared" si="32"/>
        <v>14997.000599880024</v>
      </c>
      <c r="F558" s="529">
        <v>200000000</v>
      </c>
      <c r="G558" s="533">
        <f t="shared" si="35"/>
        <v>6536</v>
      </c>
      <c r="H558" s="544">
        <f t="shared" si="33"/>
        <v>31976.438188494492</v>
      </c>
      <c r="I558" s="550">
        <v>208998000</v>
      </c>
    </row>
    <row r="559" spans="2:9" ht="15.75">
      <c r="B559" s="83"/>
      <c r="C559" s="83"/>
      <c r="D559" s="536">
        <f t="shared" si="34"/>
        <v>13337</v>
      </c>
      <c r="E559" s="534">
        <f t="shared" si="32"/>
        <v>14995.876134063132</v>
      </c>
      <c r="F559" s="529">
        <v>200000000</v>
      </c>
      <c r="G559" s="533">
        <f t="shared" si="35"/>
        <v>6537</v>
      </c>
      <c r="H559" s="544">
        <f t="shared" si="33"/>
        <v>31971.546581000461</v>
      </c>
      <c r="I559" s="550">
        <v>208998000</v>
      </c>
    </row>
    <row r="560" spans="2:9" ht="15.75">
      <c r="B560" s="83"/>
      <c r="C560" s="83"/>
      <c r="D560" s="536">
        <f t="shared" si="34"/>
        <v>13338</v>
      </c>
      <c r="E560" s="534">
        <f t="shared" si="32"/>
        <v>14994.7518368571</v>
      </c>
      <c r="F560" s="529">
        <v>200000000</v>
      </c>
      <c r="G560" s="533">
        <f t="shared" si="35"/>
        <v>6538</v>
      </c>
      <c r="H560" s="544">
        <f t="shared" si="33"/>
        <v>31966.65646986846</v>
      </c>
      <c r="I560" s="550">
        <v>208998000</v>
      </c>
    </row>
    <row r="561" spans="2:9" ht="15.75">
      <c r="B561" s="83"/>
      <c r="C561" s="83"/>
      <c r="D561" s="536">
        <f t="shared" si="34"/>
        <v>13339</v>
      </c>
      <c r="E561" s="534">
        <f t="shared" si="32"/>
        <v>14993.627708224005</v>
      </c>
      <c r="F561" s="529">
        <v>200000000</v>
      </c>
      <c r="G561" s="533">
        <f t="shared" si="35"/>
        <v>6539</v>
      </c>
      <c r="H561" s="544">
        <f t="shared" si="33"/>
        <v>31961.767854411988</v>
      </c>
      <c r="I561" s="550">
        <v>208998000</v>
      </c>
    </row>
    <row r="562" spans="2:9" ht="15.75">
      <c r="B562" s="83"/>
      <c r="C562" s="83"/>
      <c r="D562" s="536">
        <f t="shared" si="34"/>
        <v>13340</v>
      </c>
      <c r="E562" s="534">
        <f t="shared" si="32"/>
        <v>14992.503748125937</v>
      </c>
      <c r="F562" s="529">
        <v>200000000</v>
      </c>
      <c r="G562" s="533">
        <f t="shared" si="35"/>
        <v>6540</v>
      </c>
      <c r="H562" s="544">
        <f t="shared" si="33"/>
        <v>31956.880733944956</v>
      </c>
      <c r="I562" s="550">
        <v>208998000</v>
      </c>
    </row>
    <row r="563" spans="2:9" ht="15.75">
      <c r="B563" s="83"/>
      <c r="C563" s="83"/>
      <c r="D563" s="536">
        <f t="shared" si="34"/>
        <v>13341</v>
      </c>
      <c r="E563" s="534">
        <f t="shared" si="32"/>
        <v>14991.379956524997</v>
      </c>
      <c r="F563" s="529">
        <v>200000000</v>
      </c>
      <c r="G563" s="533">
        <f t="shared" si="35"/>
        <v>6541</v>
      </c>
      <c r="H563" s="544">
        <f t="shared" si="33"/>
        <v>31951.995107781684</v>
      </c>
      <c r="I563" s="550">
        <v>208998000</v>
      </c>
    </row>
    <row r="564" spans="2:9" ht="15.75">
      <c r="B564" s="83"/>
      <c r="C564" s="83"/>
      <c r="D564" s="536">
        <f t="shared" si="34"/>
        <v>13342</v>
      </c>
      <c r="E564" s="534">
        <f t="shared" si="32"/>
        <v>14990.2563333833</v>
      </c>
      <c r="F564" s="529">
        <v>200000000</v>
      </c>
      <c r="G564" s="533">
        <f t="shared" si="35"/>
        <v>6542</v>
      </c>
      <c r="H564" s="544">
        <f t="shared" si="33"/>
        <v>31947.11097523693</v>
      </c>
      <c r="I564" s="550">
        <v>208998000</v>
      </c>
    </row>
    <row r="565" spans="2:9" ht="15.75">
      <c r="B565" s="83"/>
      <c r="C565" s="83"/>
      <c r="D565" s="536">
        <f t="shared" si="34"/>
        <v>13343</v>
      </c>
      <c r="E565" s="534">
        <f t="shared" si="32"/>
        <v>14989.132878662969</v>
      </c>
      <c r="F565" s="529">
        <v>200000000</v>
      </c>
      <c r="G565" s="533">
        <f t="shared" si="35"/>
        <v>6543</v>
      </c>
      <c r="H565" s="544">
        <f t="shared" si="33"/>
        <v>31942.228335625859</v>
      </c>
      <c r="I565" s="550">
        <v>208998000</v>
      </c>
    </row>
    <row r="566" spans="2:9" ht="15.75">
      <c r="B566" s="83"/>
      <c r="C566" s="83"/>
      <c r="D566" s="536">
        <f t="shared" si="34"/>
        <v>13344</v>
      </c>
      <c r="E566" s="534">
        <f t="shared" si="32"/>
        <v>14988.00959232614</v>
      </c>
      <c r="F566" s="529">
        <v>200000000</v>
      </c>
      <c r="G566" s="533">
        <f t="shared" si="35"/>
        <v>6544</v>
      </c>
      <c r="H566" s="544">
        <f t="shared" si="33"/>
        <v>31937.347188264059</v>
      </c>
      <c r="I566" s="550">
        <v>208998000</v>
      </c>
    </row>
    <row r="567" spans="2:9" ht="15.75">
      <c r="B567" s="83"/>
      <c r="C567" s="83"/>
      <c r="D567" s="536">
        <f t="shared" si="34"/>
        <v>13345</v>
      </c>
      <c r="E567" s="534">
        <f t="shared" si="32"/>
        <v>14986.886474334957</v>
      </c>
      <c r="F567" s="529">
        <v>200000000</v>
      </c>
      <c r="G567" s="533">
        <f t="shared" si="35"/>
        <v>6545</v>
      </c>
      <c r="H567" s="544">
        <f t="shared" si="33"/>
        <v>31932.467532467534</v>
      </c>
      <c r="I567" s="550">
        <v>208998000</v>
      </c>
    </row>
    <row r="568" spans="2:9" ht="15.75">
      <c r="B568" s="83"/>
      <c r="C568" s="83"/>
      <c r="D568" s="536">
        <f t="shared" si="34"/>
        <v>13346</v>
      </c>
      <c r="E568" s="534">
        <f t="shared" si="32"/>
        <v>14985.76352465158</v>
      </c>
      <c r="F568" s="529">
        <v>200000000</v>
      </c>
      <c r="G568" s="533">
        <f t="shared" si="35"/>
        <v>6546</v>
      </c>
      <c r="H568" s="544">
        <f t="shared" si="33"/>
        <v>31927.589367552704</v>
      </c>
      <c r="I568" s="550">
        <v>208998000</v>
      </c>
    </row>
    <row r="569" spans="2:9" ht="15.75">
      <c r="B569" s="83"/>
      <c r="C569" s="83"/>
      <c r="D569" s="536">
        <f t="shared" si="34"/>
        <v>13347</v>
      </c>
      <c r="E569" s="534">
        <f t="shared" si="32"/>
        <v>14984.64074323818</v>
      </c>
      <c r="F569" s="529">
        <v>200000000</v>
      </c>
      <c r="G569" s="533">
        <f t="shared" si="35"/>
        <v>6547</v>
      </c>
      <c r="H569" s="544">
        <f t="shared" si="33"/>
        <v>31922.712692836412</v>
      </c>
      <c r="I569" s="550">
        <v>208998000</v>
      </c>
    </row>
    <row r="570" spans="2:9" ht="15.75">
      <c r="B570" s="83"/>
      <c r="C570" s="83"/>
      <c r="D570" s="536">
        <f t="shared" si="34"/>
        <v>13348</v>
      </c>
      <c r="E570" s="534">
        <f t="shared" si="32"/>
        <v>14983.518130056937</v>
      </c>
      <c r="F570" s="529">
        <v>200000000</v>
      </c>
      <c r="G570" s="533">
        <f t="shared" si="35"/>
        <v>6548</v>
      </c>
      <c r="H570" s="544">
        <f t="shared" si="33"/>
        <v>31917.837507635919</v>
      </c>
      <c r="I570" s="550">
        <v>208998000</v>
      </c>
    </row>
    <row r="571" spans="2:9" ht="15.75">
      <c r="B571" s="83"/>
      <c r="C571" s="83"/>
      <c r="D571" s="536">
        <f t="shared" si="34"/>
        <v>13349</v>
      </c>
      <c r="E571" s="534">
        <f t="shared" si="32"/>
        <v>14982.395685070043</v>
      </c>
      <c r="F571" s="529">
        <v>200000000</v>
      </c>
      <c r="G571" s="533">
        <f t="shared" si="35"/>
        <v>6549</v>
      </c>
      <c r="H571" s="544">
        <f t="shared" si="33"/>
        <v>31912.963811268895</v>
      </c>
      <c r="I571" s="550">
        <v>208998000</v>
      </c>
    </row>
    <row r="572" spans="2:9" ht="15.75">
      <c r="B572" s="83"/>
      <c r="C572" s="83"/>
      <c r="D572" s="536">
        <f t="shared" si="34"/>
        <v>13350</v>
      </c>
      <c r="E572" s="534">
        <f t="shared" si="32"/>
        <v>14981.2734082397</v>
      </c>
      <c r="F572" s="529">
        <v>200000000</v>
      </c>
      <c r="G572" s="533">
        <f t="shared" si="35"/>
        <v>6550</v>
      </c>
      <c r="H572" s="544">
        <f t="shared" si="33"/>
        <v>31908.091603053435</v>
      </c>
      <c r="I572" s="550">
        <v>208998000</v>
      </c>
    </row>
    <row r="573" spans="2:9" ht="15.75">
      <c r="B573" s="83"/>
      <c r="C573" s="83"/>
      <c r="D573" s="536">
        <f t="shared" si="34"/>
        <v>13351</v>
      </c>
      <c r="E573" s="534">
        <f t="shared" si="32"/>
        <v>14980.151299528125</v>
      </c>
      <c r="F573" s="529">
        <v>200000000</v>
      </c>
      <c r="G573" s="533">
        <f t="shared" si="35"/>
        <v>6551</v>
      </c>
      <c r="H573" s="544">
        <f t="shared" si="33"/>
        <v>31903.220882308044</v>
      </c>
      <c r="I573" s="550">
        <v>208998000</v>
      </c>
    </row>
    <row r="574" spans="2:9" ht="15.75">
      <c r="B574" s="83"/>
      <c r="C574" s="83"/>
      <c r="D574" s="536">
        <f t="shared" si="34"/>
        <v>13352</v>
      </c>
      <c r="E574" s="534">
        <f t="shared" si="32"/>
        <v>14979.029358897544</v>
      </c>
      <c r="F574" s="529">
        <v>200000000</v>
      </c>
      <c r="G574" s="533">
        <f t="shared" si="35"/>
        <v>6552</v>
      </c>
      <c r="H574" s="544">
        <f t="shared" si="33"/>
        <v>31898.351648351647</v>
      </c>
      <c r="I574" s="550">
        <v>208998000</v>
      </c>
    </row>
    <row r="575" spans="2:9" ht="15.75">
      <c r="B575" s="83"/>
      <c r="C575" s="83"/>
      <c r="D575" s="536">
        <f t="shared" si="34"/>
        <v>13353</v>
      </c>
      <c r="E575" s="534">
        <f t="shared" si="32"/>
        <v>14977.907586310192</v>
      </c>
      <c r="F575" s="529">
        <v>200000000</v>
      </c>
      <c r="G575" s="533">
        <f t="shared" si="35"/>
        <v>6553</v>
      </c>
      <c r="H575" s="544">
        <f t="shared" si="33"/>
        <v>31893.483900503586</v>
      </c>
      <c r="I575" s="550">
        <v>208998000</v>
      </c>
    </row>
    <row r="576" spans="2:9" ht="15.75">
      <c r="B576" s="83"/>
      <c r="C576" s="83"/>
      <c r="D576" s="536">
        <f t="shared" si="34"/>
        <v>13354</v>
      </c>
      <c r="E576" s="534">
        <f t="shared" si="32"/>
        <v>14976.785981728321</v>
      </c>
      <c r="F576" s="529">
        <v>200000000</v>
      </c>
      <c r="G576" s="533">
        <f t="shared" si="35"/>
        <v>6554</v>
      </c>
      <c r="H576" s="544">
        <f t="shared" si="33"/>
        <v>31888.617638083611</v>
      </c>
      <c r="I576" s="550">
        <v>208998000</v>
      </c>
    </row>
    <row r="577" spans="2:9" ht="15.75">
      <c r="B577" s="83"/>
      <c r="C577" s="83"/>
      <c r="D577" s="536">
        <f t="shared" si="34"/>
        <v>13355</v>
      </c>
      <c r="E577" s="534">
        <f t="shared" si="32"/>
        <v>14975.66454511419</v>
      </c>
      <c r="F577" s="529">
        <v>200000000</v>
      </c>
      <c r="G577" s="533">
        <f t="shared" si="35"/>
        <v>6555</v>
      </c>
      <c r="H577" s="544">
        <f t="shared" si="33"/>
        <v>31883.7528604119</v>
      </c>
      <c r="I577" s="550">
        <v>208998000</v>
      </c>
    </row>
    <row r="578" spans="2:9" ht="15.75">
      <c r="B578" s="83"/>
      <c r="C578" s="83"/>
      <c r="D578" s="536">
        <f t="shared" si="34"/>
        <v>13356</v>
      </c>
      <c r="E578" s="534">
        <f t="shared" si="32"/>
        <v>14974.543276430069</v>
      </c>
      <c r="F578" s="529">
        <v>200000000</v>
      </c>
      <c r="G578" s="533">
        <f t="shared" si="35"/>
        <v>6556</v>
      </c>
      <c r="H578" s="544">
        <f t="shared" si="33"/>
        <v>31878.88956680903</v>
      </c>
      <c r="I578" s="550">
        <v>208998000</v>
      </c>
    </row>
    <row r="579" spans="2:9" ht="15.75">
      <c r="B579" s="83"/>
      <c r="C579" s="83"/>
      <c r="D579" s="536">
        <f t="shared" si="34"/>
        <v>13357</v>
      </c>
      <c r="E579" s="534">
        <f t="shared" si="32"/>
        <v>14973.422175638241</v>
      </c>
      <c r="F579" s="529">
        <v>200000000</v>
      </c>
      <c r="G579" s="533">
        <f t="shared" si="35"/>
        <v>6557</v>
      </c>
      <c r="H579" s="544">
        <f t="shared" si="33"/>
        <v>31874.027756596006</v>
      </c>
      <c r="I579" s="550">
        <v>208998000</v>
      </c>
    </row>
    <row r="580" spans="2:9" ht="15.75">
      <c r="B580" s="83"/>
      <c r="C580" s="83"/>
      <c r="D580" s="536">
        <f t="shared" si="34"/>
        <v>13358</v>
      </c>
      <c r="E580" s="534">
        <f t="shared" si="32"/>
        <v>14972.301242701004</v>
      </c>
      <c r="F580" s="529">
        <v>200000000</v>
      </c>
      <c r="G580" s="533">
        <f t="shared" si="35"/>
        <v>6558</v>
      </c>
      <c r="H580" s="544">
        <f t="shared" si="33"/>
        <v>31869.167429094236</v>
      </c>
      <c r="I580" s="550">
        <v>208998000</v>
      </c>
    </row>
    <row r="581" spans="2:9" ht="15.75">
      <c r="B581" s="83"/>
      <c r="C581" s="83"/>
      <c r="D581" s="536">
        <f t="shared" si="34"/>
        <v>13359</v>
      </c>
      <c r="E581" s="534">
        <f t="shared" si="32"/>
        <v>14971.180477580658</v>
      </c>
      <c r="F581" s="529">
        <v>200000000</v>
      </c>
      <c r="G581" s="533">
        <f t="shared" si="35"/>
        <v>6559</v>
      </c>
      <c r="H581" s="544">
        <f t="shared" si="33"/>
        <v>31864.308583625552</v>
      </c>
      <c r="I581" s="550">
        <v>208998000</v>
      </c>
    </row>
    <row r="582" spans="2:9" ht="15.75">
      <c r="B582" s="83"/>
      <c r="C582" s="83"/>
      <c r="D582" s="536">
        <f t="shared" si="34"/>
        <v>13360</v>
      </c>
      <c r="E582" s="534">
        <f t="shared" si="32"/>
        <v>14970.059880239522</v>
      </c>
      <c r="F582" s="529">
        <v>200000000</v>
      </c>
      <c r="G582" s="533">
        <f t="shared" si="35"/>
        <v>6560</v>
      </c>
      <c r="H582" s="544">
        <f t="shared" si="33"/>
        <v>31859.451219512193</v>
      </c>
      <c r="I582" s="550">
        <v>208998000</v>
      </c>
    </row>
    <row r="583" spans="2:9" ht="15.75">
      <c r="B583" s="83"/>
      <c r="C583" s="83"/>
      <c r="D583" s="536">
        <f t="shared" si="34"/>
        <v>13361</v>
      </c>
      <c r="E583" s="534">
        <f t="shared" si="32"/>
        <v>14968.939450639922</v>
      </c>
      <c r="F583" s="529">
        <v>200000000</v>
      </c>
      <c r="G583" s="533">
        <f t="shared" si="35"/>
        <v>6561</v>
      </c>
      <c r="H583" s="544">
        <f t="shared" si="33"/>
        <v>31854.595336076818</v>
      </c>
      <c r="I583" s="550">
        <v>208998000</v>
      </c>
    </row>
    <row r="584" spans="2:9" ht="15.75">
      <c r="B584" s="83"/>
      <c r="C584" s="83"/>
      <c r="D584" s="536">
        <f t="shared" si="34"/>
        <v>13362</v>
      </c>
      <c r="E584" s="534">
        <f t="shared" si="32"/>
        <v>14967.819188744201</v>
      </c>
      <c r="F584" s="529">
        <v>200000000</v>
      </c>
      <c r="G584" s="533">
        <f t="shared" si="35"/>
        <v>6562</v>
      </c>
      <c r="H584" s="544">
        <f t="shared" si="33"/>
        <v>31849.740932642486</v>
      </c>
      <c r="I584" s="550">
        <v>208998000</v>
      </c>
    </row>
    <row r="585" spans="2:9" ht="15.75">
      <c r="B585" s="83"/>
      <c r="C585" s="83"/>
      <c r="D585" s="536">
        <f t="shared" si="34"/>
        <v>13363</v>
      </c>
      <c r="E585" s="534">
        <f t="shared" si="32"/>
        <v>14966.699094514704</v>
      </c>
      <c r="F585" s="529">
        <v>200000000</v>
      </c>
      <c r="G585" s="533">
        <f t="shared" si="35"/>
        <v>6563</v>
      </c>
      <c r="H585" s="544">
        <f t="shared" si="33"/>
        <v>31844.888008532682</v>
      </c>
      <c r="I585" s="550">
        <v>208998000</v>
      </c>
    </row>
    <row r="586" spans="2:9" ht="15.75">
      <c r="B586" s="83"/>
      <c r="C586" s="83"/>
      <c r="D586" s="536">
        <f t="shared" si="34"/>
        <v>13364</v>
      </c>
      <c r="E586" s="534">
        <f t="shared" si="32"/>
        <v>14965.579167913798</v>
      </c>
      <c r="F586" s="529">
        <v>200000000</v>
      </c>
      <c r="G586" s="533">
        <f t="shared" si="35"/>
        <v>6564</v>
      </c>
      <c r="H586" s="544">
        <f t="shared" si="33"/>
        <v>31840.036563071299</v>
      </c>
      <c r="I586" s="550">
        <v>208998000</v>
      </c>
    </row>
    <row r="587" spans="2:9" ht="15.75">
      <c r="B587" s="83"/>
      <c r="C587" s="83"/>
      <c r="D587" s="536">
        <f t="shared" si="34"/>
        <v>13365</v>
      </c>
      <c r="E587" s="534">
        <f t="shared" si="32"/>
        <v>14964.459408903853</v>
      </c>
      <c r="F587" s="529">
        <v>200000000</v>
      </c>
      <c r="G587" s="533">
        <f t="shared" si="35"/>
        <v>6565</v>
      </c>
      <c r="H587" s="544">
        <f t="shared" si="33"/>
        <v>31835.186595582636</v>
      </c>
      <c r="I587" s="550">
        <v>208998000</v>
      </c>
    </row>
    <row r="588" spans="2:9" ht="15.75">
      <c r="B588" s="83"/>
      <c r="C588" s="83"/>
      <c r="D588" s="536">
        <f t="shared" si="34"/>
        <v>13366</v>
      </c>
      <c r="E588" s="534">
        <f t="shared" si="32"/>
        <v>14963.339817447255</v>
      </c>
      <c r="F588" s="529">
        <v>200000000</v>
      </c>
      <c r="G588" s="533">
        <f t="shared" si="35"/>
        <v>6566</v>
      </c>
      <c r="H588" s="544">
        <f t="shared" si="33"/>
        <v>31830.338105391409</v>
      </c>
      <c r="I588" s="550">
        <v>208998000</v>
      </c>
    </row>
    <row r="589" spans="2:9" ht="15.75">
      <c r="B589" s="83"/>
      <c r="C589" s="83"/>
      <c r="D589" s="536">
        <f t="shared" si="34"/>
        <v>13367</v>
      </c>
      <c r="E589" s="534">
        <f t="shared" si="32"/>
        <v>14962.220393506397</v>
      </c>
      <c r="F589" s="529">
        <v>200000000</v>
      </c>
      <c r="G589" s="533">
        <f t="shared" si="35"/>
        <v>6567</v>
      </c>
      <c r="H589" s="544">
        <f t="shared" si="33"/>
        <v>31825.491091822751</v>
      </c>
      <c r="I589" s="550">
        <v>208998000</v>
      </c>
    </row>
    <row r="590" spans="2:9" ht="15.75">
      <c r="B590" s="83"/>
      <c r="C590" s="83"/>
      <c r="D590" s="536">
        <f t="shared" si="34"/>
        <v>13368</v>
      </c>
      <c r="E590" s="534">
        <f t="shared" si="32"/>
        <v>14961.101137043686</v>
      </c>
      <c r="F590" s="529">
        <v>200000000</v>
      </c>
      <c r="G590" s="533">
        <f t="shared" si="35"/>
        <v>6568</v>
      </c>
      <c r="H590" s="544">
        <f t="shared" si="33"/>
        <v>31820.645554202194</v>
      </c>
      <c r="I590" s="550">
        <v>208998000</v>
      </c>
    </row>
    <row r="591" spans="2:9" ht="15.75">
      <c r="B591" s="83"/>
      <c r="C591" s="83"/>
      <c r="D591" s="536">
        <f t="shared" si="34"/>
        <v>13369</v>
      </c>
      <c r="E591" s="534">
        <f t="shared" si="32"/>
        <v>14959.982048021542</v>
      </c>
      <c r="F591" s="529">
        <v>200000000</v>
      </c>
      <c r="G591" s="533">
        <f t="shared" si="35"/>
        <v>6569</v>
      </c>
      <c r="H591" s="544">
        <f t="shared" si="33"/>
        <v>31815.801491855687</v>
      </c>
      <c r="I591" s="550">
        <v>208998000</v>
      </c>
    </row>
    <row r="592" spans="2:9" ht="15.75">
      <c r="B592" s="83"/>
      <c r="C592" s="83"/>
      <c r="D592" s="536">
        <f t="shared" si="34"/>
        <v>13370</v>
      </c>
      <c r="E592" s="534">
        <f t="shared" si="32"/>
        <v>14958.863126402393</v>
      </c>
      <c r="F592" s="529">
        <v>200000000</v>
      </c>
      <c r="G592" s="533">
        <f t="shared" si="35"/>
        <v>6570</v>
      </c>
      <c r="H592" s="544">
        <f t="shared" si="33"/>
        <v>31810.95890410959</v>
      </c>
      <c r="I592" s="550">
        <v>208998000</v>
      </c>
    </row>
    <row r="593" spans="2:9" ht="15.75">
      <c r="B593" s="83"/>
      <c r="C593" s="83"/>
      <c r="D593" s="536">
        <f t="shared" si="34"/>
        <v>13371</v>
      </c>
      <c r="E593" s="534">
        <f t="shared" si="32"/>
        <v>14957.74437214868</v>
      </c>
      <c r="F593" s="529">
        <v>200000000</v>
      </c>
      <c r="G593" s="533">
        <f t="shared" si="35"/>
        <v>6571</v>
      </c>
      <c r="H593" s="544">
        <f t="shared" si="33"/>
        <v>31806.117790290671</v>
      </c>
      <c r="I593" s="550">
        <v>208998000</v>
      </c>
    </row>
    <row r="594" spans="2:9" ht="15.75">
      <c r="B594" s="83"/>
      <c r="C594" s="83"/>
      <c r="D594" s="536">
        <f t="shared" si="34"/>
        <v>13372</v>
      </c>
      <c r="E594" s="534">
        <f t="shared" si="32"/>
        <v>14956.625785222854</v>
      </c>
      <c r="F594" s="529">
        <v>200000000</v>
      </c>
      <c r="G594" s="533">
        <f t="shared" si="35"/>
        <v>6572</v>
      </c>
      <c r="H594" s="544">
        <f t="shared" si="33"/>
        <v>31801.278149726109</v>
      </c>
      <c r="I594" s="550">
        <v>208998000</v>
      </c>
    </row>
    <row r="595" spans="2:9" ht="15.75">
      <c r="B595" s="83"/>
      <c r="C595" s="83"/>
      <c r="D595" s="536">
        <f t="shared" si="34"/>
        <v>13373</v>
      </c>
      <c r="E595" s="534">
        <f t="shared" si="32"/>
        <v>14955.507365587378</v>
      </c>
      <c r="F595" s="529">
        <v>200000000</v>
      </c>
      <c r="G595" s="533">
        <f t="shared" si="35"/>
        <v>6573</v>
      </c>
      <c r="H595" s="544">
        <f t="shared" si="33"/>
        <v>31796.439981743497</v>
      </c>
      <c r="I595" s="550">
        <v>208998000</v>
      </c>
    </row>
    <row r="596" spans="2:9" ht="15.75">
      <c r="B596" s="83"/>
      <c r="C596" s="83"/>
      <c r="D596" s="536">
        <f t="shared" si="34"/>
        <v>13374</v>
      </c>
      <c r="E596" s="534">
        <f t="shared" si="32"/>
        <v>14954.389113204725</v>
      </c>
      <c r="F596" s="529">
        <v>200000000</v>
      </c>
      <c r="G596" s="533">
        <f t="shared" si="35"/>
        <v>6574</v>
      </c>
      <c r="H596" s="544">
        <f t="shared" si="33"/>
        <v>31791.603285670826</v>
      </c>
      <c r="I596" s="550">
        <v>208998000</v>
      </c>
    </row>
    <row r="597" spans="2:9" ht="15.75">
      <c r="B597" s="83"/>
      <c r="C597" s="83"/>
      <c r="D597" s="536">
        <f t="shared" si="34"/>
        <v>13375</v>
      </c>
      <c r="E597" s="534">
        <f t="shared" si="32"/>
        <v>14953.271028037383</v>
      </c>
      <c r="F597" s="529">
        <v>200000000</v>
      </c>
      <c r="G597" s="533">
        <f t="shared" si="35"/>
        <v>6575</v>
      </c>
      <c r="H597" s="544">
        <f t="shared" si="33"/>
        <v>31786.768060836501</v>
      </c>
      <c r="I597" s="550">
        <v>208998000</v>
      </c>
    </row>
    <row r="598" spans="2:9" ht="15.75">
      <c r="B598" s="83"/>
      <c r="C598" s="83"/>
      <c r="D598" s="536">
        <f t="shared" si="34"/>
        <v>13376</v>
      </c>
      <c r="E598" s="534">
        <f t="shared" si="32"/>
        <v>14952.153110047846</v>
      </c>
      <c r="F598" s="529">
        <v>200000000</v>
      </c>
      <c r="G598" s="533">
        <f t="shared" si="35"/>
        <v>6576</v>
      </c>
      <c r="H598" s="544">
        <f t="shared" si="33"/>
        <v>31781.934306569343</v>
      </c>
      <c r="I598" s="550">
        <v>208998000</v>
      </c>
    </row>
    <row r="599" spans="2:9" ht="15.75">
      <c r="B599" s="83"/>
      <c r="C599" s="83"/>
      <c r="D599" s="536">
        <f t="shared" si="34"/>
        <v>13377</v>
      </c>
      <c r="E599" s="534">
        <f t="shared" ref="E599:E662" si="36">F599/D599</f>
        <v>14951.035359198624</v>
      </c>
      <c r="F599" s="529">
        <v>200000000</v>
      </c>
      <c r="G599" s="533">
        <f t="shared" si="35"/>
        <v>6577</v>
      </c>
      <c r="H599" s="544">
        <f t="shared" ref="H599:H662" si="37">I599/G599</f>
        <v>31777.102022198571</v>
      </c>
      <c r="I599" s="550">
        <v>208998000</v>
      </c>
    </row>
    <row r="600" spans="2:9" ht="15.75">
      <c r="B600" s="83"/>
      <c r="C600" s="83"/>
      <c r="D600" s="536">
        <f t="shared" ref="D600:D663" si="38">D599+1</f>
        <v>13378</v>
      </c>
      <c r="E600" s="534">
        <f t="shared" si="36"/>
        <v>14949.917775452235</v>
      </c>
      <c r="F600" s="529">
        <v>200000000</v>
      </c>
      <c r="G600" s="533">
        <f t="shared" ref="G600:G663" si="39">G599+1</f>
        <v>6578</v>
      </c>
      <c r="H600" s="544">
        <f t="shared" si="37"/>
        <v>31772.271207053815</v>
      </c>
      <c r="I600" s="550">
        <v>208998000</v>
      </c>
    </row>
    <row r="601" spans="2:9" ht="15.75">
      <c r="B601" s="83"/>
      <c r="C601" s="83"/>
      <c r="D601" s="536">
        <f t="shared" si="38"/>
        <v>13379</v>
      </c>
      <c r="E601" s="534">
        <f t="shared" si="36"/>
        <v>14948.800358771208</v>
      </c>
      <c r="F601" s="529">
        <v>200000000</v>
      </c>
      <c r="G601" s="533">
        <f t="shared" si="39"/>
        <v>6579</v>
      </c>
      <c r="H601" s="544">
        <f t="shared" si="37"/>
        <v>31767.441860465115</v>
      </c>
      <c r="I601" s="550">
        <v>208998000</v>
      </c>
    </row>
    <row r="602" spans="2:9" ht="15.75">
      <c r="B602" s="83"/>
      <c r="C602" s="83"/>
      <c r="D602" s="536">
        <f t="shared" si="38"/>
        <v>13380</v>
      </c>
      <c r="E602" s="534">
        <f t="shared" si="36"/>
        <v>14947.683109118087</v>
      </c>
      <c r="F602" s="529">
        <v>200000000</v>
      </c>
      <c r="G602" s="533">
        <f t="shared" si="39"/>
        <v>6580</v>
      </c>
      <c r="H602" s="544">
        <f t="shared" si="37"/>
        <v>31762.613981762919</v>
      </c>
      <c r="I602" s="550">
        <v>208998000</v>
      </c>
    </row>
    <row r="603" spans="2:9" ht="15.75">
      <c r="B603" s="83"/>
      <c r="C603" s="83"/>
      <c r="D603" s="536">
        <f t="shared" si="38"/>
        <v>13381</v>
      </c>
      <c r="E603" s="534">
        <f t="shared" si="36"/>
        <v>14946.566026455423</v>
      </c>
      <c r="F603" s="529">
        <v>200000000</v>
      </c>
      <c r="G603" s="533">
        <f t="shared" si="39"/>
        <v>6581</v>
      </c>
      <c r="H603" s="544">
        <f t="shared" si="37"/>
        <v>31757.787570278073</v>
      </c>
      <c r="I603" s="550">
        <v>208998000</v>
      </c>
    </row>
    <row r="604" spans="2:9" ht="15.75">
      <c r="B604" s="83"/>
      <c r="C604" s="83"/>
      <c r="D604" s="536">
        <f t="shared" si="38"/>
        <v>13382</v>
      </c>
      <c r="E604" s="534">
        <f t="shared" si="36"/>
        <v>14945.449110745778</v>
      </c>
      <c r="F604" s="529">
        <v>200000000</v>
      </c>
      <c r="G604" s="533">
        <f t="shared" si="39"/>
        <v>6582</v>
      </c>
      <c r="H604" s="544">
        <f t="shared" si="37"/>
        <v>31752.962625341843</v>
      </c>
      <c r="I604" s="550">
        <v>208998000</v>
      </c>
    </row>
    <row r="605" spans="2:9" ht="15.75">
      <c r="B605" s="83"/>
      <c r="C605" s="83"/>
      <c r="D605" s="536">
        <f t="shared" si="38"/>
        <v>13383</v>
      </c>
      <c r="E605" s="534">
        <f t="shared" si="36"/>
        <v>14944.33236195173</v>
      </c>
      <c r="F605" s="529">
        <v>200000000</v>
      </c>
      <c r="G605" s="533">
        <f t="shared" si="39"/>
        <v>6583</v>
      </c>
      <c r="H605" s="544">
        <f t="shared" si="37"/>
        <v>31748.139146285888</v>
      </c>
      <c r="I605" s="550">
        <v>208998000</v>
      </c>
    </row>
    <row r="606" spans="2:9" ht="15.75">
      <c r="B606" s="83"/>
      <c r="C606" s="83"/>
      <c r="D606" s="536">
        <f t="shared" si="38"/>
        <v>13384</v>
      </c>
      <c r="E606" s="534">
        <f t="shared" si="36"/>
        <v>14943.215780035864</v>
      </c>
      <c r="F606" s="529">
        <v>200000000</v>
      </c>
      <c r="G606" s="533">
        <f t="shared" si="39"/>
        <v>6584</v>
      </c>
      <c r="H606" s="544">
        <f t="shared" si="37"/>
        <v>31743.317132442284</v>
      </c>
      <c r="I606" s="550">
        <v>208998000</v>
      </c>
    </row>
    <row r="607" spans="2:9" ht="15.75">
      <c r="B607" s="83"/>
      <c r="C607" s="83"/>
      <c r="D607" s="536">
        <f t="shared" si="38"/>
        <v>13385</v>
      </c>
      <c r="E607" s="534">
        <f t="shared" si="36"/>
        <v>14942.099364960777</v>
      </c>
      <c r="F607" s="529">
        <v>200000000</v>
      </c>
      <c r="G607" s="533">
        <f t="shared" si="39"/>
        <v>6585</v>
      </c>
      <c r="H607" s="544">
        <f t="shared" si="37"/>
        <v>31738.496583143507</v>
      </c>
      <c r="I607" s="550">
        <v>208998000</v>
      </c>
    </row>
    <row r="608" spans="2:9" ht="15.75">
      <c r="B608" s="83"/>
      <c r="C608" s="83"/>
      <c r="D608" s="536">
        <f t="shared" si="38"/>
        <v>13386</v>
      </c>
      <c r="E608" s="534">
        <f t="shared" si="36"/>
        <v>14940.983116689078</v>
      </c>
      <c r="F608" s="529">
        <v>200000000</v>
      </c>
      <c r="G608" s="533">
        <f t="shared" si="39"/>
        <v>6586</v>
      </c>
      <c r="H608" s="544">
        <f t="shared" si="37"/>
        <v>31733.677497722441</v>
      </c>
      <c r="I608" s="550">
        <v>208998000</v>
      </c>
    </row>
    <row r="609" spans="2:9" ht="15.75">
      <c r="B609" s="83"/>
      <c r="C609" s="83"/>
      <c r="D609" s="536">
        <f t="shared" si="38"/>
        <v>13387</v>
      </c>
      <c r="E609" s="534">
        <f t="shared" si="36"/>
        <v>14939.867035183386</v>
      </c>
      <c r="F609" s="529">
        <v>200000000</v>
      </c>
      <c r="G609" s="533">
        <f t="shared" si="39"/>
        <v>6587</v>
      </c>
      <c r="H609" s="544">
        <f t="shared" si="37"/>
        <v>31728.859875512371</v>
      </c>
      <c r="I609" s="550">
        <v>208998000</v>
      </c>
    </row>
    <row r="610" spans="2:9" ht="15.75">
      <c r="B610" s="83"/>
      <c r="C610" s="83"/>
      <c r="D610" s="536">
        <f t="shared" si="38"/>
        <v>13388</v>
      </c>
      <c r="E610" s="534">
        <f t="shared" si="36"/>
        <v>14938.751120406334</v>
      </c>
      <c r="F610" s="529">
        <v>200000000</v>
      </c>
      <c r="G610" s="533">
        <f t="shared" si="39"/>
        <v>6588</v>
      </c>
      <c r="H610" s="544">
        <f t="shared" si="37"/>
        <v>31724.043715846994</v>
      </c>
      <c r="I610" s="550">
        <v>208998000</v>
      </c>
    </row>
    <row r="611" spans="2:9" ht="15.75">
      <c r="B611" s="83"/>
      <c r="C611" s="83"/>
      <c r="D611" s="536">
        <f t="shared" si="38"/>
        <v>13389</v>
      </c>
      <c r="E611" s="534">
        <f t="shared" si="36"/>
        <v>14937.635372320561</v>
      </c>
      <c r="F611" s="529">
        <v>200000000</v>
      </c>
      <c r="G611" s="533">
        <f t="shared" si="39"/>
        <v>6589</v>
      </c>
      <c r="H611" s="544">
        <f t="shared" si="37"/>
        <v>31719.229018060403</v>
      </c>
      <c r="I611" s="550">
        <v>208998000</v>
      </c>
    </row>
    <row r="612" spans="2:9" ht="15.75">
      <c r="B612" s="83"/>
      <c r="C612" s="83"/>
      <c r="D612" s="536">
        <f t="shared" si="38"/>
        <v>13390</v>
      </c>
      <c r="E612" s="534">
        <f t="shared" si="36"/>
        <v>14936.519790888722</v>
      </c>
      <c r="F612" s="529">
        <v>200000000</v>
      </c>
      <c r="G612" s="533">
        <f t="shared" si="39"/>
        <v>6590</v>
      </c>
      <c r="H612" s="544">
        <f t="shared" si="37"/>
        <v>31714.415781487103</v>
      </c>
      <c r="I612" s="550">
        <v>208998000</v>
      </c>
    </row>
    <row r="613" spans="2:9" ht="15.75">
      <c r="B613" s="83"/>
      <c r="C613" s="83"/>
      <c r="D613" s="536">
        <f t="shared" si="38"/>
        <v>13391</v>
      </c>
      <c r="E613" s="534">
        <f t="shared" si="36"/>
        <v>14935.404376073482</v>
      </c>
      <c r="F613" s="529">
        <v>200000000</v>
      </c>
      <c r="G613" s="533">
        <f t="shared" si="39"/>
        <v>6591</v>
      </c>
      <c r="H613" s="544">
        <f t="shared" si="37"/>
        <v>31709.604005461995</v>
      </c>
      <c r="I613" s="550">
        <v>208998000</v>
      </c>
    </row>
    <row r="614" spans="2:9" ht="15.75">
      <c r="B614" s="83"/>
      <c r="C614" s="83"/>
      <c r="D614" s="536">
        <f t="shared" si="38"/>
        <v>13392</v>
      </c>
      <c r="E614" s="534">
        <f t="shared" si="36"/>
        <v>14934.289127837515</v>
      </c>
      <c r="F614" s="529">
        <v>200000000</v>
      </c>
      <c r="G614" s="533">
        <f t="shared" si="39"/>
        <v>6592</v>
      </c>
      <c r="H614" s="544">
        <f t="shared" si="37"/>
        <v>31704.793689320388</v>
      </c>
      <c r="I614" s="550">
        <v>208998000</v>
      </c>
    </row>
    <row r="615" spans="2:9" ht="15.75">
      <c r="B615" s="83"/>
      <c r="C615" s="83"/>
      <c r="D615" s="536">
        <f t="shared" si="38"/>
        <v>13393</v>
      </c>
      <c r="E615" s="534">
        <f t="shared" si="36"/>
        <v>14933.174046143507</v>
      </c>
      <c r="F615" s="529">
        <v>200000000</v>
      </c>
      <c r="G615" s="533">
        <f t="shared" si="39"/>
        <v>6593</v>
      </c>
      <c r="H615" s="544">
        <f t="shared" si="37"/>
        <v>31699.984832397997</v>
      </c>
      <c r="I615" s="550">
        <v>208998000</v>
      </c>
    </row>
    <row r="616" spans="2:9" ht="15.75">
      <c r="B616" s="83"/>
      <c r="C616" s="83"/>
      <c r="D616" s="536">
        <f t="shared" si="38"/>
        <v>13394</v>
      </c>
      <c r="E616" s="534">
        <f t="shared" si="36"/>
        <v>14932.059130954158</v>
      </c>
      <c r="F616" s="529">
        <v>200000000</v>
      </c>
      <c r="G616" s="533">
        <f t="shared" si="39"/>
        <v>6594</v>
      </c>
      <c r="H616" s="544">
        <f t="shared" si="37"/>
        <v>31695.177434030938</v>
      </c>
      <c r="I616" s="550">
        <v>208998000</v>
      </c>
    </row>
    <row r="617" spans="2:9" ht="15.75">
      <c r="B617" s="83"/>
      <c r="C617" s="83"/>
      <c r="D617" s="536">
        <f t="shared" si="38"/>
        <v>13395</v>
      </c>
      <c r="E617" s="534">
        <f t="shared" si="36"/>
        <v>14930.944382232175</v>
      </c>
      <c r="F617" s="529">
        <v>200000000</v>
      </c>
      <c r="G617" s="533">
        <f t="shared" si="39"/>
        <v>6595</v>
      </c>
      <c r="H617" s="544">
        <f t="shared" si="37"/>
        <v>31690.371493555725</v>
      </c>
      <c r="I617" s="550">
        <v>208998000</v>
      </c>
    </row>
    <row r="618" spans="2:9" ht="15.75">
      <c r="B618" s="83"/>
      <c r="C618" s="83"/>
      <c r="D618" s="536">
        <f t="shared" si="38"/>
        <v>13396</v>
      </c>
      <c r="E618" s="534">
        <f t="shared" si="36"/>
        <v>14929.82979994028</v>
      </c>
      <c r="F618" s="529">
        <v>200000000</v>
      </c>
      <c r="G618" s="533">
        <f t="shared" si="39"/>
        <v>6596</v>
      </c>
      <c r="H618" s="544">
        <f t="shared" si="37"/>
        <v>31685.567010309278</v>
      </c>
      <c r="I618" s="550">
        <v>208998000</v>
      </c>
    </row>
    <row r="619" spans="2:9" ht="15.75">
      <c r="B619" s="83"/>
      <c r="C619" s="83"/>
      <c r="D619" s="536">
        <f t="shared" si="38"/>
        <v>13397</v>
      </c>
      <c r="E619" s="534">
        <f t="shared" si="36"/>
        <v>14928.715384041203</v>
      </c>
      <c r="F619" s="529">
        <v>200000000</v>
      </c>
      <c r="G619" s="533">
        <f t="shared" si="39"/>
        <v>6597</v>
      </c>
      <c r="H619" s="544">
        <f t="shared" si="37"/>
        <v>31680.763983628924</v>
      </c>
      <c r="I619" s="550">
        <v>208998000</v>
      </c>
    </row>
    <row r="620" spans="2:9" ht="15.75">
      <c r="B620" s="83"/>
      <c r="C620" s="83"/>
      <c r="D620" s="536">
        <f t="shared" si="38"/>
        <v>13398</v>
      </c>
      <c r="E620" s="534">
        <f t="shared" si="36"/>
        <v>14927.601134497687</v>
      </c>
      <c r="F620" s="529">
        <v>200000000</v>
      </c>
      <c r="G620" s="533">
        <f t="shared" si="39"/>
        <v>6598</v>
      </c>
      <c r="H620" s="544">
        <f t="shared" si="37"/>
        <v>31675.962412852379</v>
      </c>
      <c r="I620" s="550">
        <v>208998000</v>
      </c>
    </row>
    <row r="621" spans="2:9" ht="15.75">
      <c r="B621" s="83"/>
      <c r="C621" s="83"/>
      <c r="D621" s="536">
        <f t="shared" si="38"/>
        <v>13399</v>
      </c>
      <c r="E621" s="534">
        <f t="shared" si="36"/>
        <v>14926.487051272483</v>
      </c>
      <c r="F621" s="529">
        <v>200000000</v>
      </c>
      <c r="G621" s="533">
        <f t="shared" si="39"/>
        <v>6599</v>
      </c>
      <c r="H621" s="544">
        <f t="shared" si="37"/>
        <v>31671.162297317776</v>
      </c>
      <c r="I621" s="550">
        <v>208998000</v>
      </c>
    </row>
    <row r="622" spans="2:9" ht="15.75">
      <c r="B622" s="83"/>
      <c r="C622" s="83"/>
      <c r="D622" s="536">
        <f t="shared" si="38"/>
        <v>13400</v>
      </c>
      <c r="E622" s="534">
        <f t="shared" si="36"/>
        <v>14925.373134328358</v>
      </c>
      <c r="F622" s="529">
        <v>200000000</v>
      </c>
      <c r="G622" s="533">
        <f t="shared" si="39"/>
        <v>6600</v>
      </c>
      <c r="H622" s="544">
        <f t="shared" si="37"/>
        <v>31666.363636363636</v>
      </c>
      <c r="I622" s="550">
        <v>208998000</v>
      </c>
    </row>
    <row r="623" spans="2:9" ht="15.75">
      <c r="B623" s="83"/>
      <c r="C623" s="83"/>
      <c r="D623" s="536">
        <f t="shared" si="38"/>
        <v>13401</v>
      </c>
      <c r="E623" s="534">
        <f t="shared" si="36"/>
        <v>14924.259383628087</v>
      </c>
      <c r="F623" s="529">
        <v>200000000</v>
      </c>
      <c r="G623" s="533">
        <f t="shared" si="39"/>
        <v>6601</v>
      </c>
      <c r="H623" s="544">
        <f t="shared" si="37"/>
        <v>31661.56642932889</v>
      </c>
      <c r="I623" s="550">
        <v>208998000</v>
      </c>
    </row>
    <row r="624" spans="2:9" ht="15.75">
      <c r="B624" s="83"/>
      <c r="C624" s="83"/>
      <c r="D624" s="536">
        <f t="shared" si="38"/>
        <v>13402</v>
      </c>
      <c r="E624" s="534">
        <f t="shared" si="36"/>
        <v>14923.145799134458</v>
      </c>
      <c r="F624" s="529">
        <v>200000000</v>
      </c>
      <c r="G624" s="533">
        <f t="shared" si="39"/>
        <v>6602</v>
      </c>
      <c r="H624" s="544">
        <f t="shared" si="37"/>
        <v>31656.770675552863</v>
      </c>
      <c r="I624" s="550">
        <v>208998000</v>
      </c>
    </row>
    <row r="625" spans="2:9" ht="15.75">
      <c r="B625" s="83"/>
      <c r="C625" s="83"/>
      <c r="D625" s="536">
        <f t="shared" si="38"/>
        <v>13403</v>
      </c>
      <c r="E625" s="534">
        <f t="shared" si="36"/>
        <v>14922.032380810266</v>
      </c>
      <c r="F625" s="529">
        <v>200000000</v>
      </c>
      <c r="G625" s="533">
        <f t="shared" si="39"/>
        <v>6603</v>
      </c>
      <c r="H625" s="544">
        <f t="shared" si="37"/>
        <v>31651.976374375285</v>
      </c>
      <c r="I625" s="550">
        <v>208998000</v>
      </c>
    </row>
    <row r="626" spans="2:9" ht="15.75">
      <c r="B626" s="83"/>
      <c r="C626" s="83"/>
      <c r="D626" s="536">
        <f t="shared" si="38"/>
        <v>13404</v>
      </c>
      <c r="E626" s="534">
        <f t="shared" si="36"/>
        <v>14920.919128618323</v>
      </c>
      <c r="F626" s="529">
        <v>200000000</v>
      </c>
      <c r="G626" s="533">
        <f t="shared" si="39"/>
        <v>6604</v>
      </c>
      <c r="H626" s="544">
        <f t="shared" si="37"/>
        <v>31647.183525136283</v>
      </c>
      <c r="I626" s="550">
        <v>208998000</v>
      </c>
    </row>
    <row r="627" spans="2:9" ht="15.75">
      <c r="B627" s="83"/>
      <c r="C627" s="83"/>
      <c r="D627" s="536">
        <f t="shared" si="38"/>
        <v>13405</v>
      </c>
      <c r="E627" s="534">
        <f t="shared" si="36"/>
        <v>14919.806042521448</v>
      </c>
      <c r="F627" s="529">
        <v>200000000</v>
      </c>
      <c r="G627" s="533">
        <f t="shared" si="39"/>
        <v>6605</v>
      </c>
      <c r="H627" s="544">
        <f t="shared" si="37"/>
        <v>31642.392127176383</v>
      </c>
      <c r="I627" s="550">
        <v>208998000</v>
      </c>
    </row>
    <row r="628" spans="2:9" ht="15.75">
      <c r="B628" s="83"/>
      <c r="C628" s="83"/>
      <c r="D628" s="536">
        <f t="shared" si="38"/>
        <v>13406</v>
      </c>
      <c r="E628" s="534">
        <f t="shared" si="36"/>
        <v>14918.693122482471</v>
      </c>
      <c r="F628" s="529">
        <v>200000000</v>
      </c>
      <c r="G628" s="533">
        <f t="shared" si="39"/>
        <v>6606</v>
      </c>
      <c r="H628" s="544">
        <f t="shared" si="37"/>
        <v>31637.602179836511</v>
      </c>
      <c r="I628" s="550">
        <v>208998000</v>
      </c>
    </row>
    <row r="629" spans="2:9" ht="15.75">
      <c r="B629" s="83"/>
      <c r="C629" s="83"/>
      <c r="D629" s="536">
        <f t="shared" si="38"/>
        <v>13407</v>
      </c>
      <c r="E629" s="534">
        <f t="shared" si="36"/>
        <v>14917.580368464234</v>
      </c>
      <c r="F629" s="529">
        <v>200000000</v>
      </c>
      <c r="G629" s="533">
        <f t="shared" si="39"/>
        <v>6607</v>
      </c>
      <c r="H629" s="544">
        <f t="shared" si="37"/>
        <v>31632.813682458</v>
      </c>
      <c r="I629" s="550">
        <v>208998000</v>
      </c>
    </row>
    <row r="630" spans="2:9" ht="15.75">
      <c r="B630" s="83"/>
      <c r="C630" s="83"/>
      <c r="D630" s="536">
        <f t="shared" si="38"/>
        <v>13408</v>
      </c>
      <c r="E630" s="534">
        <f t="shared" si="36"/>
        <v>14916.467780429593</v>
      </c>
      <c r="F630" s="529">
        <v>200000000</v>
      </c>
      <c r="G630" s="533">
        <f t="shared" si="39"/>
        <v>6608</v>
      </c>
      <c r="H630" s="544">
        <f t="shared" si="37"/>
        <v>31628.026634382568</v>
      </c>
      <c r="I630" s="550">
        <v>208998000</v>
      </c>
    </row>
    <row r="631" spans="2:9" ht="15.75">
      <c r="B631" s="83"/>
      <c r="C631" s="83"/>
      <c r="D631" s="536">
        <f t="shared" si="38"/>
        <v>13409</v>
      </c>
      <c r="E631" s="534">
        <f t="shared" si="36"/>
        <v>14915.355358341412</v>
      </c>
      <c r="F631" s="529">
        <v>200000000</v>
      </c>
      <c r="G631" s="533">
        <f t="shared" si="39"/>
        <v>6609</v>
      </c>
      <c r="H631" s="544">
        <f t="shared" si="37"/>
        <v>31623.241034952338</v>
      </c>
      <c r="I631" s="550">
        <v>208998000</v>
      </c>
    </row>
    <row r="632" spans="2:9" ht="15.75">
      <c r="B632" s="83"/>
      <c r="C632" s="83"/>
      <c r="D632" s="536">
        <f t="shared" si="38"/>
        <v>13410</v>
      </c>
      <c r="E632" s="534">
        <f t="shared" si="36"/>
        <v>14914.243102162565</v>
      </c>
      <c r="F632" s="529">
        <v>200000000</v>
      </c>
      <c r="G632" s="533">
        <f t="shared" si="39"/>
        <v>6610</v>
      </c>
      <c r="H632" s="544">
        <f t="shared" si="37"/>
        <v>31618.456883509833</v>
      </c>
      <c r="I632" s="550">
        <v>208998000</v>
      </c>
    </row>
    <row r="633" spans="2:9" ht="15.75">
      <c r="B633" s="83"/>
      <c r="C633" s="83"/>
      <c r="D633" s="536">
        <f t="shared" si="38"/>
        <v>13411</v>
      </c>
      <c r="E633" s="534">
        <f t="shared" si="36"/>
        <v>14913.13101185594</v>
      </c>
      <c r="F633" s="529">
        <v>200000000</v>
      </c>
      <c r="G633" s="533">
        <f t="shared" si="39"/>
        <v>6611</v>
      </c>
      <c r="H633" s="544">
        <f t="shared" si="37"/>
        <v>31613.674179397975</v>
      </c>
      <c r="I633" s="550">
        <v>208998000</v>
      </c>
    </row>
    <row r="634" spans="2:9" ht="15.75">
      <c r="B634" s="83"/>
      <c r="C634" s="83"/>
      <c r="D634" s="536">
        <f t="shared" si="38"/>
        <v>13412</v>
      </c>
      <c r="E634" s="534">
        <f t="shared" si="36"/>
        <v>14912.019087384431</v>
      </c>
      <c r="F634" s="529">
        <v>200000000</v>
      </c>
      <c r="G634" s="533">
        <f t="shared" si="39"/>
        <v>6612</v>
      </c>
      <c r="H634" s="544">
        <f t="shared" si="37"/>
        <v>31608.892921960072</v>
      </c>
      <c r="I634" s="550">
        <v>208998000</v>
      </c>
    </row>
    <row r="635" spans="2:9" ht="15.75">
      <c r="B635" s="83"/>
      <c r="C635" s="83"/>
      <c r="D635" s="536">
        <f t="shared" si="38"/>
        <v>13413</v>
      </c>
      <c r="E635" s="534">
        <f t="shared" si="36"/>
        <v>14910.907328710951</v>
      </c>
      <c r="F635" s="529">
        <v>200000000</v>
      </c>
      <c r="G635" s="533">
        <f t="shared" si="39"/>
        <v>6613</v>
      </c>
      <c r="H635" s="544">
        <f t="shared" si="37"/>
        <v>31604.113110539845</v>
      </c>
      <c r="I635" s="550">
        <v>208998000</v>
      </c>
    </row>
    <row r="636" spans="2:9" ht="15.75">
      <c r="B636" s="83"/>
      <c r="C636" s="83"/>
      <c r="D636" s="536">
        <f t="shared" si="38"/>
        <v>13414</v>
      </c>
      <c r="E636" s="534">
        <f t="shared" si="36"/>
        <v>14909.79573579842</v>
      </c>
      <c r="F636" s="529">
        <v>200000000</v>
      </c>
      <c r="G636" s="533">
        <f t="shared" si="39"/>
        <v>6614</v>
      </c>
      <c r="H636" s="544">
        <f t="shared" si="37"/>
        <v>31599.334744481403</v>
      </c>
      <c r="I636" s="550">
        <v>208998000</v>
      </c>
    </row>
    <row r="637" spans="2:9" ht="15.75">
      <c r="B637" s="83"/>
      <c r="C637" s="83"/>
      <c r="D637" s="536">
        <f t="shared" si="38"/>
        <v>13415</v>
      </c>
      <c r="E637" s="534">
        <f t="shared" si="36"/>
        <v>14908.684308609765</v>
      </c>
      <c r="F637" s="529">
        <v>200000000</v>
      </c>
      <c r="G637" s="533">
        <f t="shared" si="39"/>
        <v>6615</v>
      </c>
      <c r="H637" s="544">
        <f t="shared" si="37"/>
        <v>31594.557823129253</v>
      </c>
      <c r="I637" s="550">
        <v>208998000</v>
      </c>
    </row>
    <row r="638" spans="2:9" ht="15.75">
      <c r="B638" s="83"/>
      <c r="C638" s="83"/>
      <c r="D638" s="536">
        <f t="shared" si="38"/>
        <v>13416</v>
      </c>
      <c r="E638" s="534">
        <f t="shared" si="36"/>
        <v>14907.573047107931</v>
      </c>
      <c r="F638" s="529">
        <v>200000000</v>
      </c>
      <c r="G638" s="533">
        <f t="shared" si="39"/>
        <v>6616</v>
      </c>
      <c r="H638" s="544">
        <f t="shared" si="37"/>
        <v>31589.782345828295</v>
      </c>
      <c r="I638" s="550">
        <v>208998000</v>
      </c>
    </row>
    <row r="639" spans="2:9" ht="15.75">
      <c r="B639" s="83"/>
      <c r="C639" s="83"/>
      <c r="D639" s="536">
        <f t="shared" si="38"/>
        <v>13417</v>
      </c>
      <c r="E639" s="534">
        <f t="shared" si="36"/>
        <v>14906.461951255869</v>
      </c>
      <c r="F639" s="529">
        <v>200000000</v>
      </c>
      <c r="G639" s="533">
        <f t="shared" si="39"/>
        <v>6617</v>
      </c>
      <c r="H639" s="544">
        <f t="shared" si="37"/>
        <v>31585.008311923833</v>
      </c>
      <c r="I639" s="550">
        <v>208998000</v>
      </c>
    </row>
    <row r="640" spans="2:9" ht="15.75">
      <c r="B640" s="83"/>
      <c r="C640" s="83"/>
      <c r="D640" s="536">
        <f t="shared" si="38"/>
        <v>13418</v>
      </c>
      <c r="E640" s="534">
        <f t="shared" si="36"/>
        <v>14905.351021016544</v>
      </c>
      <c r="F640" s="529">
        <v>200000000</v>
      </c>
      <c r="G640" s="533">
        <f t="shared" si="39"/>
        <v>6618</v>
      </c>
      <c r="H640" s="544">
        <f t="shared" si="37"/>
        <v>31580.235720761561</v>
      </c>
      <c r="I640" s="550">
        <v>208998000</v>
      </c>
    </row>
    <row r="641" spans="2:9" ht="15.75">
      <c r="B641" s="83"/>
      <c r="C641" s="83"/>
      <c r="D641" s="536">
        <f t="shared" si="38"/>
        <v>13419</v>
      </c>
      <c r="E641" s="534">
        <f t="shared" si="36"/>
        <v>14904.240256352932</v>
      </c>
      <c r="F641" s="529">
        <v>200000000</v>
      </c>
      <c r="G641" s="533">
        <f t="shared" si="39"/>
        <v>6619</v>
      </c>
      <c r="H641" s="544">
        <f t="shared" si="37"/>
        <v>31575.464571687568</v>
      </c>
      <c r="I641" s="550">
        <v>208998000</v>
      </c>
    </row>
    <row r="642" spans="2:9" ht="15.75">
      <c r="B642" s="83"/>
      <c r="C642" s="83"/>
      <c r="D642" s="536">
        <f t="shared" si="38"/>
        <v>13420</v>
      </c>
      <c r="E642" s="534">
        <f t="shared" si="36"/>
        <v>14903.129657228017</v>
      </c>
      <c r="F642" s="529">
        <v>200000000</v>
      </c>
      <c r="G642" s="533">
        <f t="shared" si="39"/>
        <v>6620</v>
      </c>
      <c r="H642" s="544">
        <f t="shared" si="37"/>
        <v>31570.694864048339</v>
      </c>
      <c r="I642" s="550">
        <v>208998000</v>
      </c>
    </row>
    <row r="643" spans="2:9" ht="15.75">
      <c r="B643" s="83"/>
      <c r="C643" s="83"/>
      <c r="D643" s="536">
        <f t="shared" si="38"/>
        <v>13421</v>
      </c>
      <c r="E643" s="534">
        <f t="shared" si="36"/>
        <v>14902.019223604799</v>
      </c>
      <c r="F643" s="529">
        <v>200000000</v>
      </c>
      <c r="G643" s="533">
        <f t="shared" si="39"/>
        <v>6621</v>
      </c>
      <c r="H643" s="544">
        <f t="shared" si="37"/>
        <v>31565.926597190755</v>
      </c>
      <c r="I643" s="550">
        <v>208998000</v>
      </c>
    </row>
    <row r="644" spans="2:9" ht="15.75">
      <c r="B644" s="83"/>
      <c r="C644" s="83"/>
      <c r="D644" s="536">
        <f t="shared" si="38"/>
        <v>13422</v>
      </c>
      <c r="E644" s="534">
        <f t="shared" si="36"/>
        <v>14900.908955446283</v>
      </c>
      <c r="F644" s="529">
        <v>200000000</v>
      </c>
      <c r="G644" s="533">
        <f t="shared" si="39"/>
        <v>6622</v>
      </c>
      <c r="H644" s="544">
        <f t="shared" si="37"/>
        <v>31561.159770462094</v>
      </c>
      <c r="I644" s="550">
        <v>208998000</v>
      </c>
    </row>
    <row r="645" spans="2:9" ht="15.75">
      <c r="B645" s="83"/>
      <c r="C645" s="83"/>
      <c r="D645" s="536">
        <f t="shared" si="38"/>
        <v>13423</v>
      </c>
      <c r="E645" s="534">
        <f t="shared" si="36"/>
        <v>14899.798852715488</v>
      </c>
      <c r="F645" s="529">
        <v>200000000</v>
      </c>
      <c r="G645" s="533">
        <f t="shared" si="39"/>
        <v>6623</v>
      </c>
      <c r="H645" s="544">
        <f t="shared" si="37"/>
        <v>31556.394383210027</v>
      </c>
      <c r="I645" s="550">
        <v>208998000</v>
      </c>
    </row>
    <row r="646" spans="2:9" ht="15.75">
      <c r="B646" s="83"/>
      <c r="C646" s="83"/>
      <c r="D646" s="536">
        <f t="shared" si="38"/>
        <v>13424</v>
      </c>
      <c r="E646" s="534">
        <f t="shared" si="36"/>
        <v>14898.688915375447</v>
      </c>
      <c r="F646" s="529">
        <v>200000000</v>
      </c>
      <c r="G646" s="533">
        <f t="shared" si="39"/>
        <v>6624</v>
      </c>
      <c r="H646" s="544">
        <f t="shared" si="37"/>
        <v>31551.630434782608</v>
      </c>
      <c r="I646" s="550">
        <v>208998000</v>
      </c>
    </row>
    <row r="647" spans="2:9" ht="15.75">
      <c r="B647" s="83"/>
      <c r="C647" s="83"/>
      <c r="D647" s="536">
        <f t="shared" si="38"/>
        <v>13425</v>
      </c>
      <c r="E647" s="534">
        <f t="shared" si="36"/>
        <v>14897.579143389199</v>
      </c>
      <c r="F647" s="529">
        <v>200000000</v>
      </c>
      <c r="G647" s="533">
        <f t="shared" si="39"/>
        <v>6625</v>
      </c>
      <c r="H647" s="544">
        <f t="shared" si="37"/>
        <v>31546.867924528302</v>
      </c>
      <c r="I647" s="550">
        <v>208998000</v>
      </c>
    </row>
    <row r="648" spans="2:9" ht="15.75">
      <c r="B648" s="83"/>
      <c r="C648" s="83"/>
      <c r="D648" s="536">
        <f t="shared" si="38"/>
        <v>13426</v>
      </c>
      <c r="E648" s="534">
        <f t="shared" si="36"/>
        <v>14896.469536719798</v>
      </c>
      <c r="F648" s="529">
        <v>200000000</v>
      </c>
      <c r="G648" s="533">
        <f t="shared" si="39"/>
        <v>6626</v>
      </c>
      <c r="H648" s="544">
        <f t="shared" si="37"/>
        <v>31542.106851795954</v>
      </c>
      <c r="I648" s="550">
        <v>208998000</v>
      </c>
    </row>
    <row r="649" spans="2:9" ht="15.75">
      <c r="B649" s="83"/>
      <c r="C649" s="83"/>
      <c r="D649" s="536">
        <f t="shared" si="38"/>
        <v>13427</v>
      </c>
      <c r="E649" s="534">
        <f t="shared" si="36"/>
        <v>14895.360095330305</v>
      </c>
      <c r="F649" s="529">
        <v>200000000</v>
      </c>
      <c r="G649" s="533">
        <f t="shared" si="39"/>
        <v>6627</v>
      </c>
      <c r="H649" s="544">
        <f t="shared" si="37"/>
        <v>31537.347215934813</v>
      </c>
      <c r="I649" s="550">
        <v>208998000</v>
      </c>
    </row>
    <row r="650" spans="2:9" ht="15.75">
      <c r="B650" s="83"/>
      <c r="C650" s="83"/>
      <c r="D650" s="536">
        <f t="shared" si="38"/>
        <v>13428</v>
      </c>
      <c r="E650" s="534">
        <f t="shared" si="36"/>
        <v>14894.250819183795</v>
      </c>
      <c r="F650" s="529">
        <v>200000000</v>
      </c>
      <c r="G650" s="533">
        <f t="shared" si="39"/>
        <v>6628</v>
      </c>
      <c r="H650" s="544">
        <f t="shared" si="37"/>
        <v>31532.589016294507</v>
      </c>
      <c r="I650" s="550">
        <v>208998000</v>
      </c>
    </row>
    <row r="651" spans="2:9" ht="15.75">
      <c r="B651" s="83"/>
      <c r="C651" s="83"/>
      <c r="D651" s="536">
        <f t="shared" si="38"/>
        <v>13429</v>
      </c>
      <c r="E651" s="534">
        <f t="shared" si="36"/>
        <v>14893.141708243355</v>
      </c>
      <c r="F651" s="529">
        <v>200000000</v>
      </c>
      <c r="G651" s="533">
        <f t="shared" si="39"/>
        <v>6629</v>
      </c>
      <c r="H651" s="544">
        <f t="shared" si="37"/>
        <v>31527.832252225071</v>
      </c>
      <c r="I651" s="550">
        <v>208998000</v>
      </c>
    </row>
    <row r="652" spans="2:9" ht="15.75">
      <c r="B652" s="83"/>
      <c r="C652" s="83"/>
      <c r="D652" s="536">
        <f t="shared" si="38"/>
        <v>13430</v>
      </c>
      <c r="E652" s="534">
        <f t="shared" si="36"/>
        <v>14892.032762472078</v>
      </c>
      <c r="F652" s="529">
        <v>200000000</v>
      </c>
      <c r="G652" s="533">
        <f t="shared" si="39"/>
        <v>6630</v>
      </c>
      <c r="H652" s="544">
        <f t="shared" si="37"/>
        <v>31523.076923076922</v>
      </c>
      <c r="I652" s="550">
        <v>208998000</v>
      </c>
    </row>
    <row r="653" spans="2:9" ht="15.75">
      <c r="B653" s="83"/>
      <c r="C653" s="83"/>
      <c r="D653" s="536">
        <f t="shared" si="38"/>
        <v>13431</v>
      </c>
      <c r="E653" s="534">
        <f t="shared" si="36"/>
        <v>14890.923981833073</v>
      </c>
      <c r="F653" s="529">
        <v>200000000</v>
      </c>
      <c r="G653" s="533">
        <f t="shared" si="39"/>
        <v>6631</v>
      </c>
      <c r="H653" s="544">
        <f t="shared" si="37"/>
        <v>31518.323028200874</v>
      </c>
      <c r="I653" s="550">
        <v>208998000</v>
      </c>
    </row>
    <row r="654" spans="2:9" ht="15.75">
      <c r="B654" s="83"/>
      <c r="C654" s="83"/>
      <c r="D654" s="536">
        <f t="shared" si="38"/>
        <v>13432</v>
      </c>
      <c r="E654" s="534">
        <f t="shared" si="36"/>
        <v>14889.815366289458</v>
      </c>
      <c r="F654" s="529">
        <v>200000000</v>
      </c>
      <c r="G654" s="533">
        <f t="shared" si="39"/>
        <v>6632</v>
      </c>
      <c r="H654" s="544">
        <f t="shared" si="37"/>
        <v>31513.570566948129</v>
      </c>
      <c r="I654" s="550">
        <v>208998000</v>
      </c>
    </row>
    <row r="655" spans="2:9" ht="15.75">
      <c r="B655" s="83"/>
      <c r="C655" s="83"/>
      <c r="D655" s="536">
        <f t="shared" si="38"/>
        <v>13433</v>
      </c>
      <c r="E655" s="534">
        <f t="shared" si="36"/>
        <v>14888.706915804363</v>
      </c>
      <c r="F655" s="529">
        <v>200000000</v>
      </c>
      <c r="G655" s="533">
        <f t="shared" si="39"/>
        <v>6633</v>
      </c>
      <c r="H655" s="544">
        <f t="shared" si="37"/>
        <v>31508.819538670286</v>
      </c>
      <c r="I655" s="550">
        <v>208998000</v>
      </c>
    </row>
    <row r="656" spans="2:9" ht="15.75">
      <c r="B656" s="83"/>
      <c r="C656" s="83"/>
      <c r="D656" s="536">
        <f t="shared" si="38"/>
        <v>13434</v>
      </c>
      <c r="E656" s="534">
        <f t="shared" si="36"/>
        <v>14887.598630340926</v>
      </c>
      <c r="F656" s="529">
        <v>200000000</v>
      </c>
      <c r="G656" s="533">
        <f t="shared" si="39"/>
        <v>6634</v>
      </c>
      <c r="H656" s="544">
        <f t="shared" si="37"/>
        <v>31504.069942719325</v>
      </c>
      <c r="I656" s="550">
        <v>208998000</v>
      </c>
    </row>
    <row r="657" spans="2:9" ht="15.75">
      <c r="B657" s="83"/>
      <c r="C657" s="83"/>
      <c r="D657" s="536">
        <f t="shared" si="38"/>
        <v>13435</v>
      </c>
      <c r="E657" s="534">
        <f t="shared" si="36"/>
        <v>14886.4905098623</v>
      </c>
      <c r="F657" s="529">
        <v>200000000</v>
      </c>
      <c r="G657" s="533">
        <f t="shared" si="39"/>
        <v>6635</v>
      </c>
      <c r="H657" s="544">
        <f t="shared" si="37"/>
        <v>31499.321778447626</v>
      </c>
      <c r="I657" s="550">
        <v>208998000</v>
      </c>
    </row>
    <row r="658" spans="2:9" ht="15.75">
      <c r="B658" s="83"/>
      <c r="C658" s="83"/>
      <c r="D658" s="536">
        <f t="shared" si="38"/>
        <v>13436</v>
      </c>
      <c r="E658" s="534">
        <f t="shared" si="36"/>
        <v>14885.382554331647</v>
      </c>
      <c r="F658" s="529">
        <v>200000000</v>
      </c>
      <c r="G658" s="533">
        <f t="shared" si="39"/>
        <v>6636</v>
      </c>
      <c r="H658" s="544">
        <f t="shared" si="37"/>
        <v>31494.575045207956</v>
      </c>
      <c r="I658" s="550">
        <v>208998000</v>
      </c>
    </row>
    <row r="659" spans="2:9" ht="15.75">
      <c r="B659" s="83"/>
      <c r="C659" s="83"/>
      <c r="D659" s="536">
        <f t="shared" si="38"/>
        <v>13437</v>
      </c>
      <c r="E659" s="534">
        <f t="shared" si="36"/>
        <v>14884.274763712137</v>
      </c>
      <c r="F659" s="529">
        <v>200000000</v>
      </c>
      <c r="G659" s="533">
        <f t="shared" si="39"/>
        <v>6637</v>
      </c>
      <c r="H659" s="544">
        <f t="shared" si="37"/>
        <v>31489.829742353471</v>
      </c>
      <c r="I659" s="550">
        <v>208998000</v>
      </c>
    </row>
    <row r="660" spans="2:9" ht="15.75">
      <c r="B660" s="83"/>
      <c r="C660" s="83"/>
      <c r="D660" s="536">
        <f t="shared" si="38"/>
        <v>13438</v>
      </c>
      <c r="E660" s="534">
        <f t="shared" si="36"/>
        <v>14883.167137966959</v>
      </c>
      <c r="F660" s="529">
        <v>200000000</v>
      </c>
      <c r="G660" s="533">
        <f t="shared" si="39"/>
        <v>6638</v>
      </c>
      <c r="H660" s="544">
        <f t="shared" si="37"/>
        <v>31485.085869237722</v>
      </c>
      <c r="I660" s="550">
        <v>208998000</v>
      </c>
    </row>
    <row r="661" spans="2:9" ht="15.75">
      <c r="B661" s="83"/>
      <c r="C661" s="83"/>
      <c r="D661" s="536">
        <f t="shared" si="38"/>
        <v>13439</v>
      </c>
      <c r="E661" s="534">
        <f t="shared" si="36"/>
        <v>14882.059677059306</v>
      </c>
      <c r="F661" s="529">
        <v>200000000</v>
      </c>
      <c r="G661" s="533">
        <f t="shared" si="39"/>
        <v>6639</v>
      </c>
      <c r="H661" s="544">
        <f t="shared" si="37"/>
        <v>31480.34342521464</v>
      </c>
      <c r="I661" s="550">
        <v>208998000</v>
      </c>
    </row>
    <row r="662" spans="2:9" ht="15.75">
      <c r="B662" s="83"/>
      <c r="C662" s="83"/>
      <c r="D662" s="536">
        <f t="shared" si="38"/>
        <v>13440</v>
      </c>
      <c r="E662" s="534">
        <f t="shared" si="36"/>
        <v>14880.952380952382</v>
      </c>
      <c r="F662" s="529">
        <v>200000000</v>
      </c>
      <c r="G662" s="533">
        <f t="shared" si="39"/>
        <v>6640</v>
      </c>
      <c r="H662" s="544">
        <f t="shared" si="37"/>
        <v>31475.602409638555</v>
      </c>
      <c r="I662" s="550">
        <v>208998000</v>
      </c>
    </row>
    <row r="663" spans="2:9" ht="15.75">
      <c r="B663" s="83"/>
      <c r="C663" s="83"/>
      <c r="D663" s="536">
        <f t="shared" si="38"/>
        <v>13441</v>
      </c>
      <c r="E663" s="534">
        <f t="shared" ref="E663:E726" si="40">F663/D663</f>
        <v>14879.845249609403</v>
      </c>
      <c r="F663" s="529">
        <v>200000000</v>
      </c>
      <c r="G663" s="533">
        <f t="shared" si="39"/>
        <v>6641</v>
      </c>
      <c r="H663" s="544">
        <f t="shared" ref="H663:H726" si="41">I663/G663</f>
        <v>31470.862821864179</v>
      </c>
      <c r="I663" s="550">
        <v>208998000</v>
      </c>
    </row>
    <row r="664" spans="2:9" ht="15.75">
      <c r="B664" s="83"/>
      <c r="C664" s="83"/>
      <c r="D664" s="536">
        <f t="shared" ref="D664:D727" si="42">D663+1</f>
        <v>13442</v>
      </c>
      <c r="E664" s="534">
        <f t="shared" si="40"/>
        <v>14878.738282993601</v>
      </c>
      <c r="F664" s="529">
        <v>200000000</v>
      </c>
      <c r="G664" s="533">
        <f t="shared" ref="G664:G727" si="43">G663+1</f>
        <v>6642</v>
      </c>
      <c r="H664" s="544">
        <f t="shared" si="41"/>
        <v>31466.124661246613</v>
      </c>
      <c r="I664" s="550">
        <v>208998000</v>
      </c>
    </row>
    <row r="665" spans="2:9" ht="15.75">
      <c r="B665" s="83"/>
      <c r="C665" s="83"/>
      <c r="D665" s="536">
        <f t="shared" si="42"/>
        <v>13443</v>
      </c>
      <c r="E665" s="534">
        <f t="shared" si="40"/>
        <v>14877.631481068214</v>
      </c>
      <c r="F665" s="529">
        <v>200000000</v>
      </c>
      <c r="G665" s="533">
        <f t="shared" si="43"/>
        <v>6643</v>
      </c>
      <c r="H665" s="544">
        <f t="shared" si="41"/>
        <v>31461.387927141353</v>
      </c>
      <c r="I665" s="550">
        <v>208998000</v>
      </c>
    </row>
    <row r="666" spans="2:9" ht="15.75">
      <c r="B666" s="83"/>
      <c r="C666" s="83"/>
      <c r="D666" s="536">
        <f t="shared" si="42"/>
        <v>13444</v>
      </c>
      <c r="E666" s="534">
        <f t="shared" si="40"/>
        <v>14876.524843796489</v>
      </c>
      <c r="F666" s="529">
        <v>200000000</v>
      </c>
      <c r="G666" s="533">
        <f t="shared" si="43"/>
        <v>6644</v>
      </c>
      <c r="H666" s="544">
        <f t="shared" si="41"/>
        <v>31456.652618904274</v>
      </c>
      <c r="I666" s="550">
        <v>208998000</v>
      </c>
    </row>
    <row r="667" spans="2:9" ht="15.75">
      <c r="B667" s="83"/>
      <c r="C667" s="83"/>
      <c r="D667" s="536">
        <f t="shared" si="42"/>
        <v>13445</v>
      </c>
      <c r="E667" s="534">
        <f t="shared" si="40"/>
        <v>14875.418371141688</v>
      </c>
      <c r="F667" s="529">
        <v>200000000</v>
      </c>
      <c r="G667" s="533">
        <f t="shared" si="43"/>
        <v>6645</v>
      </c>
      <c r="H667" s="544">
        <f t="shared" si="41"/>
        <v>31451.918735891646</v>
      </c>
      <c r="I667" s="550">
        <v>208998000</v>
      </c>
    </row>
    <row r="668" spans="2:9" ht="15.75">
      <c r="B668" s="83"/>
      <c r="C668" s="83"/>
      <c r="D668" s="536">
        <f t="shared" si="42"/>
        <v>13446</v>
      </c>
      <c r="E668" s="534">
        <f t="shared" si="40"/>
        <v>14874.312063067084</v>
      </c>
      <c r="F668" s="529">
        <v>200000000</v>
      </c>
      <c r="G668" s="533">
        <f t="shared" si="43"/>
        <v>6646</v>
      </c>
      <c r="H668" s="544">
        <f t="shared" si="41"/>
        <v>31447.186277460125</v>
      </c>
      <c r="I668" s="550">
        <v>208998000</v>
      </c>
    </row>
    <row r="669" spans="2:9" ht="15.75">
      <c r="B669" s="83"/>
      <c r="C669" s="83"/>
      <c r="D669" s="536">
        <f t="shared" si="42"/>
        <v>13447</v>
      </c>
      <c r="E669" s="534">
        <f t="shared" si="40"/>
        <v>14873.205919535956</v>
      </c>
      <c r="F669" s="529">
        <v>200000000</v>
      </c>
      <c r="G669" s="533">
        <f t="shared" si="43"/>
        <v>6647</v>
      </c>
      <c r="H669" s="544">
        <f t="shared" si="41"/>
        <v>31442.455242966753</v>
      </c>
      <c r="I669" s="550">
        <v>208998000</v>
      </c>
    </row>
    <row r="670" spans="2:9" ht="15.75">
      <c r="B670" s="83"/>
      <c r="C670" s="83"/>
      <c r="D670" s="536">
        <f t="shared" si="42"/>
        <v>13448</v>
      </c>
      <c r="E670" s="534">
        <f t="shared" si="40"/>
        <v>14872.0999405116</v>
      </c>
      <c r="F670" s="529">
        <v>200000000</v>
      </c>
      <c r="G670" s="533">
        <f t="shared" si="43"/>
        <v>6648</v>
      </c>
      <c r="H670" s="544">
        <f t="shared" si="41"/>
        <v>31437.725631768953</v>
      </c>
      <c r="I670" s="550">
        <v>208998000</v>
      </c>
    </row>
    <row r="671" spans="2:9" ht="15.75">
      <c r="B671" s="83"/>
      <c r="C671" s="83"/>
      <c r="D671" s="536">
        <f t="shared" si="42"/>
        <v>13449</v>
      </c>
      <c r="E671" s="534">
        <f t="shared" si="40"/>
        <v>14870.994125957321</v>
      </c>
      <c r="F671" s="529">
        <v>200000000</v>
      </c>
      <c r="G671" s="533">
        <f t="shared" si="43"/>
        <v>6649</v>
      </c>
      <c r="H671" s="544">
        <f t="shared" si="41"/>
        <v>31432.997443224544</v>
      </c>
      <c r="I671" s="550">
        <v>208998000</v>
      </c>
    </row>
    <row r="672" spans="2:9" ht="15.75">
      <c r="B672" s="83"/>
      <c r="C672" s="83"/>
      <c r="D672" s="536">
        <f t="shared" si="42"/>
        <v>13450</v>
      </c>
      <c r="E672" s="534">
        <f t="shared" si="40"/>
        <v>14869.888475836431</v>
      </c>
      <c r="F672" s="529">
        <v>200000000</v>
      </c>
      <c r="G672" s="533">
        <f t="shared" si="43"/>
        <v>6650</v>
      </c>
      <c r="H672" s="544">
        <f t="shared" si="41"/>
        <v>31428.270676691729</v>
      </c>
      <c r="I672" s="550">
        <v>208998000</v>
      </c>
    </row>
    <row r="673" spans="2:9" ht="15.75">
      <c r="B673" s="83"/>
      <c r="C673" s="83"/>
      <c r="D673" s="536">
        <f t="shared" si="42"/>
        <v>13451</v>
      </c>
      <c r="E673" s="534">
        <f t="shared" si="40"/>
        <v>14868.782990112259</v>
      </c>
      <c r="F673" s="529">
        <v>200000000</v>
      </c>
      <c r="G673" s="533">
        <f t="shared" si="43"/>
        <v>6651</v>
      </c>
      <c r="H673" s="544">
        <f t="shared" si="41"/>
        <v>31423.545331529094</v>
      </c>
      <c r="I673" s="550">
        <v>208998000</v>
      </c>
    </row>
    <row r="674" spans="2:9" ht="15.75">
      <c r="B674" s="83"/>
      <c r="C674" s="83"/>
      <c r="D674" s="536">
        <f t="shared" si="42"/>
        <v>13452</v>
      </c>
      <c r="E674" s="534">
        <f t="shared" si="40"/>
        <v>14867.677668748142</v>
      </c>
      <c r="F674" s="529">
        <v>200000000</v>
      </c>
      <c r="G674" s="533">
        <f t="shared" si="43"/>
        <v>6652</v>
      </c>
      <c r="H674" s="544">
        <f t="shared" si="41"/>
        <v>31418.821407095609</v>
      </c>
      <c r="I674" s="550">
        <v>208998000</v>
      </c>
    </row>
    <row r="675" spans="2:9" ht="15.75">
      <c r="B675" s="83"/>
      <c r="C675" s="83"/>
      <c r="D675" s="536">
        <f t="shared" si="42"/>
        <v>13453</v>
      </c>
      <c r="E675" s="534">
        <f t="shared" si="40"/>
        <v>14866.572511707425</v>
      </c>
      <c r="F675" s="529">
        <v>200000000</v>
      </c>
      <c r="G675" s="533">
        <f t="shared" si="43"/>
        <v>6653</v>
      </c>
      <c r="H675" s="544">
        <f t="shared" si="41"/>
        <v>31414.09890275064</v>
      </c>
      <c r="I675" s="550">
        <v>208998000</v>
      </c>
    </row>
    <row r="676" spans="2:9" ht="15.75">
      <c r="B676" s="83"/>
      <c r="C676" s="83"/>
      <c r="D676" s="536">
        <f t="shared" si="42"/>
        <v>13454</v>
      </c>
      <c r="E676" s="534">
        <f t="shared" si="40"/>
        <v>14865.467518953472</v>
      </c>
      <c r="F676" s="529">
        <v>200000000</v>
      </c>
      <c r="G676" s="533">
        <f t="shared" si="43"/>
        <v>6654</v>
      </c>
      <c r="H676" s="544">
        <f t="shared" si="41"/>
        <v>31409.377817853921</v>
      </c>
      <c r="I676" s="550">
        <v>208998000</v>
      </c>
    </row>
    <row r="677" spans="2:9" ht="15.75">
      <c r="B677" s="83"/>
      <c r="C677" s="83"/>
      <c r="D677" s="536">
        <f t="shared" si="42"/>
        <v>13455</v>
      </c>
      <c r="E677" s="534">
        <f t="shared" si="40"/>
        <v>14864.362690449647</v>
      </c>
      <c r="F677" s="529">
        <v>200000000</v>
      </c>
      <c r="G677" s="533">
        <f t="shared" si="43"/>
        <v>6655</v>
      </c>
      <c r="H677" s="544">
        <f t="shared" si="41"/>
        <v>31404.65815176559</v>
      </c>
      <c r="I677" s="550">
        <v>208998000</v>
      </c>
    </row>
    <row r="678" spans="2:9" ht="15.75">
      <c r="B678" s="83"/>
      <c r="C678" s="83"/>
      <c r="D678" s="536">
        <f t="shared" si="42"/>
        <v>13456</v>
      </c>
      <c r="E678" s="534">
        <f t="shared" si="40"/>
        <v>14863.258026159334</v>
      </c>
      <c r="F678" s="529">
        <v>200000000</v>
      </c>
      <c r="G678" s="533">
        <f t="shared" si="43"/>
        <v>6656</v>
      </c>
      <c r="H678" s="544">
        <f t="shared" si="41"/>
        <v>31399.939903846152</v>
      </c>
      <c r="I678" s="550">
        <v>208998000</v>
      </c>
    </row>
    <row r="679" spans="2:9" ht="15.75">
      <c r="B679" s="83"/>
      <c r="C679" s="83"/>
      <c r="D679" s="536">
        <f t="shared" si="42"/>
        <v>13457</v>
      </c>
      <c r="E679" s="534">
        <f t="shared" si="40"/>
        <v>14862.153526045924</v>
      </c>
      <c r="F679" s="529">
        <v>200000000</v>
      </c>
      <c r="G679" s="533">
        <f t="shared" si="43"/>
        <v>6657</v>
      </c>
      <c r="H679" s="544">
        <f t="shared" si="41"/>
        <v>31395.223073456513</v>
      </c>
      <c r="I679" s="550">
        <v>208998000</v>
      </c>
    </row>
    <row r="680" spans="2:9" ht="15.75">
      <c r="B680" s="83"/>
      <c r="C680" s="83"/>
      <c r="D680" s="536">
        <f t="shared" si="42"/>
        <v>13458</v>
      </c>
      <c r="E680" s="534">
        <f t="shared" si="40"/>
        <v>14861.049190072819</v>
      </c>
      <c r="F680" s="529">
        <v>200000000</v>
      </c>
      <c r="G680" s="533">
        <f t="shared" si="43"/>
        <v>6658</v>
      </c>
      <c r="H680" s="544">
        <f t="shared" si="41"/>
        <v>31390.507659957944</v>
      </c>
      <c r="I680" s="550">
        <v>208998000</v>
      </c>
    </row>
    <row r="681" spans="2:9" ht="15.75">
      <c r="B681" s="83"/>
      <c r="C681" s="83"/>
      <c r="D681" s="536">
        <f t="shared" si="42"/>
        <v>13459</v>
      </c>
      <c r="E681" s="534">
        <f t="shared" si="40"/>
        <v>14859.945018203432</v>
      </c>
      <c r="F681" s="529">
        <v>200000000</v>
      </c>
      <c r="G681" s="533">
        <f t="shared" si="43"/>
        <v>6659</v>
      </c>
      <c r="H681" s="544">
        <f t="shared" si="41"/>
        <v>31385.79366271212</v>
      </c>
      <c r="I681" s="550">
        <v>208998000</v>
      </c>
    </row>
    <row r="682" spans="2:9" ht="15.75">
      <c r="B682" s="83"/>
      <c r="C682" s="83"/>
      <c r="D682" s="536">
        <f t="shared" si="42"/>
        <v>13460</v>
      </c>
      <c r="E682" s="535">
        <f t="shared" si="40"/>
        <v>14858.841010401189</v>
      </c>
      <c r="F682" s="529">
        <v>200000000</v>
      </c>
      <c r="G682" s="533">
        <f t="shared" si="43"/>
        <v>6660</v>
      </c>
      <c r="H682" s="544">
        <f t="shared" si="41"/>
        <v>31381.08108108108</v>
      </c>
      <c r="I682" s="550">
        <v>208998000</v>
      </c>
    </row>
    <row r="683" spans="2:9" ht="15.75">
      <c r="B683" s="83"/>
      <c r="C683" s="83"/>
      <c r="D683" s="536">
        <f t="shared" si="42"/>
        <v>13461</v>
      </c>
      <c r="E683" s="534">
        <f t="shared" si="40"/>
        <v>14857.737166629522</v>
      </c>
      <c r="F683" s="529">
        <v>200000000</v>
      </c>
      <c r="G683" s="533">
        <f t="shared" si="43"/>
        <v>6661</v>
      </c>
      <c r="H683" s="544">
        <f t="shared" si="41"/>
        <v>31376.369914427261</v>
      </c>
      <c r="I683" s="550">
        <v>208998000</v>
      </c>
    </row>
    <row r="684" spans="2:9" ht="15.75">
      <c r="B684" s="83"/>
      <c r="C684" s="83"/>
      <c r="D684" s="536">
        <f t="shared" si="42"/>
        <v>13462</v>
      </c>
      <c r="E684" s="534">
        <f t="shared" si="40"/>
        <v>14856.633486851879</v>
      </c>
      <c r="F684" s="529">
        <v>200000000</v>
      </c>
      <c r="G684" s="533">
        <f t="shared" si="43"/>
        <v>6662</v>
      </c>
      <c r="H684" s="544">
        <f t="shared" si="41"/>
        <v>31371.66016211348</v>
      </c>
      <c r="I684" s="550">
        <v>208998000</v>
      </c>
    </row>
    <row r="685" spans="2:9" ht="15.75">
      <c r="B685" s="83"/>
      <c r="C685" s="83"/>
      <c r="D685" s="536">
        <f t="shared" si="42"/>
        <v>13463</v>
      </c>
      <c r="E685" s="534">
        <f t="shared" si="40"/>
        <v>14855.529971031716</v>
      </c>
      <c r="F685" s="529">
        <v>200000000</v>
      </c>
      <c r="G685" s="533">
        <f t="shared" si="43"/>
        <v>6663</v>
      </c>
      <c r="H685" s="544">
        <f t="shared" si="41"/>
        <v>31366.951823502928</v>
      </c>
      <c r="I685" s="550">
        <v>208998000</v>
      </c>
    </row>
    <row r="686" spans="2:9" ht="15.75">
      <c r="B686" s="83"/>
      <c r="C686" s="83"/>
      <c r="D686" s="536">
        <f t="shared" si="42"/>
        <v>13464</v>
      </c>
      <c r="E686" s="534">
        <f t="shared" si="40"/>
        <v>14854.426619132502</v>
      </c>
      <c r="F686" s="529">
        <v>200000000</v>
      </c>
      <c r="G686" s="533">
        <f t="shared" si="43"/>
        <v>6664</v>
      </c>
      <c r="H686" s="544">
        <f t="shared" si="41"/>
        <v>31362.244897959183</v>
      </c>
      <c r="I686" s="550">
        <v>208998000</v>
      </c>
    </row>
    <row r="687" spans="2:9" ht="15.75">
      <c r="B687" s="83"/>
      <c r="C687" s="83"/>
      <c r="D687" s="536">
        <f t="shared" si="42"/>
        <v>13465</v>
      </c>
      <c r="E687" s="534">
        <f t="shared" si="40"/>
        <v>14853.323431117713</v>
      </c>
      <c r="F687" s="529">
        <v>200000000</v>
      </c>
      <c r="G687" s="533">
        <f t="shared" si="43"/>
        <v>6665</v>
      </c>
      <c r="H687" s="544">
        <f t="shared" si="41"/>
        <v>31357.539384846212</v>
      </c>
      <c r="I687" s="550">
        <v>208998000</v>
      </c>
    </row>
    <row r="688" spans="2:9" ht="15.75">
      <c r="B688" s="83"/>
      <c r="C688" s="83"/>
      <c r="D688" s="536">
        <f t="shared" si="42"/>
        <v>13466</v>
      </c>
      <c r="E688" s="534">
        <f t="shared" si="40"/>
        <v>14852.220406950839</v>
      </c>
      <c r="F688" s="529">
        <v>200000000</v>
      </c>
      <c r="G688" s="533">
        <f t="shared" si="43"/>
        <v>6666</v>
      </c>
      <c r="H688" s="544">
        <f t="shared" si="41"/>
        <v>31352.835283528351</v>
      </c>
      <c r="I688" s="550">
        <v>208998000</v>
      </c>
    </row>
    <row r="689" spans="2:9" ht="15.75">
      <c r="B689" s="83"/>
      <c r="C689" s="83"/>
      <c r="D689" s="536">
        <f t="shared" si="42"/>
        <v>13467</v>
      </c>
      <c r="E689" s="534">
        <f t="shared" si="40"/>
        <v>14851.117546595382</v>
      </c>
      <c r="F689" s="529">
        <v>200000000</v>
      </c>
      <c r="G689" s="533">
        <f t="shared" si="43"/>
        <v>6667</v>
      </c>
      <c r="H689" s="544">
        <f t="shared" si="41"/>
        <v>31348.13259337033</v>
      </c>
      <c r="I689" s="550">
        <v>208998000</v>
      </c>
    </row>
    <row r="690" spans="2:9" ht="15.75">
      <c r="B690" s="83"/>
      <c r="C690" s="83"/>
      <c r="D690" s="536">
        <f t="shared" si="42"/>
        <v>13468</v>
      </c>
      <c r="E690" s="534">
        <f t="shared" si="40"/>
        <v>14850.01485001485</v>
      </c>
      <c r="F690" s="529">
        <v>200000000</v>
      </c>
      <c r="G690" s="533">
        <f t="shared" si="43"/>
        <v>6668</v>
      </c>
      <c r="H690" s="544">
        <f t="shared" si="41"/>
        <v>31343.431313737252</v>
      </c>
      <c r="I690" s="550">
        <v>208998000</v>
      </c>
    </row>
    <row r="691" spans="2:9" ht="15.75">
      <c r="B691" s="83"/>
      <c r="C691" s="83"/>
      <c r="D691" s="536">
        <f t="shared" si="42"/>
        <v>13469</v>
      </c>
      <c r="E691" s="534">
        <f t="shared" si="40"/>
        <v>14848.912317172768</v>
      </c>
      <c r="F691" s="529">
        <v>200000000</v>
      </c>
      <c r="G691" s="533">
        <f t="shared" si="43"/>
        <v>6669</v>
      </c>
      <c r="H691" s="544">
        <f t="shared" si="41"/>
        <v>31338.731443994602</v>
      </c>
      <c r="I691" s="550">
        <v>208998000</v>
      </c>
    </row>
    <row r="692" spans="2:9" ht="15.75">
      <c r="B692" s="83"/>
      <c r="C692" s="83"/>
      <c r="D692" s="536">
        <f t="shared" si="42"/>
        <v>13470</v>
      </c>
      <c r="E692" s="534">
        <f t="shared" si="40"/>
        <v>14847.809948032665</v>
      </c>
      <c r="F692" s="529">
        <v>200000000</v>
      </c>
      <c r="G692" s="533">
        <f t="shared" si="43"/>
        <v>6670</v>
      </c>
      <c r="H692" s="544">
        <f t="shared" si="41"/>
        <v>31334.032983508245</v>
      </c>
      <c r="I692" s="550">
        <v>208998000</v>
      </c>
    </row>
    <row r="693" spans="2:9" ht="15.75">
      <c r="B693" s="83"/>
      <c r="C693" s="83"/>
      <c r="D693" s="536">
        <f t="shared" si="42"/>
        <v>13471</v>
      </c>
      <c r="E693" s="534">
        <f t="shared" si="40"/>
        <v>14846.707742558088</v>
      </c>
      <c r="F693" s="529">
        <v>200000000</v>
      </c>
      <c r="G693" s="533">
        <f t="shared" si="43"/>
        <v>6671</v>
      </c>
      <c r="H693" s="544">
        <f t="shared" si="41"/>
        <v>31329.335931644429</v>
      </c>
      <c r="I693" s="550">
        <v>208998000</v>
      </c>
    </row>
    <row r="694" spans="2:9" ht="15.75">
      <c r="B694" s="83"/>
      <c r="C694" s="83"/>
      <c r="D694" s="536">
        <f t="shared" si="42"/>
        <v>13472</v>
      </c>
      <c r="E694" s="534">
        <f t="shared" si="40"/>
        <v>14845.605700712589</v>
      </c>
      <c r="F694" s="529">
        <v>200000000</v>
      </c>
      <c r="G694" s="533">
        <f t="shared" si="43"/>
        <v>6672</v>
      </c>
      <c r="H694" s="544">
        <f t="shared" si="41"/>
        <v>31324.640287769784</v>
      </c>
      <c r="I694" s="550">
        <v>208998000</v>
      </c>
    </row>
    <row r="695" spans="2:9" ht="15.75">
      <c r="B695" s="83"/>
      <c r="C695" s="83"/>
      <c r="D695" s="536">
        <f t="shared" si="42"/>
        <v>13473</v>
      </c>
      <c r="E695" s="534">
        <f t="shared" si="40"/>
        <v>14844.503822459734</v>
      </c>
      <c r="F695" s="529">
        <v>200000000</v>
      </c>
      <c r="G695" s="533">
        <f t="shared" si="43"/>
        <v>6673</v>
      </c>
      <c r="H695" s="544">
        <f t="shared" si="41"/>
        <v>31319.946051251311</v>
      </c>
      <c r="I695" s="550">
        <v>208998000</v>
      </c>
    </row>
    <row r="696" spans="2:9" ht="15.75">
      <c r="B696" s="83"/>
      <c r="C696" s="83"/>
      <c r="D696" s="536">
        <f t="shared" si="42"/>
        <v>13474</v>
      </c>
      <c r="E696" s="534">
        <f t="shared" si="40"/>
        <v>14843.402107763099</v>
      </c>
      <c r="F696" s="529">
        <v>200000000</v>
      </c>
      <c r="G696" s="533">
        <f t="shared" si="43"/>
        <v>6674</v>
      </c>
      <c r="H696" s="544">
        <f t="shared" si="41"/>
        <v>31315.253221456398</v>
      </c>
      <c r="I696" s="550">
        <v>208998000</v>
      </c>
    </row>
    <row r="697" spans="2:9" ht="15.75">
      <c r="B697" s="83"/>
      <c r="C697" s="83"/>
      <c r="D697" s="536">
        <f t="shared" si="42"/>
        <v>13475</v>
      </c>
      <c r="E697" s="534">
        <f t="shared" si="40"/>
        <v>14842.300556586271</v>
      </c>
      <c r="F697" s="529">
        <v>200000000</v>
      </c>
      <c r="G697" s="533">
        <f t="shared" si="43"/>
        <v>6675</v>
      </c>
      <c r="H697" s="544">
        <f t="shared" si="41"/>
        <v>31310.561797752809</v>
      </c>
      <c r="I697" s="550">
        <v>208998000</v>
      </c>
    </row>
    <row r="698" spans="2:9" ht="15.75">
      <c r="B698" s="83"/>
      <c r="C698" s="83"/>
      <c r="D698" s="536">
        <f t="shared" si="42"/>
        <v>13476</v>
      </c>
      <c r="E698" s="534">
        <f t="shared" si="40"/>
        <v>14841.199168892847</v>
      </c>
      <c r="F698" s="529">
        <v>200000000</v>
      </c>
      <c r="G698" s="533">
        <f t="shared" si="43"/>
        <v>6676</v>
      </c>
      <c r="H698" s="544">
        <f t="shared" si="41"/>
        <v>31305.871779508689</v>
      </c>
      <c r="I698" s="550">
        <v>208998000</v>
      </c>
    </row>
    <row r="699" spans="2:9" ht="15.75">
      <c r="B699" s="83"/>
      <c r="C699" s="83"/>
      <c r="D699" s="536">
        <f t="shared" si="42"/>
        <v>13477</v>
      </c>
      <c r="E699" s="534">
        <f t="shared" si="40"/>
        <v>14840.097944646435</v>
      </c>
      <c r="F699" s="529">
        <v>200000000</v>
      </c>
      <c r="G699" s="533">
        <f t="shared" si="43"/>
        <v>6677</v>
      </c>
      <c r="H699" s="544">
        <f t="shared" si="41"/>
        <v>31301.183166092556</v>
      </c>
      <c r="I699" s="550">
        <v>208998000</v>
      </c>
    </row>
    <row r="700" spans="2:9" ht="15.75">
      <c r="B700" s="83"/>
      <c r="C700" s="83"/>
      <c r="D700" s="536">
        <f t="shared" si="42"/>
        <v>13478</v>
      </c>
      <c r="E700" s="534">
        <f t="shared" si="40"/>
        <v>14838.996883810654</v>
      </c>
      <c r="F700" s="529">
        <v>200000000</v>
      </c>
      <c r="G700" s="533">
        <f t="shared" si="43"/>
        <v>6678</v>
      </c>
      <c r="H700" s="544">
        <f t="shared" si="41"/>
        <v>31296.495956873314</v>
      </c>
      <c r="I700" s="550">
        <v>208998000</v>
      </c>
    </row>
    <row r="701" spans="2:9" ht="15.75">
      <c r="B701" s="83"/>
      <c r="C701" s="83"/>
      <c r="D701" s="536">
        <f t="shared" si="42"/>
        <v>13479</v>
      </c>
      <c r="E701" s="534">
        <f t="shared" si="40"/>
        <v>14837.895986349136</v>
      </c>
      <c r="F701" s="529">
        <v>200000000</v>
      </c>
      <c r="G701" s="533">
        <f t="shared" si="43"/>
        <v>6679</v>
      </c>
      <c r="H701" s="544">
        <f t="shared" si="41"/>
        <v>31291.810151220241</v>
      </c>
      <c r="I701" s="550">
        <v>208998000</v>
      </c>
    </row>
    <row r="702" spans="2:9" ht="15.75">
      <c r="B702" s="83"/>
      <c r="C702" s="83"/>
      <c r="D702" s="536">
        <f t="shared" si="42"/>
        <v>13480</v>
      </c>
      <c r="E702" s="534">
        <f t="shared" si="40"/>
        <v>14836.79525222552</v>
      </c>
      <c r="F702" s="529">
        <v>200000000</v>
      </c>
      <c r="G702" s="533">
        <f t="shared" si="43"/>
        <v>6680</v>
      </c>
      <c r="H702" s="544">
        <f t="shared" si="41"/>
        <v>31287.125748502993</v>
      </c>
      <c r="I702" s="550">
        <v>208998000</v>
      </c>
    </row>
    <row r="703" spans="2:9" ht="15.75">
      <c r="B703" s="83"/>
      <c r="C703" s="83"/>
      <c r="D703" s="536">
        <f t="shared" si="42"/>
        <v>13481</v>
      </c>
      <c r="E703" s="534">
        <f t="shared" si="40"/>
        <v>14835.694681403456</v>
      </c>
      <c r="F703" s="529">
        <v>200000000</v>
      </c>
      <c r="G703" s="533">
        <f t="shared" si="43"/>
        <v>6681</v>
      </c>
      <c r="H703" s="544">
        <f t="shared" si="41"/>
        <v>31282.442748091602</v>
      </c>
      <c r="I703" s="550">
        <v>208998000</v>
      </c>
    </row>
    <row r="704" spans="2:9" ht="15.75">
      <c r="B704" s="83"/>
      <c r="C704" s="83"/>
      <c r="D704" s="536">
        <f t="shared" si="42"/>
        <v>13482</v>
      </c>
      <c r="E704" s="534">
        <f t="shared" si="40"/>
        <v>14834.594273846611</v>
      </c>
      <c r="F704" s="529">
        <v>200000000</v>
      </c>
      <c r="G704" s="533">
        <f t="shared" si="43"/>
        <v>6682</v>
      </c>
      <c r="H704" s="544">
        <f t="shared" si="41"/>
        <v>31277.76114935648</v>
      </c>
      <c r="I704" s="550">
        <v>208998000</v>
      </c>
    </row>
    <row r="705" spans="2:9" ht="15.75">
      <c r="B705" s="83"/>
      <c r="C705" s="83"/>
      <c r="D705" s="536">
        <f t="shared" si="42"/>
        <v>13483</v>
      </c>
      <c r="E705" s="534">
        <f t="shared" si="40"/>
        <v>14833.494029518653</v>
      </c>
      <c r="F705" s="529">
        <v>200000000</v>
      </c>
      <c r="G705" s="533">
        <f t="shared" si="43"/>
        <v>6683</v>
      </c>
      <c r="H705" s="544">
        <f t="shared" si="41"/>
        <v>31273.080951668413</v>
      </c>
      <c r="I705" s="550">
        <v>208998000</v>
      </c>
    </row>
    <row r="706" spans="2:9" ht="15.75">
      <c r="B706" s="83"/>
      <c r="C706" s="83"/>
      <c r="D706" s="536">
        <f t="shared" si="42"/>
        <v>13484</v>
      </c>
      <c r="E706" s="534">
        <f t="shared" si="40"/>
        <v>14832.393948383269</v>
      </c>
      <c r="F706" s="529">
        <v>200000000</v>
      </c>
      <c r="G706" s="533">
        <f t="shared" si="43"/>
        <v>6684</v>
      </c>
      <c r="H706" s="544">
        <f t="shared" si="41"/>
        <v>31268.402154398565</v>
      </c>
      <c r="I706" s="550">
        <v>208998000</v>
      </c>
    </row>
    <row r="707" spans="2:9" ht="15.75">
      <c r="B707" s="83"/>
      <c r="C707" s="83"/>
      <c r="D707" s="536">
        <f t="shared" si="42"/>
        <v>13485</v>
      </c>
      <c r="E707" s="534">
        <f t="shared" si="40"/>
        <v>14831.294030404153</v>
      </c>
      <c r="F707" s="529">
        <v>200000000</v>
      </c>
      <c r="G707" s="533">
        <f t="shared" si="43"/>
        <v>6685</v>
      </c>
      <c r="H707" s="544">
        <f t="shared" si="41"/>
        <v>31263.724756918473</v>
      </c>
      <c r="I707" s="550">
        <v>208998000</v>
      </c>
    </row>
    <row r="708" spans="2:9" ht="15.75">
      <c r="B708" s="83"/>
      <c r="C708" s="83"/>
      <c r="D708" s="536">
        <f t="shared" si="42"/>
        <v>13486</v>
      </c>
      <c r="E708" s="534">
        <f t="shared" si="40"/>
        <v>14830.194275545009</v>
      </c>
      <c r="F708" s="529">
        <v>200000000</v>
      </c>
      <c r="G708" s="533">
        <f t="shared" si="43"/>
        <v>6686</v>
      </c>
      <c r="H708" s="544">
        <f t="shared" si="41"/>
        <v>31259.04875860006</v>
      </c>
      <c r="I708" s="550">
        <v>208998000</v>
      </c>
    </row>
    <row r="709" spans="2:9" ht="15.75">
      <c r="B709" s="83"/>
      <c r="C709" s="83"/>
      <c r="D709" s="536">
        <f t="shared" si="42"/>
        <v>13487</v>
      </c>
      <c r="E709" s="534">
        <f t="shared" si="40"/>
        <v>14829.094683769556</v>
      </c>
      <c r="F709" s="529">
        <v>200000000</v>
      </c>
      <c r="G709" s="533">
        <f t="shared" si="43"/>
        <v>6687</v>
      </c>
      <c r="H709" s="544">
        <f t="shared" si="41"/>
        <v>31254.374158815612</v>
      </c>
      <c r="I709" s="550">
        <v>208998000</v>
      </c>
    </row>
    <row r="710" spans="2:9" ht="15.75">
      <c r="B710" s="83"/>
      <c r="C710" s="83"/>
      <c r="D710" s="536">
        <f t="shared" si="42"/>
        <v>13488</v>
      </c>
      <c r="E710" s="534">
        <f t="shared" si="40"/>
        <v>14827.995255041518</v>
      </c>
      <c r="F710" s="529">
        <v>200000000</v>
      </c>
      <c r="G710" s="533">
        <f t="shared" si="43"/>
        <v>6688</v>
      </c>
      <c r="H710" s="544">
        <f t="shared" si="41"/>
        <v>31249.700956937799</v>
      </c>
      <c r="I710" s="550">
        <v>208998000</v>
      </c>
    </row>
    <row r="711" spans="2:9" ht="15.75">
      <c r="B711" s="83"/>
      <c r="C711" s="83"/>
      <c r="D711" s="536">
        <f t="shared" si="42"/>
        <v>13489</v>
      </c>
      <c r="E711" s="534">
        <f t="shared" si="40"/>
        <v>14826.895989324636</v>
      </c>
      <c r="F711" s="529">
        <v>200000000</v>
      </c>
      <c r="G711" s="533">
        <f t="shared" si="43"/>
        <v>6689</v>
      </c>
      <c r="H711" s="544">
        <f t="shared" si="41"/>
        <v>31245.029152339663</v>
      </c>
      <c r="I711" s="550">
        <v>208998000</v>
      </c>
    </row>
    <row r="712" spans="2:9" ht="15.75">
      <c r="B712" s="83"/>
      <c r="C712" s="83"/>
      <c r="D712" s="536">
        <f t="shared" si="42"/>
        <v>13490</v>
      </c>
      <c r="E712" s="534">
        <f t="shared" si="40"/>
        <v>14825.796886582653</v>
      </c>
      <c r="F712" s="529">
        <v>200000000</v>
      </c>
      <c r="G712" s="533">
        <f t="shared" si="43"/>
        <v>6690</v>
      </c>
      <c r="H712" s="544">
        <f t="shared" si="41"/>
        <v>31240.35874439462</v>
      </c>
      <c r="I712" s="550">
        <v>208998000</v>
      </c>
    </row>
    <row r="713" spans="2:9" ht="15.75">
      <c r="B713" s="83"/>
      <c r="C713" s="83"/>
      <c r="D713" s="536">
        <f t="shared" si="42"/>
        <v>13491</v>
      </c>
      <c r="E713" s="534">
        <f t="shared" si="40"/>
        <v>14824.697946779334</v>
      </c>
      <c r="F713" s="529">
        <v>200000000</v>
      </c>
      <c r="G713" s="533">
        <f t="shared" si="43"/>
        <v>6691</v>
      </c>
      <c r="H713" s="544">
        <f t="shared" si="41"/>
        <v>31235.689732476461</v>
      </c>
      <c r="I713" s="550">
        <v>208998000</v>
      </c>
    </row>
    <row r="714" spans="2:9" ht="15.75">
      <c r="B714" s="83"/>
      <c r="C714" s="83"/>
      <c r="D714" s="536">
        <f t="shared" si="42"/>
        <v>13492</v>
      </c>
      <c r="E714" s="534">
        <f t="shared" si="40"/>
        <v>14823.599169878447</v>
      </c>
      <c r="F714" s="529">
        <v>200000000</v>
      </c>
      <c r="G714" s="533">
        <f t="shared" si="43"/>
        <v>6692</v>
      </c>
      <c r="H714" s="544">
        <f t="shared" si="41"/>
        <v>31231.022115959353</v>
      </c>
      <c r="I714" s="550">
        <v>208998000</v>
      </c>
    </row>
    <row r="715" spans="2:9" ht="15.75">
      <c r="B715" s="83"/>
      <c r="C715" s="83"/>
      <c r="D715" s="536">
        <f t="shared" si="42"/>
        <v>13493</v>
      </c>
      <c r="E715" s="534">
        <f t="shared" si="40"/>
        <v>14822.500555843772</v>
      </c>
      <c r="F715" s="529">
        <v>200000000</v>
      </c>
      <c r="G715" s="533">
        <f t="shared" si="43"/>
        <v>6693</v>
      </c>
      <c r="H715" s="544">
        <f t="shared" si="41"/>
        <v>31226.355894217839</v>
      </c>
      <c r="I715" s="550">
        <v>208998000</v>
      </c>
    </row>
    <row r="716" spans="2:9" ht="15.75">
      <c r="B716" s="83"/>
      <c r="C716" s="83"/>
      <c r="D716" s="536">
        <f t="shared" si="42"/>
        <v>13494</v>
      </c>
      <c r="E716" s="534">
        <f t="shared" si="40"/>
        <v>14821.402104639099</v>
      </c>
      <c r="F716" s="529">
        <v>200000000</v>
      </c>
      <c r="G716" s="533">
        <f t="shared" si="43"/>
        <v>6694</v>
      </c>
      <c r="H716" s="544">
        <f t="shared" si="41"/>
        <v>31221.69106662683</v>
      </c>
      <c r="I716" s="550">
        <v>208998000</v>
      </c>
    </row>
    <row r="717" spans="2:9" ht="15.75">
      <c r="B717" s="83"/>
      <c r="C717" s="83"/>
      <c r="D717" s="536">
        <f t="shared" si="42"/>
        <v>13495</v>
      </c>
      <c r="E717" s="534">
        <f t="shared" si="40"/>
        <v>14820.303816228232</v>
      </c>
      <c r="F717" s="529">
        <v>200000000</v>
      </c>
      <c r="G717" s="533">
        <f t="shared" si="43"/>
        <v>6695</v>
      </c>
      <c r="H717" s="544">
        <f t="shared" si="41"/>
        <v>31217.027632561614</v>
      </c>
      <c r="I717" s="550">
        <v>208998000</v>
      </c>
    </row>
    <row r="718" spans="2:9" ht="15.75">
      <c r="B718" s="83"/>
      <c r="C718" s="83"/>
      <c r="D718" s="536">
        <f t="shared" si="42"/>
        <v>13496</v>
      </c>
      <c r="E718" s="534">
        <f t="shared" si="40"/>
        <v>14819.205690574985</v>
      </c>
      <c r="F718" s="529">
        <v>200000000</v>
      </c>
      <c r="G718" s="533">
        <f t="shared" si="43"/>
        <v>6696</v>
      </c>
      <c r="H718" s="544">
        <f t="shared" si="41"/>
        <v>31212.365591397851</v>
      </c>
      <c r="I718" s="550">
        <v>208998000</v>
      </c>
    </row>
    <row r="719" spans="2:9" ht="15.75">
      <c r="B719" s="83"/>
      <c r="C719" s="83"/>
      <c r="D719" s="536">
        <f t="shared" si="42"/>
        <v>13497</v>
      </c>
      <c r="E719" s="534">
        <f t="shared" si="40"/>
        <v>14818.107727643181</v>
      </c>
      <c r="F719" s="529">
        <v>200000000</v>
      </c>
      <c r="G719" s="533">
        <f t="shared" si="43"/>
        <v>6697</v>
      </c>
      <c r="H719" s="544">
        <f t="shared" si="41"/>
        <v>31207.704942511573</v>
      </c>
      <c r="I719" s="550">
        <v>208998000</v>
      </c>
    </row>
    <row r="720" spans="2:9" ht="15.75">
      <c r="B720" s="83"/>
      <c r="C720" s="83"/>
      <c r="D720" s="536">
        <f t="shared" si="42"/>
        <v>13498</v>
      </c>
      <c r="E720" s="534">
        <f t="shared" si="40"/>
        <v>14817.009927396652</v>
      </c>
      <c r="F720" s="529">
        <v>200000000</v>
      </c>
      <c r="G720" s="533">
        <f t="shared" si="43"/>
        <v>6698</v>
      </c>
      <c r="H720" s="544">
        <f t="shared" si="41"/>
        <v>31203.045685279187</v>
      </c>
      <c r="I720" s="550">
        <v>208998000</v>
      </c>
    </row>
    <row r="721" spans="2:9" ht="15.75">
      <c r="B721" s="83"/>
      <c r="C721" s="83"/>
      <c r="D721" s="536">
        <f t="shared" si="42"/>
        <v>13499</v>
      </c>
      <c r="E721" s="534">
        <f t="shared" si="40"/>
        <v>14815.912289799244</v>
      </c>
      <c r="F721" s="529">
        <v>200000000</v>
      </c>
      <c r="G721" s="533">
        <f t="shared" si="43"/>
        <v>6699</v>
      </c>
      <c r="H721" s="544">
        <f t="shared" si="41"/>
        <v>31198.387819077474</v>
      </c>
      <c r="I721" s="550">
        <v>208998000</v>
      </c>
    </row>
    <row r="722" spans="2:9" ht="15.75">
      <c r="B722" s="83"/>
      <c r="C722" s="83"/>
      <c r="D722" s="536">
        <f t="shared" si="42"/>
        <v>13500</v>
      </c>
      <c r="E722" s="534">
        <f t="shared" si="40"/>
        <v>14814.814814814816</v>
      </c>
      <c r="F722" s="529">
        <v>200000000</v>
      </c>
      <c r="G722" s="533">
        <f t="shared" si="43"/>
        <v>6700</v>
      </c>
      <c r="H722" s="544">
        <f t="shared" si="41"/>
        <v>31193.731343283584</v>
      </c>
      <c r="I722" s="550">
        <v>208998000</v>
      </c>
    </row>
    <row r="723" spans="2:9" ht="15.75">
      <c r="B723" s="83"/>
      <c r="C723" s="83"/>
      <c r="D723" s="536">
        <f t="shared" si="42"/>
        <v>13501</v>
      </c>
      <c r="E723" s="534">
        <f t="shared" si="40"/>
        <v>14813.717502407229</v>
      </c>
      <c r="F723" s="529">
        <v>200000000</v>
      </c>
      <c r="G723" s="533">
        <f t="shared" si="43"/>
        <v>6701</v>
      </c>
      <c r="H723" s="544">
        <f t="shared" si="41"/>
        <v>31189.076257275032</v>
      </c>
      <c r="I723" s="550">
        <v>208998000</v>
      </c>
    </row>
    <row r="724" spans="2:9" ht="15.75">
      <c r="B724" s="83"/>
      <c r="C724" s="83"/>
      <c r="D724" s="536">
        <f t="shared" si="42"/>
        <v>13502</v>
      </c>
      <c r="E724" s="534">
        <f t="shared" si="40"/>
        <v>14812.620352540365</v>
      </c>
      <c r="F724" s="529">
        <v>200000000</v>
      </c>
      <c r="G724" s="533">
        <f t="shared" si="43"/>
        <v>6702</v>
      </c>
      <c r="H724" s="544">
        <f t="shared" si="41"/>
        <v>31184.422560429721</v>
      </c>
      <c r="I724" s="550">
        <v>208998000</v>
      </c>
    </row>
    <row r="725" spans="2:9" ht="15.75">
      <c r="B725" s="83"/>
      <c r="C725" s="83"/>
      <c r="D725" s="536">
        <f t="shared" si="42"/>
        <v>13503</v>
      </c>
      <c r="E725" s="534">
        <f t="shared" si="40"/>
        <v>14811.523365178109</v>
      </c>
      <c r="F725" s="529">
        <v>200000000</v>
      </c>
      <c r="G725" s="533">
        <f t="shared" si="43"/>
        <v>6703</v>
      </c>
      <c r="H725" s="544">
        <f t="shared" si="41"/>
        <v>31179.770252125913</v>
      </c>
      <c r="I725" s="550">
        <v>208998000</v>
      </c>
    </row>
    <row r="726" spans="2:9" ht="15.75">
      <c r="B726" s="83"/>
      <c r="C726" s="83"/>
      <c r="D726" s="536">
        <f t="shared" si="42"/>
        <v>13504</v>
      </c>
      <c r="E726" s="534">
        <f t="shared" si="40"/>
        <v>14810.426540284359</v>
      </c>
      <c r="F726" s="529">
        <v>200000000</v>
      </c>
      <c r="G726" s="533">
        <f t="shared" si="43"/>
        <v>6704</v>
      </c>
      <c r="H726" s="544">
        <f t="shared" si="41"/>
        <v>31175.119331742244</v>
      </c>
      <c r="I726" s="550">
        <v>208998000</v>
      </c>
    </row>
    <row r="727" spans="2:9" ht="15.75">
      <c r="B727" s="83"/>
      <c r="C727" s="83"/>
      <c r="D727" s="536">
        <f t="shared" si="42"/>
        <v>13505</v>
      </c>
      <c r="E727" s="534">
        <f t="shared" ref="E727:E790" si="44">F727/D727</f>
        <v>14809.329877823029</v>
      </c>
      <c r="F727" s="529">
        <v>200000000</v>
      </c>
      <c r="G727" s="533">
        <f t="shared" si="43"/>
        <v>6705</v>
      </c>
      <c r="H727" s="544">
        <f t="shared" ref="H727:H790" si="45">I727/G727</f>
        <v>31170.469798657719</v>
      </c>
      <c r="I727" s="550">
        <v>208998000</v>
      </c>
    </row>
    <row r="728" spans="2:9" ht="15.75">
      <c r="B728" s="83"/>
      <c r="C728" s="83"/>
      <c r="D728" s="536">
        <f t="shared" ref="D728:D791" si="46">D727+1</f>
        <v>13506</v>
      </c>
      <c r="E728" s="534">
        <f t="shared" si="44"/>
        <v>14808.233377758033</v>
      </c>
      <c r="F728" s="529">
        <v>200000000</v>
      </c>
      <c r="G728" s="533">
        <f t="shared" ref="G728:G791" si="47">G727+1</f>
        <v>6706</v>
      </c>
      <c r="H728" s="544">
        <f t="shared" si="45"/>
        <v>31165.821652251714</v>
      </c>
      <c r="I728" s="550">
        <v>208998000</v>
      </c>
    </row>
    <row r="729" spans="2:9" ht="15.75">
      <c r="B729" s="83"/>
      <c r="C729" s="83"/>
      <c r="D729" s="536">
        <f t="shared" si="46"/>
        <v>13507</v>
      </c>
      <c r="E729" s="534">
        <f t="shared" si="44"/>
        <v>14807.137040053305</v>
      </c>
      <c r="F729" s="529">
        <v>200000000</v>
      </c>
      <c r="G729" s="533">
        <f t="shared" si="47"/>
        <v>6707</v>
      </c>
      <c r="H729" s="544">
        <f t="shared" si="45"/>
        <v>31161.174891903982</v>
      </c>
      <c r="I729" s="550">
        <v>208998000</v>
      </c>
    </row>
    <row r="730" spans="2:9" ht="15.75">
      <c r="B730" s="83"/>
      <c r="C730" s="83"/>
      <c r="D730" s="536">
        <f t="shared" si="46"/>
        <v>13508</v>
      </c>
      <c r="E730" s="534">
        <f t="shared" si="44"/>
        <v>14806.040864672786</v>
      </c>
      <c r="F730" s="529">
        <v>200000000</v>
      </c>
      <c r="G730" s="533">
        <f t="shared" si="47"/>
        <v>6708</v>
      </c>
      <c r="H730" s="544">
        <f t="shared" si="45"/>
        <v>31156.529516994633</v>
      </c>
      <c r="I730" s="550">
        <v>208998000</v>
      </c>
    </row>
    <row r="731" spans="2:9" ht="15.75">
      <c r="B731" s="83"/>
      <c r="C731" s="83"/>
      <c r="D731" s="536">
        <f t="shared" si="46"/>
        <v>13509</v>
      </c>
      <c r="E731" s="534">
        <f t="shared" si="44"/>
        <v>14804.944851580427</v>
      </c>
      <c r="F731" s="529">
        <v>200000000</v>
      </c>
      <c r="G731" s="533">
        <f t="shared" si="47"/>
        <v>6709</v>
      </c>
      <c r="H731" s="544">
        <f t="shared" si="45"/>
        <v>31151.88552690416</v>
      </c>
      <c r="I731" s="550">
        <v>208998000</v>
      </c>
    </row>
    <row r="732" spans="2:9" ht="15.75">
      <c r="B732" s="83"/>
      <c r="C732" s="83"/>
      <c r="D732" s="536">
        <f t="shared" si="46"/>
        <v>13510</v>
      </c>
      <c r="E732" s="534">
        <f t="shared" si="44"/>
        <v>14803.849000740192</v>
      </c>
      <c r="F732" s="529">
        <v>200000000</v>
      </c>
      <c r="G732" s="533">
        <f t="shared" si="47"/>
        <v>6710</v>
      </c>
      <c r="H732" s="544">
        <f t="shared" si="45"/>
        <v>31147.242921013414</v>
      </c>
      <c r="I732" s="550">
        <v>208998000</v>
      </c>
    </row>
    <row r="733" spans="2:9" ht="15.75">
      <c r="B733" s="83"/>
      <c r="C733" s="83"/>
      <c r="D733" s="536">
        <f t="shared" si="46"/>
        <v>13511</v>
      </c>
      <c r="E733" s="534">
        <f t="shared" si="44"/>
        <v>14802.753312116054</v>
      </c>
      <c r="F733" s="529">
        <v>200000000</v>
      </c>
      <c r="G733" s="533">
        <f t="shared" si="47"/>
        <v>6711</v>
      </c>
      <c r="H733" s="544">
        <f t="shared" si="45"/>
        <v>31142.60169870362</v>
      </c>
      <c r="I733" s="550">
        <v>208998000</v>
      </c>
    </row>
    <row r="734" spans="2:9" ht="15.75">
      <c r="B734" s="83"/>
      <c r="C734" s="83"/>
      <c r="D734" s="536">
        <f t="shared" si="46"/>
        <v>13512</v>
      </c>
      <c r="E734" s="534">
        <f t="shared" si="44"/>
        <v>14801.657785671996</v>
      </c>
      <c r="F734" s="529">
        <v>200000000</v>
      </c>
      <c r="G734" s="533">
        <f t="shared" si="47"/>
        <v>6712</v>
      </c>
      <c r="H734" s="544">
        <f t="shared" si="45"/>
        <v>31137.961859356375</v>
      </c>
      <c r="I734" s="550">
        <v>208998000</v>
      </c>
    </row>
    <row r="735" spans="2:9" ht="15.75">
      <c r="B735" s="83"/>
      <c r="C735" s="83"/>
      <c r="D735" s="536">
        <f t="shared" si="46"/>
        <v>13513</v>
      </c>
      <c r="E735" s="534">
        <f t="shared" si="44"/>
        <v>14800.562421372013</v>
      </c>
      <c r="F735" s="529">
        <v>200000000</v>
      </c>
      <c r="G735" s="533">
        <f t="shared" si="47"/>
        <v>6713</v>
      </c>
      <c r="H735" s="544">
        <f t="shared" si="45"/>
        <v>31133.323402353642</v>
      </c>
      <c r="I735" s="550">
        <v>208998000</v>
      </c>
    </row>
    <row r="736" spans="2:9" ht="15.75">
      <c r="B736" s="83"/>
      <c r="C736" s="83"/>
      <c r="D736" s="536">
        <f t="shared" si="46"/>
        <v>13514</v>
      </c>
      <c r="E736" s="534">
        <f t="shared" si="44"/>
        <v>14799.467219180109</v>
      </c>
      <c r="F736" s="529">
        <v>200000000</v>
      </c>
      <c r="G736" s="533">
        <f t="shared" si="47"/>
        <v>6714</v>
      </c>
      <c r="H736" s="544">
        <f t="shared" si="45"/>
        <v>31128.686327077747</v>
      </c>
      <c r="I736" s="550">
        <v>208998000</v>
      </c>
    </row>
    <row r="737" spans="2:9" ht="15.75">
      <c r="B737" s="83"/>
      <c r="C737" s="83"/>
      <c r="D737" s="536">
        <f t="shared" si="46"/>
        <v>13515</v>
      </c>
      <c r="E737" s="534">
        <f t="shared" si="44"/>
        <v>14798.372179060303</v>
      </c>
      <c r="F737" s="529">
        <v>200000000</v>
      </c>
      <c r="G737" s="533">
        <f t="shared" si="47"/>
        <v>6715</v>
      </c>
      <c r="H737" s="544">
        <f t="shared" si="45"/>
        <v>31124.050632911392</v>
      </c>
      <c r="I737" s="550">
        <v>208998000</v>
      </c>
    </row>
    <row r="738" spans="2:9" ht="15.75">
      <c r="B738" s="83"/>
      <c r="C738" s="83"/>
      <c r="D738" s="536">
        <f t="shared" si="46"/>
        <v>13516</v>
      </c>
      <c r="E738" s="534">
        <f t="shared" si="44"/>
        <v>14797.277300976621</v>
      </c>
      <c r="F738" s="529">
        <v>200000000</v>
      </c>
      <c r="G738" s="533">
        <f t="shared" si="47"/>
        <v>6716</v>
      </c>
      <c r="H738" s="544">
        <f t="shared" si="45"/>
        <v>31119.41631923764</v>
      </c>
      <c r="I738" s="550">
        <v>208998000</v>
      </c>
    </row>
    <row r="739" spans="2:9" ht="15.75">
      <c r="B739" s="83"/>
      <c r="C739" s="83"/>
      <c r="D739" s="536">
        <f t="shared" si="46"/>
        <v>13517</v>
      </c>
      <c r="E739" s="534">
        <f t="shared" si="44"/>
        <v>14796.182584893098</v>
      </c>
      <c r="F739" s="529">
        <v>200000000</v>
      </c>
      <c r="G739" s="533">
        <f t="shared" si="47"/>
        <v>6717</v>
      </c>
      <c r="H739" s="544">
        <f t="shared" si="45"/>
        <v>31114.783385439929</v>
      </c>
      <c r="I739" s="550">
        <v>208998000</v>
      </c>
    </row>
    <row r="740" spans="2:9" ht="15.75">
      <c r="B740" s="83"/>
      <c r="C740" s="83"/>
      <c r="D740" s="536">
        <f t="shared" si="46"/>
        <v>13518</v>
      </c>
      <c r="E740" s="534">
        <f t="shared" si="44"/>
        <v>14795.088030773783</v>
      </c>
      <c r="F740" s="529">
        <v>200000000</v>
      </c>
      <c r="G740" s="533">
        <f t="shared" si="47"/>
        <v>6718</v>
      </c>
      <c r="H740" s="544">
        <f t="shared" si="45"/>
        <v>31110.151830902054</v>
      </c>
      <c r="I740" s="550">
        <v>208998000</v>
      </c>
    </row>
    <row r="741" spans="2:9" ht="15.75">
      <c r="B741" s="83"/>
      <c r="C741" s="83"/>
      <c r="D741" s="536">
        <f t="shared" si="46"/>
        <v>13519</v>
      </c>
      <c r="E741" s="534">
        <f t="shared" si="44"/>
        <v>14793.993638582735</v>
      </c>
      <c r="F741" s="529">
        <v>200000000</v>
      </c>
      <c r="G741" s="533">
        <f t="shared" si="47"/>
        <v>6719</v>
      </c>
      <c r="H741" s="544">
        <f t="shared" si="45"/>
        <v>31105.521655008186</v>
      </c>
      <c r="I741" s="550">
        <v>208998000</v>
      </c>
    </row>
    <row r="742" spans="2:9" ht="15.75">
      <c r="B742" s="83"/>
      <c r="C742" s="83"/>
      <c r="D742" s="536">
        <f t="shared" si="46"/>
        <v>13520</v>
      </c>
      <c r="E742" s="534">
        <f t="shared" si="44"/>
        <v>14792.899408284024</v>
      </c>
      <c r="F742" s="529">
        <v>200000000</v>
      </c>
      <c r="G742" s="533">
        <f t="shared" si="47"/>
        <v>6720</v>
      </c>
      <c r="H742" s="544">
        <f t="shared" si="45"/>
        <v>31100.892857142859</v>
      </c>
      <c r="I742" s="550">
        <v>208998000</v>
      </c>
    </row>
    <row r="743" spans="2:9" ht="15.75">
      <c r="B743" s="83"/>
      <c r="C743" s="83"/>
      <c r="D743" s="536">
        <f t="shared" si="46"/>
        <v>13521</v>
      </c>
      <c r="E743" s="534">
        <f t="shared" si="44"/>
        <v>14791.805339841727</v>
      </c>
      <c r="F743" s="529">
        <v>200000000</v>
      </c>
      <c r="G743" s="533">
        <f t="shared" si="47"/>
        <v>6721</v>
      </c>
      <c r="H743" s="544">
        <f t="shared" si="45"/>
        <v>31096.26543669097</v>
      </c>
      <c r="I743" s="550">
        <v>208998000</v>
      </c>
    </row>
    <row r="744" spans="2:9" ht="15.75">
      <c r="B744" s="83"/>
      <c r="C744" s="83"/>
      <c r="D744" s="536">
        <f t="shared" si="46"/>
        <v>13522</v>
      </c>
      <c r="E744" s="534">
        <f t="shared" si="44"/>
        <v>14790.711433219938</v>
      </c>
      <c r="F744" s="529">
        <v>200000000</v>
      </c>
      <c r="G744" s="533">
        <f t="shared" si="47"/>
        <v>6722</v>
      </c>
      <c r="H744" s="544">
        <f t="shared" si="45"/>
        <v>31091.639393037785</v>
      </c>
      <c r="I744" s="550">
        <v>208998000</v>
      </c>
    </row>
    <row r="745" spans="2:9" ht="15.75">
      <c r="B745" s="83"/>
      <c r="C745" s="83"/>
      <c r="D745" s="536">
        <f t="shared" si="46"/>
        <v>13523</v>
      </c>
      <c r="E745" s="534">
        <f t="shared" si="44"/>
        <v>14789.617688382756</v>
      </c>
      <c r="F745" s="529">
        <v>200000000</v>
      </c>
      <c r="G745" s="533">
        <f t="shared" si="47"/>
        <v>6723</v>
      </c>
      <c r="H745" s="544">
        <f t="shared" si="45"/>
        <v>31087.014725568941</v>
      </c>
      <c r="I745" s="550">
        <v>208998000</v>
      </c>
    </row>
    <row r="746" spans="2:9" ht="15.75">
      <c r="B746" s="83"/>
      <c r="C746" s="83"/>
      <c r="D746" s="536">
        <f t="shared" si="46"/>
        <v>13524</v>
      </c>
      <c r="E746" s="534">
        <f t="shared" si="44"/>
        <v>14788.524105294291</v>
      </c>
      <c r="F746" s="529">
        <v>200000000</v>
      </c>
      <c r="G746" s="533">
        <f t="shared" si="47"/>
        <v>6724</v>
      </c>
      <c r="H746" s="544">
        <f t="shared" si="45"/>
        <v>31082.391433670433</v>
      </c>
      <c r="I746" s="550">
        <v>208998000</v>
      </c>
    </row>
    <row r="747" spans="2:9" ht="15.75">
      <c r="B747" s="83"/>
      <c r="C747" s="83"/>
      <c r="D747" s="536">
        <f t="shared" si="46"/>
        <v>13525</v>
      </c>
      <c r="E747" s="534">
        <f t="shared" si="44"/>
        <v>14787.430683918668</v>
      </c>
      <c r="F747" s="529">
        <v>200000000</v>
      </c>
      <c r="G747" s="533">
        <f t="shared" si="47"/>
        <v>6725</v>
      </c>
      <c r="H747" s="544">
        <f t="shared" si="45"/>
        <v>31077.769516728626</v>
      </c>
      <c r="I747" s="550">
        <v>208998000</v>
      </c>
    </row>
    <row r="748" spans="2:9" ht="15.75">
      <c r="B748" s="83"/>
      <c r="C748" s="83"/>
      <c r="D748" s="536">
        <f t="shared" si="46"/>
        <v>13526</v>
      </c>
      <c r="E748" s="534">
        <f t="shared" si="44"/>
        <v>14786.337424220021</v>
      </c>
      <c r="F748" s="529">
        <v>200000000</v>
      </c>
      <c r="G748" s="533">
        <f t="shared" si="47"/>
        <v>6726</v>
      </c>
      <c r="H748" s="544">
        <f t="shared" si="45"/>
        <v>31073.148974130239</v>
      </c>
      <c r="I748" s="550">
        <v>208998000</v>
      </c>
    </row>
    <row r="749" spans="2:9" ht="15.75">
      <c r="B749" s="83"/>
      <c r="C749" s="83"/>
      <c r="D749" s="536">
        <f t="shared" si="46"/>
        <v>13527</v>
      </c>
      <c r="E749" s="534">
        <f t="shared" si="44"/>
        <v>14785.24432616249</v>
      </c>
      <c r="F749" s="529">
        <v>200000000</v>
      </c>
      <c r="G749" s="533">
        <f t="shared" si="47"/>
        <v>6727</v>
      </c>
      <c r="H749" s="544">
        <f t="shared" si="45"/>
        <v>31068.529805262377</v>
      </c>
      <c r="I749" s="550">
        <v>208998000</v>
      </c>
    </row>
    <row r="750" spans="2:9" ht="15.75">
      <c r="B750" s="83"/>
      <c r="C750" s="83"/>
      <c r="D750" s="536">
        <f t="shared" si="46"/>
        <v>13528</v>
      </c>
      <c r="E750" s="534">
        <f t="shared" si="44"/>
        <v>14784.15138971023</v>
      </c>
      <c r="F750" s="529">
        <v>200000000</v>
      </c>
      <c r="G750" s="533">
        <f t="shared" si="47"/>
        <v>6728</v>
      </c>
      <c r="H750" s="544">
        <f t="shared" si="45"/>
        <v>31063.912009512485</v>
      </c>
      <c r="I750" s="550">
        <v>208998000</v>
      </c>
    </row>
    <row r="751" spans="2:9" ht="15.75">
      <c r="B751" s="83"/>
      <c r="C751" s="83"/>
      <c r="D751" s="536">
        <f t="shared" si="46"/>
        <v>13529</v>
      </c>
      <c r="E751" s="534">
        <f t="shared" si="44"/>
        <v>14783.058614827407</v>
      </c>
      <c r="F751" s="529">
        <v>200000000</v>
      </c>
      <c r="G751" s="533">
        <f t="shared" si="47"/>
        <v>6729</v>
      </c>
      <c r="H751" s="544">
        <f t="shared" si="45"/>
        <v>31059.295586268392</v>
      </c>
      <c r="I751" s="550">
        <v>208998000</v>
      </c>
    </row>
    <row r="752" spans="2:9" ht="15.75">
      <c r="B752" s="83"/>
      <c r="C752" s="83"/>
      <c r="D752" s="536">
        <f t="shared" si="46"/>
        <v>13530</v>
      </c>
      <c r="E752" s="534">
        <f t="shared" si="44"/>
        <v>14781.966001478197</v>
      </c>
      <c r="F752" s="529">
        <v>200000000</v>
      </c>
      <c r="G752" s="533">
        <f t="shared" si="47"/>
        <v>6730</v>
      </c>
      <c r="H752" s="544">
        <f t="shared" si="45"/>
        <v>31054.680534918276</v>
      </c>
      <c r="I752" s="550">
        <v>208998000</v>
      </c>
    </row>
    <row r="753" spans="2:9" ht="15.75">
      <c r="B753" s="83"/>
      <c r="C753" s="83"/>
      <c r="D753" s="536">
        <f t="shared" si="46"/>
        <v>13531</v>
      </c>
      <c r="E753" s="534">
        <f t="shared" si="44"/>
        <v>14780.873549626784</v>
      </c>
      <c r="F753" s="529">
        <v>200000000</v>
      </c>
      <c r="G753" s="533">
        <f t="shared" si="47"/>
        <v>6731</v>
      </c>
      <c r="H753" s="544">
        <f t="shared" si="45"/>
        <v>31050.066854850691</v>
      </c>
      <c r="I753" s="550">
        <v>208998000</v>
      </c>
    </row>
    <row r="754" spans="2:9" ht="15.75">
      <c r="B754" s="83"/>
      <c r="C754" s="83"/>
      <c r="D754" s="536">
        <f t="shared" si="46"/>
        <v>13532</v>
      </c>
      <c r="E754" s="534">
        <f t="shared" si="44"/>
        <v>14779.781259237363</v>
      </c>
      <c r="F754" s="529">
        <v>200000000</v>
      </c>
      <c r="G754" s="533">
        <f t="shared" si="47"/>
        <v>6732</v>
      </c>
      <c r="H754" s="544">
        <f t="shared" si="45"/>
        <v>31045.454545454544</v>
      </c>
      <c r="I754" s="550">
        <v>208998000</v>
      </c>
    </row>
    <row r="755" spans="2:9" ht="15.75">
      <c r="B755" s="83"/>
      <c r="C755" s="83"/>
      <c r="D755" s="536">
        <f t="shared" si="46"/>
        <v>13533</v>
      </c>
      <c r="E755" s="534">
        <f t="shared" si="44"/>
        <v>14778.689130274144</v>
      </c>
      <c r="F755" s="529">
        <v>200000000</v>
      </c>
      <c r="G755" s="533">
        <f t="shared" si="47"/>
        <v>6733</v>
      </c>
      <c r="H755" s="544">
        <f t="shared" si="45"/>
        <v>31040.843606119113</v>
      </c>
      <c r="I755" s="550">
        <v>208998000</v>
      </c>
    </row>
    <row r="756" spans="2:9" ht="15.75">
      <c r="B756" s="83"/>
      <c r="C756" s="83"/>
      <c r="D756" s="536">
        <f t="shared" si="46"/>
        <v>13534</v>
      </c>
      <c r="E756" s="534">
        <f t="shared" si="44"/>
        <v>14777.597162701344</v>
      </c>
      <c r="F756" s="529">
        <v>200000000</v>
      </c>
      <c r="G756" s="533">
        <f t="shared" si="47"/>
        <v>6734</v>
      </c>
      <c r="H756" s="544">
        <f t="shared" si="45"/>
        <v>31036.234036234036</v>
      </c>
      <c r="I756" s="550">
        <v>208998000</v>
      </c>
    </row>
    <row r="757" spans="2:9" ht="15.75">
      <c r="B757" s="83"/>
      <c r="C757" s="83"/>
      <c r="D757" s="536">
        <f t="shared" si="46"/>
        <v>13535</v>
      </c>
      <c r="E757" s="534">
        <f t="shared" si="44"/>
        <v>14776.505356483192</v>
      </c>
      <c r="F757" s="529">
        <v>200000000</v>
      </c>
      <c r="G757" s="533">
        <f t="shared" si="47"/>
        <v>6735</v>
      </c>
      <c r="H757" s="544">
        <f t="shared" si="45"/>
        <v>31031.625835189308</v>
      </c>
      <c r="I757" s="550">
        <v>208998000</v>
      </c>
    </row>
    <row r="758" spans="2:9" ht="15.75">
      <c r="B758" s="83"/>
      <c r="C758" s="83"/>
      <c r="D758" s="536">
        <f t="shared" si="46"/>
        <v>13536</v>
      </c>
      <c r="E758" s="534">
        <f t="shared" si="44"/>
        <v>14775.413711583924</v>
      </c>
      <c r="F758" s="529">
        <v>200000000</v>
      </c>
      <c r="G758" s="533">
        <f t="shared" si="47"/>
        <v>6736</v>
      </c>
      <c r="H758" s="544">
        <f t="shared" si="45"/>
        <v>31027.019002375298</v>
      </c>
      <c r="I758" s="550">
        <v>208998000</v>
      </c>
    </row>
    <row r="759" spans="2:9" ht="15.75">
      <c r="B759" s="83"/>
      <c r="C759" s="83"/>
      <c r="D759" s="536">
        <f t="shared" si="46"/>
        <v>13537</v>
      </c>
      <c r="E759" s="534">
        <f t="shared" si="44"/>
        <v>14774.322227967792</v>
      </c>
      <c r="F759" s="529">
        <v>200000000</v>
      </c>
      <c r="G759" s="533">
        <f t="shared" si="47"/>
        <v>6737</v>
      </c>
      <c r="H759" s="544">
        <f t="shared" si="45"/>
        <v>31022.413537182721</v>
      </c>
      <c r="I759" s="550">
        <v>208998000</v>
      </c>
    </row>
    <row r="760" spans="2:9" ht="15.75">
      <c r="B760" s="83"/>
      <c r="C760" s="83"/>
      <c r="D760" s="536">
        <f t="shared" si="46"/>
        <v>13538</v>
      </c>
      <c r="E760" s="534">
        <f t="shared" si="44"/>
        <v>14773.230905599055</v>
      </c>
      <c r="F760" s="529">
        <v>200000000</v>
      </c>
      <c r="G760" s="533">
        <f t="shared" si="47"/>
        <v>6738</v>
      </c>
      <c r="H760" s="544">
        <f t="shared" si="45"/>
        <v>31017.809439002671</v>
      </c>
      <c r="I760" s="550">
        <v>208998000</v>
      </c>
    </row>
    <row r="761" spans="2:9" ht="15.75">
      <c r="B761" s="83"/>
      <c r="C761" s="83"/>
      <c r="D761" s="536">
        <f t="shared" si="46"/>
        <v>13539</v>
      </c>
      <c r="E761" s="534">
        <f t="shared" si="44"/>
        <v>14772.139744441982</v>
      </c>
      <c r="F761" s="529">
        <v>200000000</v>
      </c>
      <c r="G761" s="533">
        <f t="shared" si="47"/>
        <v>6739</v>
      </c>
      <c r="H761" s="544">
        <f t="shared" si="45"/>
        <v>31013.206707226593</v>
      </c>
      <c r="I761" s="550">
        <v>208998000</v>
      </c>
    </row>
    <row r="762" spans="2:9" ht="15.75">
      <c r="B762" s="83"/>
      <c r="C762" s="83"/>
      <c r="D762" s="536">
        <f t="shared" si="46"/>
        <v>13540</v>
      </c>
      <c r="E762" s="534">
        <f t="shared" si="44"/>
        <v>14771.048744460857</v>
      </c>
      <c r="F762" s="529">
        <v>200000000</v>
      </c>
      <c r="G762" s="533">
        <f t="shared" si="47"/>
        <v>6740</v>
      </c>
      <c r="H762" s="544">
        <f t="shared" si="45"/>
        <v>31008.60534124629</v>
      </c>
      <c r="I762" s="550">
        <v>208998000</v>
      </c>
    </row>
    <row r="763" spans="2:9" ht="15.75">
      <c r="B763" s="83"/>
      <c r="C763" s="83"/>
      <c r="D763" s="536">
        <f t="shared" si="46"/>
        <v>13541</v>
      </c>
      <c r="E763" s="534">
        <f t="shared" si="44"/>
        <v>14769.957905619969</v>
      </c>
      <c r="F763" s="529">
        <v>200000000</v>
      </c>
      <c r="G763" s="533">
        <f t="shared" si="47"/>
        <v>6741</v>
      </c>
      <c r="H763" s="544">
        <f t="shared" si="45"/>
        <v>31004.005340453939</v>
      </c>
      <c r="I763" s="550">
        <v>208998000</v>
      </c>
    </row>
    <row r="764" spans="2:9" ht="15.75">
      <c r="B764" s="83"/>
      <c r="C764" s="83"/>
      <c r="D764" s="536">
        <f t="shared" si="46"/>
        <v>13542</v>
      </c>
      <c r="E764" s="534">
        <f t="shared" si="44"/>
        <v>14768.867227883622</v>
      </c>
      <c r="F764" s="529">
        <v>200000000</v>
      </c>
      <c r="G764" s="533">
        <f t="shared" si="47"/>
        <v>6742</v>
      </c>
      <c r="H764" s="544">
        <f t="shared" si="45"/>
        <v>30999.406704242065</v>
      </c>
      <c r="I764" s="550">
        <v>208998000</v>
      </c>
    </row>
    <row r="765" spans="2:9" ht="15.75">
      <c r="B765" s="83"/>
      <c r="C765" s="83"/>
      <c r="D765" s="536">
        <f t="shared" si="46"/>
        <v>13543</v>
      </c>
      <c r="E765" s="534">
        <f t="shared" si="44"/>
        <v>14767.776711216127</v>
      </c>
      <c r="F765" s="529">
        <v>200000000</v>
      </c>
      <c r="G765" s="533">
        <f t="shared" si="47"/>
        <v>6743</v>
      </c>
      <c r="H765" s="544">
        <f t="shared" si="45"/>
        <v>30994.80943200356</v>
      </c>
      <c r="I765" s="550">
        <v>208998000</v>
      </c>
    </row>
    <row r="766" spans="2:9" ht="15.75">
      <c r="B766" s="83"/>
      <c r="C766" s="83"/>
      <c r="D766" s="536">
        <f t="shared" si="46"/>
        <v>13544</v>
      </c>
      <c r="E766" s="534">
        <f t="shared" si="44"/>
        <v>14766.686355581807</v>
      </c>
      <c r="F766" s="529">
        <v>200000000</v>
      </c>
      <c r="G766" s="533">
        <f t="shared" si="47"/>
        <v>6744</v>
      </c>
      <c r="H766" s="544">
        <f t="shared" si="45"/>
        <v>30990.213523131672</v>
      </c>
      <c r="I766" s="550">
        <v>208998000</v>
      </c>
    </row>
    <row r="767" spans="2:9" ht="15.75">
      <c r="B767" s="83"/>
      <c r="C767" s="83"/>
      <c r="D767" s="536">
        <f t="shared" si="46"/>
        <v>13545</v>
      </c>
      <c r="E767" s="534">
        <f t="shared" si="44"/>
        <v>14765.596160944999</v>
      </c>
      <c r="F767" s="529">
        <v>200000000</v>
      </c>
      <c r="G767" s="533">
        <f t="shared" si="47"/>
        <v>6745</v>
      </c>
      <c r="H767" s="544">
        <f t="shared" si="45"/>
        <v>30985.618977020014</v>
      </c>
      <c r="I767" s="550">
        <v>208998000</v>
      </c>
    </row>
    <row r="768" spans="2:9" ht="15.75">
      <c r="B768" s="83"/>
      <c r="C768" s="83"/>
      <c r="D768" s="536">
        <f t="shared" si="46"/>
        <v>13546</v>
      </c>
      <c r="E768" s="534">
        <f t="shared" si="44"/>
        <v>14764.506127270042</v>
      </c>
      <c r="F768" s="529">
        <v>200000000</v>
      </c>
      <c r="G768" s="533">
        <f t="shared" si="47"/>
        <v>6746</v>
      </c>
      <c r="H768" s="544">
        <f t="shared" si="45"/>
        <v>30981.025793062556</v>
      </c>
      <c r="I768" s="550">
        <v>208998000</v>
      </c>
    </row>
    <row r="769" spans="2:9" ht="15.75">
      <c r="B769" s="83"/>
      <c r="C769" s="83"/>
      <c r="D769" s="536">
        <f t="shared" si="46"/>
        <v>13547</v>
      </c>
      <c r="E769" s="534">
        <f t="shared" si="44"/>
        <v>14763.416254521297</v>
      </c>
      <c r="F769" s="529">
        <v>200000000</v>
      </c>
      <c r="G769" s="533">
        <f t="shared" si="47"/>
        <v>6747</v>
      </c>
      <c r="H769" s="544">
        <f t="shared" si="45"/>
        <v>30976.433970653623</v>
      </c>
      <c r="I769" s="550">
        <v>208998000</v>
      </c>
    </row>
    <row r="770" spans="2:9" ht="15.75">
      <c r="B770" s="83"/>
      <c r="C770" s="83"/>
      <c r="D770" s="536">
        <f t="shared" si="46"/>
        <v>13548</v>
      </c>
      <c r="E770" s="534">
        <f t="shared" si="44"/>
        <v>14762.326542663124</v>
      </c>
      <c r="F770" s="529">
        <v>200000000</v>
      </c>
      <c r="G770" s="533">
        <f t="shared" si="47"/>
        <v>6748</v>
      </c>
      <c r="H770" s="544">
        <f t="shared" si="45"/>
        <v>30971.843509187907</v>
      </c>
      <c r="I770" s="550">
        <v>208998000</v>
      </c>
    </row>
    <row r="771" spans="2:9" ht="15.75">
      <c r="B771" s="83"/>
      <c r="C771" s="83"/>
      <c r="D771" s="536">
        <f t="shared" si="46"/>
        <v>13549</v>
      </c>
      <c r="E771" s="534">
        <f t="shared" si="44"/>
        <v>14761.236991659902</v>
      </c>
      <c r="F771" s="529">
        <v>200000000</v>
      </c>
      <c r="G771" s="533">
        <f t="shared" si="47"/>
        <v>6749</v>
      </c>
      <c r="H771" s="544">
        <f t="shared" si="45"/>
        <v>30967.254408060453</v>
      </c>
      <c r="I771" s="550">
        <v>208998000</v>
      </c>
    </row>
    <row r="772" spans="2:9" ht="15.75">
      <c r="B772" s="83"/>
      <c r="C772" s="83"/>
      <c r="D772" s="536">
        <f t="shared" si="46"/>
        <v>13550</v>
      </c>
      <c r="E772" s="534">
        <f t="shared" si="44"/>
        <v>14760.147601476016</v>
      </c>
      <c r="F772" s="529">
        <v>200000000</v>
      </c>
      <c r="G772" s="533">
        <f t="shared" si="47"/>
        <v>6750</v>
      </c>
      <c r="H772" s="544">
        <f t="shared" si="45"/>
        <v>30962.666666666668</v>
      </c>
      <c r="I772" s="550">
        <v>208998000</v>
      </c>
    </row>
    <row r="773" spans="2:9" ht="15.75">
      <c r="B773" s="83"/>
      <c r="C773" s="83"/>
      <c r="D773" s="536">
        <f t="shared" si="46"/>
        <v>13551</v>
      </c>
      <c r="E773" s="534">
        <f t="shared" si="44"/>
        <v>14759.058372075862</v>
      </c>
      <c r="F773" s="529">
        <v>200000000</v>
      </c>
      <c r="G773" s="533">
        <f t="shared" si="47"/>
        <v>6751</v>
      </c>
      <c r="H773" s="544">
        <f t="shared" si="45"/>
        <v>30958.080284402309</v>
      </c>
      <c r="I773" s="550">
        <v>208998000</v>
      </c>
    </row>
    <row r="774" spans="2:9" ht="15.75">
      <c r="B774" s="83"/>
      <c r="C774" s="83"/>
      <c r="D774" s="536">
        <f t="shared" si="46"/>
        <v>13552</v>
      </c>
      <c r="E774" s="534">
        <f t="shared" si="44"/>
        <v>14757.969303423848</v>
      </c>
      <c r="F774" s="529">
        <v>200000000</v>
      </c>
      <c r="G774" s="533">
        <f t="shared" si="47"/>
        <v>6752</v>
      </c>
      <c r="H774" s="544">
        <f t="shared" si="45"/>
        <v>30953.495260663509</v>
      </c>
      <c r="I774" s="550">
        <v>208998000</v>
      </c>
    </row>
    <row r="775" spans="2:9" ht="15.75">
      <c r="B775" s="83"/>
      <c r="C775" s="83"/>
      <c r="D775" s="536">
        <f t="shared" si="46"/>
        <v>13553</v>
      </c>
      <c r="E775" s="534">
        <f t="shared" si="44"/>
        <v>14756.880395484395</v>
      </c>
      <c r="F775" s="529">
        <v>200000000</v>
      </c>
      <c r="G775" s="533">
        <f t="shared" si="47"/>
        <v>6753</v>
      </c>
      <c r="H775" s="544">
        <f t="shared" si="45"/>
        <v>30948.911594846733</v>
      </c>
      <c r="I775" s="550">
        <v>208998000</v>
      </c>
    </row>
    <row r="776" spans="2:9" ht="15.75">
      <c r="B776" s="83"/>
      <c r="C776" s="83"/>
      <c r="D776" s="536">
        <f t="shared" si="46"/>
        <v>13554</v>
      </c>
      <c r="E776" s="534">
        <f t="shared" si="44"/>
        <v>14755.791648221928</v>
      </c>
      <c r="F776" s="529">
        <v>200000000</v>
      </c>
      <c r="G776" s="533">
        <f t="shared" si="47"/>
        <v>6754</v>
      </c>
      <c r="H776" s="544">
        <f t="shared" si="45"/>
        <v>30944.329286348831</v>
      </c>
      <c r="I776" s="550">
        <v>208998000</v>
      </c>
    </row>
    <row r="777" spans="2:9" ht="15.75">
      <c r="B777" s="83"/>
      <c r="C777" s="83"/>
      <c r="D777" s="536">
        <f t="shared" si="46"/>
        <v>13555</v>
      </c>
      <c r="E777" s="534">
        <f t="shared" si="44"/>
        <v>14754.703061600885</v>
      </c>
      <c r="F777" s="529">
        <v>200000000</v>
      </c>
      <c r="G777" s="533">
        <f t="shared" si="47"/>
        <v>6755</v>
      </c>
      <c r="H777" s="544">
        <f t="shared" si="45"/>
        <v>30939.748334566986</v>
      </c>
      <c r="I777" s="550">
        <v>208998000</v>
      </c>
    </row>
    <row r="778" spans="2:9" ht="15.75">
      <c r="B778" s="83"/>
      <c r="C778" s="83"/>
      <c r="D778" s="536">
        <f t="shared" si="46"/>
        <v>13556</v>
      </c>
      <c r="E778" s="534">
        <f t="shared" si="44"/>
        <v>14753.614635585718</v>
      </c>
      <c r="F778" s="529">
        <v>200000000</v>
      </c>
      <c r="G778" s="533">
        <f t="shared" si="47"/>
        <v>6756</v>
      </c>
      <c r="H778" s="544">
        <f t="shared" si="45"/>
        <v>30935.168738898756</v>
      </c>
      <c r="I778" s="550">
        <v>208998000</v>
      </c>
    </row>
    <row r="779" spans="2:9" ht="15.75">
      <c r="B779" s="83"/>
      <c r="C779" s="83"/>
      <c r="D779" s="536">
        <f t="shared" si="46"/>
        <v>13557</v>
      </c>
      <c r="E779" s="534">
        <f t="shared" si="44"/>
        <v>14752.526370140886</v>
      </c>
      <c r="F779" s="529">
        <v>200000000</v>
      </c>
      <c r="G779" s="533">
        <f t="shared" si="47"/>
        <v>6757</v>
      </c>
      <c r="H779" s="544">
        <f t="shared" si="45"/>
        <v>30930.590498742044</v>
      </c>
      <c r="I779" s="550">
        <v>208998000</v>
      </c>
    </row>
    <row r="780" spans="2:9" ht="15.75">
      <c r="B780" s="83"/>
      <c r="C780" s="83"/>
      <c r="D780" s="536">
        <f t="shared" si="46"/>
        <v>13558</v>
      </c>
      <c r="E780" s="534">
        <f t="shared" si="44"/>
        <v>14751.43826523086</v>
      </c>
      <c r="F780" s="529">
        <v>200000000</v>
      </c>
      <c r="G780" s="533">
        <f t="shared" si="47"/>
        <v>6758</v>
      </c>
      <c r="H780" s="544">
        <f t="shared" si="45"/>
        <v>30926.013613495117</v>
      </c>
      <c r="I780" s="550">
        <v>208998000</v>
      </c>
    </row>
    <row r="781" spans="2:9" ht="15.75">
      <c r="B781" s="83"/>
      <c r="C781" s="83"/>
      <c r="D781" s="536">
        <f t="shared" si="46"/>
        <v>13559</v>
      </c>
      <c r="E781" s="534">
        <f t="shared" si="44"/>
        <v>14750.35032082012</v>
      </c>
      <c r="F781" s="529">
        <v>200000000</v>
      </c>
      <c r="G781" s="533">
        <f t="shared" si="47"/>
        <v>6759</v>
      </c>
      <c r="H781" s="544">
        <f t="shared" si="45"/>
        <v>30921.43808255659</v>
      </c>
      <c r="I781" s="550">
        <v>208998000</v>
      </c>
    </row>
    <row r="782" spans="2:9" ht="15.75">
      <c r="B782" s="83"/>
      <c r="C782" s="83"/>
      <c r="D782" s="536">
        <f t="shared" si="46"/>
        <v>13560</v>
      </c>
      <c r="E782" s="534">
        <f t="shared" si="44"/>
        <v>14749.262536873157</v>
      </c>
      <c r="F782" s="529">
        <v>200000000</v>
      </c>
      <c r="G782" s="533">
        <f t="shared" si="47"/>
        <v>6760</v>
      </c>
      <c r="H782" s="544">
        <f t="shared" si="45"/>
        <v>30916.863905325445</v>
      </c>
      <c r="I782" s="550">
        <v>208998000</v>
      </c>
    </row>
    <row r="783" spans="2:9" ht="15.75">
      <c r="B783" s="83"/>
      <c r="C783" s="83"/>
      <c r="D783" s="536">
        <f t="shared" si="46"/>
        <v>13561</v>
      </c>
      <c r="E783" s="534">
        <f t="shared" si="44"/>
        <v>14748.174913354473</v>
      </c>
      <c r="F783" s="529">
        <v>200000000</v>
      </c>
      <c r="G783" s="533">
        <f t="shared" si="47"/>
        <v>6761</v>
      </c>
      <c r="H783" s="544">
        <f t="shared" si="45"/>
        <v>30912.291081201005</v>
      </c>
      <c r="I783" s="550">
        <v>208998000</v>
      </c>
    </row>
    <row r="784" spans="2:9" ht="15.75">
      <c r="B784" s="83"/>
      <c r="C784" s="83"/>
      <c r="D784" s="536">
        <f t="shared" si="46"/>
        <v>13562</v>
      </c>
      <c r="E784" s="534">
        <f t="shared" si="44"/>
        <v>14747.087450228581</v>
      </c>
      <c r="F784" s="529">
        <v>200000000</v>
      </c>
      <c r="G784" s="533">
        <f t="shared" si="47"/>
        <v>6762</v>
      </c>
      <c r="H784" s="544">
        <f t="shared" si="45"/>
        <v>30907.719609582964</v>
      </c>
      <c r="I784" s="550">
        <v>208998000</v>
      </c>
    </row>
    <row r="785" spans="2:9" ht="15.75">
      <c r="B785" s="83"/>
      <c r="C785" s="83"/>
      <c r="D785" s="536">
        <f t="shared" si="46"/>
        <v>13563</v>
      </c>
      <c r="E785" s="534">
        <f t="shared" si="44"/>
        <v>14746.000147460001</v>
      </c>
      <c r="F785" s="529">
        <v>200000000</v>
      </c>
      <c r="G785" s="533">
        <f t="shared" si="47"/>
        <v>6763</v>
      </c>
      <c r="H785" s="544">
        <f t="shared" si="45"/>
        <v>30903.149489871357</v>
      </c>
      <c r="I785" s="550">
        <v>208998000</v>
      </c>
    </row>
    <row r="786" spans="2:9" ht="15.75">
      <c r="B786" s="83"/>
      <c r="C786" s="83"/>
      <c r="D786" s="536">
        <f t="shared" si="46"/>
        <v>13564</v>
      </c>
      <c r="E786" s="534">
        <f t="shared" si="44"/>
        <v>14744.91300501327</v>
      </c>
      <c r="F786" s="529">
        <v>200000000</v>
      </c>
      <c r="G786" s="533">
        <f t="shared" si="47"/>
        <v>6764</v>
      </c>
      <c r="H786" s="544">
        <f t="shared" si="45"/>
        <v>30898.580721466587</v>
      </c>
      <c r="I786" s="550">
        <v>208998000</v>
      </c>
    </row>
    <row r="787" spans="2:9" ht="15.75">
      <c r="B787" s="83"/>
      <c r="C787" s="83"/>
      <c r="D787" s="536">
        <f t="shared" si="46"/>
        <v>13565</v>
      </c>
      <c r="E787" s="534">
        <f t="shared" si="44"/>
        <v>14743.826022852931</v>
      </c>
      <c r="F787" s="529">
        <v>200000000</v>
      </c>
      <c r="G787" s="533">
        <f t="shared" si="47"/>
        <v>6765</v>
      </c>
      <c r="H787" s="544">
        <f t="shared" si="45"/>
        <v>30894.013303769403</v>
      </c>
      <c r="I787" s="550">
        <v>208998000</v>
      </c>
    </row>
    <row r="788" spans="2:9" ht="15.75">
      <c r="B788" s="83"/>
      <c r="C788" s="83"/>
      <c r="D788" s="536">
        <f t="shared" si="46"/>
        <v>13566</v>
      </c>
      <c r="E788" s="534">
        <f t="shared" si="44"/>
        <v>14742.739200943535</v>
      </c>
      <c r="F788" s="529">
        <v>200000000</v>
      </c>
      <c r="G788" s="533">
        <f t="shared" si="47"/>
        <v>6766</v>
      </c>
      <c r="H788" s="544">
        <f t="shared" si="45"/>
        <v>30889.447236180906</v>
      </c>
      <c r="I788" s="550">
        <v>208998000</v>
      </c>
    </row>
    <row r="789" spans="2:9" ht="15.75">
      <c r="B789" s="83"/>
      <c r="C789" s="83"/>
      <c r="D789" s="536">
        <f t="shared" si="46"/>
        <v>13567</v>
      </c>
      <c r="E789" s="534">
        <f t="shared" si="44"/>
        <v>14741.65253924965</v>
      </c>
      <c r="F789" s="529">
        <v>200000000</v>
      </c>
      <c r="G789" s="533">
        <f t="shared" si="47"/>
        <v>6767</v>
      </c>
      <c r="H789" s="544">
        <f t="shared" si="45"/>
        <v>30884.882518102557</v>
      </c>
      <c r="I789" s="550">
        <v>208998000</v>
      </c>
    </row>
    <row r="790" spans="2:9" ht="15.75">
      <c r="B790" s="83"/>
      <c r="C790" s="83"/>
      <c r="D790" s="536">
        <f t="shared" si="46"/>
        <v>13568</v>
      </c>
      <c r="E790" s="534">
        <f t="shared" si="44"/>
        <v>14740.566037735849</v>
      </c>
      <c r="F790" s="529">
        <v>200000000</v>
      </c>
      <c r="G790" s="533">
        <f t="shared" si="47"/>
        <v>6768</v>
      </c>
      <c r="H790" s="544">
        <f t="shared" si="45"/>
        <v>30880.319148936171</v>
      </c>
      <c r="I790" s="550">
        <v>208998000</v>
      </c>
    </row>
    <row r="791" spans="2:9" ht="15.75">
      <c r="B791" s="83"/>
      <c r="C791" s="83"/>
      <c r="D791" s="536">
        <f t="shared" si="46"/>
        <v>13569</v>
      </c>
      <c r="E791" s="534">
        <f t="shared" ref="E791:E854" si="48">F791/D791</f>
        <v>14739.479696366718</v>
      </c>
      <c r="F791" s="529">
        <v>200000000</v>
      </c>
      <c r="G791" s="533">
        <f t="shared" si="47"/>
        <v>6769</v>
      </c>
      <c r="H791" s="544">
        <f t="shared" ref="H791:H854" si="49">I791/G791</f>
        <v>30875.757128083911</v>
      </c>
      <c r="I791" s="550">
        <v>208998000</v>
      </c>
    </row>
    <row r="792" spans="2:9" ht="15.75">
      <c r="B792" s="83"/>
      <c r="C792" s="83"/>
      <c r="D792" s="536">
        <f t="shared" ref="D792:D855" si="50">D791+1</f>
        <v>13570</v>
      </c>
      <c r="E792" s="534">
        <f t="shared" si="48"/>
        <v>14738.393515106853</v>
      </c>
      <c r="F792" s="529">
        <v>200000000</v>
      </c>
      <c r="G792" s="533">
        <f t="shared" ref="G792:G855" si="51">G791+1</f>
        <v>6770</v>
      </c>
      <c r="H792" s="544">
        <f t="shared" si="49"/>
        <v>30871.196454948302</v>
      </c>
      <c r="I792" s="550">
        <v>208998000</v>
      </c>
    </row>
    <row r="793" spans="2:9" ht="15.75">
      <c r="B793" s="83"/>
      <c r="C793" s="83"/>
      <c r="D793" s="536">
        <f t="shared" si="50"/>
        <v>13571</v>
      </c>
      <c r="E793" s="534">
        <f t="shared" si="48"/>
        <v>14737.30749392086</v>
      </c>
      <c r="F793" s="529">
        <v>200000000</v>
      </c>
      <c r="G793" s="533">
        <f t="shared" si="51"/>
        <v>6771</v>
      </c>
      <c r="H793" s="544">
        <f t="shared" si="49"/>
        <v>30866.637128932212</v>
      </c>
      <c r="I793" s="550">
        <v>208998000</v>
      </c>
    </row>
    <row r="794" spans="2:9" ht="15.75">
      <c r="B794" s="83"/>
      <c r="C794" s="83"/>
      <c r="D794" s="536">
        <f t="shared" si="50"/>
        <v>13572</v>
      </c>
      <c r="E794" s="534">
        <f t="shared" si="48"/>
        <v>14736.221632773357</v>
      </c>
      <c r="F794" s="529">
        <v>200000000</v>
      </c>
      <c r="G794" s="533">
        <f t="shared" si="51"/>
        <v>6772</v>
      </c>
      <c r="H794" s="544">
        <f t="shared" si="49"/>
        <v>30862.079149438865</v>
      </c>
      <c r="I794" s="550">
        <v>208998000</v>
      </c>
    </row>
    <row r="795" spans="2:9" ht="15.75">
      <c r="B795" s="83"/>
      <c r="C795" s="83"/>
      <c r="D795" s="536">
        <f t="shared" si="50"/>
        <v>13573</v>
      </c>
      <c r="E795" s="534">
        <f t="shared" si="48"/>
        <v>14735.135931628969</v>
      </c>
      <c r="F795" s="529">
        <v>200000000</v>
      </c>
      <c r="G795" s="533">
        <f t="shared" si="51"/>
        <v>6773</v>
      </c>
      <c r="H795" s="544">
        <f t="shared" si="49"/>
        <v>30857.522515871846</v>
      </c>
      <c r="I795" s="550">
        <v>208998000</v>
      </c>
    </row>
    <row r="796" spans="2:9" ht="15.75">
      <c r="B796" s="83"/>
      <c r="C796" s="83"/>
      <c r="D796" s="536">
        <f t="shared" si="50"/>
        <v>13574</v>
      </c>
      <c r="E796" s="534">
        <f t="shared" si="48"/>
        <v>14734.050390452336</v>
      </c>
      <c r="F796" s="529">
        <v>200000000</v>
      </c>
      <c r="G796" s="533">
        <f t="shared" si="51"/>
        <v>6774</v>
      </c>
      <c r="H796" s="544">
        <f t="shared" si="49"/>
        <v>30852.967227635076</v>
      </c>
      <c r="I796" s="550">
        <v>208998000</v>
      </c>
    </row>
    <row r="797" spans="2:9" ht="15.75">
      <c r="B797" s="83"/>
      <c r="C797" s="83"/>
      <c r="D797" s="536">
        <f t="shared" si="50"/>
        <v>13575</v>
      </c>
      <c r="E797" s="534">
        <f t="shared" si="48"/>
        <v>14732.965009208103</v>
      </c>
      <c r="F797" s="529">
        <v>200000000</v>
      </c>
      <c r="G797" s="533">
        <f t="shared" si="51"/>
        <v>6775</v>
      </c>
      <c r="H797" s="544">
        <f t="shared" si="49"/>
        <v>30848.413284132843</v>
      </c>
      <c r="I797" s="550">
        <v>208998000</v>
      </c>
    </row>
    <row r="798" spans="2:9" ht="15.75">
      <c r="B798" s="83"/>
      <c r="C798" s="83"/>
      <c r="D798" s="536">
        <f t="shared" si="50"/>
        <v>13576</v>
      </c>
      <c r="E798" s="534">
        <f t="shared" si="48"/>
        <v>14731.879787860931</v>
      </c>
      <c r="F798" s="529">
        <v>200000000</v>
      </c>
      <c r="G798" s="533">
        <f t="shared" si="51"/>
        <v>6776</v>
      </c>
      <c r="H798" s="544">
        <f t="shared" si="49"/>
        <v>30843.860684769777</v>
      </c>
      <c r="I798" s="550">
        <v>208998000</v>
      </c>
    </row>
    <row r="799" spans="2:9" ht="15.75">
      <c r="B799" s="83"/>
      <c r="C799" s="83"/>
      <c r="D799" s="536">
        <f t="shared" si="50"/>
        <v>13577</v>
      </c>
      <c r="E799" s="534">
        <f t="shared" si="48"/>
        <v>14730.794726375489</v>
      </c>
      <c r="F799" s="529">
        <v>200000000</v>
      </c>
      <c r="G799" s="533">
        <f t="shared" si="51"/>
        <v>6777</v>
      </c>
      <c r="H799" s="544">
        <f t="shared" si="49"/>
        <v>30839.309428950863</v>
      </c>
      <c r="I799" s="550">
        <v>208998000</v>
      </c>
    </row>
    <row r="800" spans="2:9" ht="15.75">
      <c r="B800" s="83"/>
      <c r="C800" s="83"/>
      <c r="D800" s="536">
        <f t="shared" si="50"/>
        <v>13578</v>
      </c>
      <c r="E800" s="534">
        <f t="shared" si="48"/>
        <v>14729.709824716452</v>
      </c>
      <c r="F800" s="529">
        <v>200000000</v>
      </c>
      <c r="G800" s="533">
        <f t="shared" si="51"/>
        <v>6778</v>
      </c>
      <c r="H800" s="544">
        <f t="shared" si="49"/>
        <v>30834.759516081442</v>
      </c>
      <c r="I800" s="550">
        <v>208998000</v>
      </c>
    </row>
    <row r="801" spans="2:9" ht="15.75">
      <c r="B801" s="83"/>
      <c r="C801" s="83"/>
      <c r="D801" s="536">
        <f t="shared" si="50"/>
        <v>13579</v>
      </c>
      <c r="E801" s="534">
        <f t="shared" si="48"/>
        <v>14728.625082848515</v>
      </c>
      <c r="F801" s="529">
        <v>200000000</v>
      </c>
      <c r="G801" s="533">
        <f t="shared" si="51"/>
        <v>6779</v>
      </c>
      <c r="H801" s="544">
        <f t="shared" si="49"/>
        <v>30830.210945567193</v>
      </c>
      <c r="I801" s="550">
        <v>208998000</v>
      </c>
    </row>
    <row r="802" spans="2:9" ht="15.75">
      <c r="B802" s="83"/>
      <c r="C802" s="83"/>
      <c r="D802" s="536">
        <f t="shared" si="50"/>
        <v>13580</v>
      </c>
      <c r="E802" s="534">
        <f t="shared" si="48"/>
        <v>14727.540500736377</v>
      </c>
      <c r="F802" s="529">
        <v>200000000</v>
      </c>
      <c r="G802" s="533">
        <f t="shared" si="51"/>
        <v>6780</v>
      </c>
      <c r="H802" s="544">
        <f t="shared" si="49"/>
        <v>30825.663716814161</v>
      </c>
      <c r="I802" s="550">
        <v>208998000</v>
      </c>
    </row>
    <row r="803" spans="2:9" ht="15.75">
      <c r="B803" s="83"/>
      <c r="C803" s="83"/>
      <c r="D803" s="536">
        <f t="shared" si="50"/>
        <v>13581</v>
      </c>
      <c r="E803" s="534">
        <f t="shared" si="48"/>
        <v>14726.456078344747</v>
      </c>
      <c r="F803" s="529">
        <v>200000000</v>
      </c>
      <c r="G803" s="533">
        <f t="shared" si="51"/>
        <v>6781</v>
      </c>
      <c r="H803" s="544">
        <f t="shared" si="49"/>
        <v>30821.117829228726</v>
      </c>
      <c r="I803" s="550">
        <v>208998000</v>
      </c>
    </row>
    <row r="804" spans="2:9" ht="15.75">
      <c r="B804" s="83"/>
      <c r="C804" s="83"/>
      <c r="D804" s="536">
        <f t="shared" si="50"/>
        <v>13582</v>
      </c>
      <c r="E804" s="534">
        <f t="shared" si="48"/>
        <v>14725.371815638346</v>
      </c>
      <c r="F804" s="529">
        <v>200000000</v>
      </c>
      <c r="G804" s="533">
        <f t="shared" si="51"/>
        <v>6782</v>
      </c>
      <c r="H804" s="544">
        <f t="shared" si="49"/>
        <v>30816.573282217636</v>
      </c>
      <c r="I804" s="550">
        <v>208998000</v>
      </c>
    </row>
    <row r="805" spans="2:9" ht="15.75">
      <c r="B805" s="83"/>
      <c r="C805" s="83"/>
      <c r="D805" s="536">
        <f t="shared" si="50"/>
        <v>13583</v>
      </c>
      <c r="E805" s="534">
        <f t="shared" si="48"/>
        <v>14724.287712581903</v>
      </c>
      <c r="F805" s="529">
        <v>200000000</v>
      </c>
      <c r="G805" s="533">
        <f t="shared" si="51"/>
        <v>6783</v>
      </c>
      <c r="H805" s="544">
        <f t="shared" si="49"/>
        <v>30812.030075187969</v>
      </c>
      <c r="I805" s="550">
        <v>208998000</v>
      </c>
    </row>
    <row r="806" spans="2:9" ht="15.75">
      <c r="B806" s="83"/>
      <c r="C806" s="83"/>
      <c r="D806" s="536">
        <f t="shared" si="50"/>
        <v>13584</v>
      </c>
      <c r="E806" s="534">
        <f t="shared" si="48"/>
        <v>14723.203769140166</v>
      </c>
      <c r="F806" s="529">
        <v>200000000</v>
      </c>
      <c r="G806" s="533">
        <f t="shared" si="51"/>
        <v>6784</v>
      </c>
      <c r="H806" s="544">
        <f t="shared" si="49"/>
        <v>30807.488207547169</v>
      </c>
      <c r="I806" s="550">
        <v>208998000</v>
      </c>
    </row>
    <row r="807" spans="2:9" ht="15.75">
      <c r="B807" s="83"/>
      <c r="C807" s="83"/>
      <c r="D807" s="536">
        <f t="shared" si="50"/>
        <v>13585</v>
      </c>
      <c r="E807" s="534">
        <f t="shared" si="48"/>
        <v>14722.119985277881</v>
      </c>
      <c r="F807" s="529">
        <v>200000000</v>
      </c>
      <c r="G807" s="533">
        <f t="shared" si="51"/>
        <v>6785</v>
      </c>
      <c r="H807" s="544">
        <f t="shared" si="49"/>
        <v>30802.947678703022</v>
      </c>
      <c r="I807" s="550">
        <v>208998000</v>
      </c>
    </row>
    <row r="808" spans="2:9" ht="15.75">
      <c r="B808" s="83"/>
      <c r="C808" s="83"/>
      <c r="D808" s="536">
        <f t="shared" si="50"/>
        <v>13586</v>
      </c>
      <c r="E808" s="534">
        <f t="shared" si="48"/>
        <v>14721.036360959812</v>
      </c>
      <c r="F808" s="529">
        <v>200000000</v>
      </c>
      <c r="G808" s="533">
        <f t="shared" si="51"/>
        <v>6786</v>
      </c>
      <c r="H808" s="544">
        <f t="shared" si="49"/>
        <v>30798.408488063662</v>
      </c>
      <c r="I808" s="550">
        <v>208998000</v>
      </c>
    </row>
    <row r="809" spans="2:9" ht="15.75">
      <c r="B809" s="83"/>
      <c r="C809" s="83"/>
      <c r="D809" s="536">
        <f t="shared" si="50"/>
        <v>13587</v>
      </c>
      <c r="E809" s="534">
        <f t="shared" si="48"/>
        <v>14719.952896150733</v>
      </c>
      <c r="F809" s="529">
        <v>200000000</v>
      </c>
      <c r="G809" s="533">
        <f t="shared" si="51"/>
        <v>6787</v>
      </c>
      <c r="H809" s="544">
        <f t="shared" si="49"/>
        <v>30793.870635037572</v>
      </c>
      <c r="I809" s="550">
        <v>208998000</v>
      </c>
    </row>
    <row r="810" spans="2:9" ht="15.75">
      <c r="B810" s="83"/>
      <c r="C810" s="83"/>
      <c r="D810" s="536">
        <f t="shared" si="50"/>
        <v>13588</v>
      </c>
      <c r="E810" s="534">
        <f t="shared" si="48"/>
        <v>14718.869590815426</v>
      </c>
      <c r="F810" s="529">
        <v>200000000</v>
      </c>
      <c r="G810" s="533">
        <f t="shared" si="51"/>
        <v>6788</v>
      </c>
      <c r="H810" s="544">
        <f t="shared" si="49"/>
        <v>30789.334119033589</v>
      </c>
      <c r="I810" s="550">
        <v>208998000</v>
      </c>
    </row>
    <row r="811" spans="2:9" ht="15.75">
      <c r="B811" s="83"/>
      <c r="C811" s="83"/>
      <c r="D811" s="536">
        <f t="shared" si="50"/>
        <v>13589</v>
      </c>
      <c r="E811" s="534">
        <f t="shared" si="48"/>
        <v>14717.786444918684</v>
      </c>
      <c r="F811" s="529">
        <v>200000000</v>
      </c>
      <c r="G811" s="533">
        <f t="shared" si="51"/>
        <v>6789</v>
      </c>
      <c r="H811" s="544">
        <f t="shared" si="49"/>
        <v>30784.798939460892</v>
      </c>
      <c r="I811" s="550">
        <v>208998000</v>
      </c>
    </row>
    <row r="812" spans="2:9" ht="15.75">
      <c r="B812" s="83"/>
      <c r="C812" s="83"/>
      <c r="D812" s="536">
        <f t="shared" si="50"/>
        <v>13590</v>
      </c>
      <c r="E812" s="534">
        <f t="shared" si="48"/>
        <v>14716.703458425312</v>
      </c>
      <c r="F812" s="529">
        <v>200000000</v>
      </c>
      <c r="G812" s="533">
        <f t="shared" si="51"/>
        <v>6790</v>
      </c>
      <c r="H812" s="544">
        <f t="shared" si="49"/>
        <v>30780.265095729013</v>
      </c>
      <c r="I812" s="550">
        <v>208998000</v>
      </c>
    </row>
    <row r="813" spans="2:9" ht="15.75">
      <c r="B813" s="83"/>
      <c r="C813" s="83"/>
      <c r="D813" s="536">
        <f t="shared" si="50"/>
        <v>13591</v>
      </c>
      <c r="E813" s="534">
        <f t="shared" si="48"/>
        <v>14715.620631300126</v>
      </c>
      <c r="F813" s="529">
        <v>200000000</v>
      </c>
      <c r="G813" s="533">
        <f t="shared" si="51"/>
        <v>6791</v>
      </c>
      <c r="H813" s="544">
        <f t="shared" si="49"/>
        <v>30775.732587247829</v>
      </c>
      <c r="I813" s="550">
        <v>208998000</v>
      </c>
    </row>
    <row r="814" spans="2:9" ht="15.75">
      <c r="B814" s="83"/>
      <c r="C814" s="83"/>
      <c r="D814" s="536">
        <f t="shared" si="50"/>
        <v>13592</v>
      </c>
      <c r="E814" s="534">
        <f t="shared" si="48"/>
        <v>14714.537963507946</v>
      </c>
      <c r="F814" s="529">
        <v>200000000</v>
      </c>
      <c r="G814" s="533">
        <f t="shared" si="51"/>
        <v>6792</v>
      </c>
      <c r="H814" s="544">
        <f t="shared" si="49"/>
        <v>30771.201413427563</v>
      </c>
      <c r="I814" s="550">
        <v>208998000</v>
      </c>
    </row>
    <row r="815" spans="2:9" ht="15.75">
      <c r="B815" s="83"/>
      <c r="C815" s="83"/>
      <c r="D815" s="536">
        <f t="shared" si="50"/>
        <v>13593</v>
      </c>
      <c r="E815" s="534">
        <f t="shared" si="48"/>
        <v>14713.455455013611</v>
      </c>
      <c r="F815" s="529">
        <v>200000000</v>
      </c>
      <c r="G815" s="533">
        <f t="shared" si="51"/>
        <v>6793</v>
      </c>
      <c r="H815" s="544">
        <f t="shared" si="49"/>
        <v>30766.671573678788</v>
      </c>
      <c r="I815" s="550">
        <v>208998000</v>
      </c>
    </row>
    <row r="816" spans="2:9" ht="15.75">
      <c r="B816" s="83"/>
      <c r="C816" s="83"/>
      <c r="D816" s="536">
        <f t="shared" si="50"/>
        <v>13594</v>
      </c>
      <c r="E816" s="534">
        <f t="shared" si="48"/>
        <v>14712.373105781962</v>
      </c>
      <c r="F816" s="529">
        <v>200000000</v>
      </c>
      <c r="G816" s="533">
        <f t="shared" si="51"/>
        <v>6794</v>
      </c>
      <c r="H816" s="544">
        <f t="shared" si="49"/>
        <v>30762.143067412424</v>
      </c>
      <c r="I816" s="550">
        <v>208998000</v>
      </c>
    </row>
    <row r="817" spans="2:9" ht="15.75">
      <c r="B817" s="83"/>
      <c r="C817" s="83"/>
      <c r="D817" s="536">
        <f t="shared" si="50"/>
        <v>13595</v>
      </c>
      <c r="E817" s="534">
        <f t="shared" si="48"/>
        <v>14711.290915777859</v>
      </c>
      <c r="F817" s="529">
        <v>200000000</v>
      </c>
      <c r="G817" s="533">
        <f t="shared" si="51"/>
        <v>6795</v>
      </c>
      <c r="H817" s="544">
        <f t="shared" si="49"/>
        <v>30757.615894039736</v>
      </c>
      <c r="I817" s="550">
        <v>208998000</v>
      </c>
    </row>
    <row r="818" spans="2:9" ht="15.75">
      <c r="B818" s="83"/>
      <c r="C818" s="83"/>
      <c r="D818" s="536">
        <f t="shared" si="50"/>
        <v>13596</v>
      </c>
      <c r="E818" s="534">
        <f t="shared" si="48"/>
        <v>14710.208884966167</v>
      </c>
      <c r="F818" s="529">
        <v>200000000</v>
      </c>
      <c r="G818" s="533">
        <f t="shared" si="51"/>
        <v>6796</v>
      </c>
      <c r="H818" s="544">
        <f t="shared" si="49"/>
        <v>30753.090052972337</v>
      </c>
      <c r="I818" s="550">
        <v>208998000</v>
      </c>
    </row>
    <row r="819" spans="2:9" ht="15.75">
      <c r="B819" s="83"/>
      <c r="C819" s="83"/>
      <c r="D819" s="536">
        <f t="shared" si="50"/>
        <v>13597</v>
      </c>
      <c r="E819" s="534">
        <f t="shared" si="48"/>
        <v>14709.12701331176</v>
      </c>
      <c r="F819" s="529">
        <v>200000000</v>
      </c>
      <c r="G819" s="533">
        <f t="shared" si="51"/>
        <v>6797</v>
      </c>
      <c r="H819" s="544">
        <f t="shared" si="49"/>
        <v>30748.565543622186</v>
      </c>
      <c r="I819" s="550">
        <v>208998000</v>
      </c>
    </row>
    <row r="820" spans="2:9" ht="15.75">
      <c r="B820" s="83"/>
      <c r="C820" s="83"/>
      <c r="D820" s="536">
        <f t="shared" si="50"/>
        <v>13598</v>
      </c>
      <c r="E820" s="534">
        <f t="shared" si="48"/>
        <v>14708.045300779526</v>
      </c>
      <c r="F820" s="529">
        <v>200000000</v>
      </c>
      <c r="G820" s="533">
        <f t="shared" si="51"/>
        <v>6798</v>
      </c>
      <c r="H820" s="544">
        <f t="shared" si="49"/>
        <v>30744.04236540159</v>
      </c>
      <c r="I820" s="550">
        <v>208998000</v>
      </c>
    </row>
    <row r="821" spans="2:9" ht="15.75">
      <c r="B821" s="83"/>
      <c r="C821" s="83"/>
      <c r="D821" s="536">
        <f t="shared" si="50"/>
        <v>13599</v>
      </c>
      <c r="E821" s="534">
        <f t="shared" si="48"/>
        <v>14706.963747334363</v>
      </c>
      <c r="F821" s="529">
        <v>200000000</v>
      </c>
      <c r="G821" s="533">
        <f t="shared" si="51"/>
        <v>6799</v>
      </c>
      <c r="H821" s="544">
        <f t="shared" si="49"/>
        <v>30739.520517723195</v>
      </c>
      <c r="I821" s="550">
        <v>208998000</v>
      </c>
    </row>
    <row r="822" spans="2:9" ht="15.75">
      <c r="B822" s="83"/>
      <c r="C822" s="83"/>
      <c r="D822" s="536">
        <f t="shared" si="50"/>
        <v>13600</v>
      </c>
      <c r="E822" s="535">
        <f t="shared" si="48"/>
        <v>14705.882352941177</v>
      </c>
      <c r="F822" s="529">
        <v>200000000</v>
      </c>
      <c r="G822" s="533">
        <f t="shared" si="51"/>
        <v>6800</v>
      </c>
      <c r="H822" s="544">
        <f t="shared" si="49"/>
        <v>30735</v>
      </c>
      <c r="I822" s="550">
        <v>208998000</v>
      </c>
    </row>
    <row r="823" spans="2:9" ht="15.75">
      <c r="B823" s="83"/>
      <c r="C823" s="83"/>
      <c r="D823" s="536">
        <f t="shared" si="50"/>
        <v>13601</v>
      </c>
      <c r="E823" s="534">
        <f t="shared" si="48"/>
        <v>14704.801117564884</v>
      </c>
      <c r="F823" s="529">
        <v>200000000</v>
      </c>
      <c r="G823" s="533">
        <f t="shared" si="51"/>
        <v>6801</v>
      </c>
      <c r="H823" s="544">
        <f t="shared" si="49"/>
        <v>30730.480811645346</v>
      </c>
      <c r="I823" s="550">
        <v>208998000</v>
      </c>
    </row>
    <row r="824" spans="2:9" ht="15.75">
      <c r="B824" s="83"/>
      <c r="C824" s="83"/>
      <c r="D824" s="536">
        <f t="shared" si="50"/>
        <v>13602</v>
      </c>
      <c r="E824" s="534">
        <f t="shared" si="48"/>
        <v>14703.720041170416</v>
      </c>
      <c r="F824" s="529">
        <v>200000000</v>
      </c>
      <c r="G824" s="533">
        <f t="shared" si="51"/>
        <v>6802</v>
      </c>
      <c r="H824" s="544">
        <f t="shared" si="49"/>
        <v>30725.962952072921</v>
      </c>
      <c r="I824" s="550">
        <v>208998000</v>
      </c>
    </row>
    <row r="825" spans="2:9" ht="15.75">
      <c r="B825" s="83"/>
      <c r="C825" s="83"/>
      <c r="D825" s="536">
        <f t="shared" si="50"/>
        <v>13603</v>
      </c>
      <c r="E825" s="534">
        <f t="shared" si="48"/>
        <v>14702.639123722709</v>
      </c>
      <c r="F825" s="529">
        <v>200000000</v>
      </c>
      <c r="G825" s="533">
        <f t="shared" si="51"/>
        <v>6803</v>
      </c>
      <c r="H825" s="544">
        <f t="shared" si="49"/>
        <v>30721.446420696753</v>
      </c>
      <c r="I825" s="550">
        <v>208998000</v>
      </c>
    </row>
    <row r="826" spans="2:9" ht="15.75">
      <c r="B826" s="83"/>
      <c r="C826" s="83"/>
      <c r="D826" s="536">
        <f t="shared" si="50"/>
        <v>13604</v>
      </c>
      <c r="E826" s="534">
        <f t="shared" si="48"/>
        <v>14701.558365186709</v>
      </c>
      <c r="F826" s="529">
        <v>200000000</v>
      </c>
      <c r="G826" s="533">
        <f t="shared" si="51"/>
        <v>6804</v>
      </c>
      <c r="H826" s="544">
        <f t="shared" si="49"/>
        <v>30716.931216931218</v>
      </c>
      <c r="I826" s="550">
        <v>208998000</v>
      </c>
    </row>
    <row r="827" spans="2:9" ht="15.75">
      <c r="B827" s="83"/>
      <c r="C827" s="83"/>
      <c r="D827" s="536">
        <f t="shared" si="50"/>
        <v>13605</v>
      </c>
      <c r="E827" s="534">
        <f t="shared" si="48"/>
        <v>14700.477765527379</v>
      </c>
      <c r="F827" s="529">
        <v>200000000</v>
      </c>
      <c r="G827" s="533">
        <f t="shared" si="51"/>
        <v>6805</v>
      </c>
      <c r="H827" s="544">
        <f t="shared" si="49"/>
        <v>30712.417340191038</v>
      </c>
      <c r="I827" s="550">
        <v>208998000</v>
      </c>
    </row>
    <row r="828" spans="2:9" ht="15.75">
      <c r="B828" s="83"/>
      <c r="C828" s="83"/>
      <c r="D828" s="536">
        <f t="shared" si="50"/>
        <v>13606</v>
      </c>
      <c r="E828" s="534">
        <f t="shared" si="48"/>
        <v>14699.397324709687</v>
      </c>
      <c r="F828" s="529">
        <v>200000000</v>
      </c>
      <c r="G828" s="533">
        <f t="shared" si="51"/>
        <v>6806</v>
      </c>
      <c r="H828" s="544">
        <f t="shared" si="49"/>
        <v>30707.904789891272</v>
      </c>
      <c r="I828" s="550">
        <v>208998000</v>
      </c>
    </row>
    <row r="829" spans="2:9" ht="15.75">
      <c r="B829" s="83"/>
      <c r="C829" s="83"/>
      <c r="D829" s="536">
        <f t="shared" si="50"/>
        <v>13607</v>
      </c>
      <c r="E829" s="534">
        <f t="shared" si="48"/>
        <v>14698.317042698611</v>
      </c>
      <c r="F829" s="529">
        <v>200000000</v>
      </c>
      <c r="G829" s="533">
        <f t="shared" si="51"/>
        <v>6807</v>
      </c>
      <c r="H829" s="544">
        <f t="shared" si="49"/>
        <v>30703.393565447335</v>
      </c>
      <c r="I829" s="550">
        <v>208998000</v>
      </c>
    </row>
    <row r="830" spans="2:9" ht="15.75">
      <c r="B830" s="83"/>
      <c r="C830" s="83"/>
      <c r="D830" s="536">
        <f t="shared" si="50"/>
        <v>13608</v>
      </c>
      <c r="E830" s="534">
        <f t="shared" si="48"/>
        <v>14697.236919459141</v>
      </c>
      <c r="F830" s="529">
        <v>200000000</v>
      </c>
      <c r="G830" s="533">
        <f t="shared" si="51"/>
        <v>6808</v>
      </c>
      <c r="H830" s="544">
        <f t="shared" si="49"/>
        <v>30698.883666274971</v>
      </c>
      <c r="I830" s="550">
        <v>208998000</v>
      </c>
    </row>
    <row r="831" spans="2:9" ht="15.75">
      <c r="B831" s="83"/>
      <c r="C831" s="83"/>
      <c r="D831" s="536">
        <f t="shared" si="50"/>
        <v>13609</v>
      </c>
      <c r="E831" s="534">
        <f t="shared" si="48"/>
        <v>14696.156954956279</v>
      </c>
      <c r="F831" s="529">
        <v>200000000</v>
      </c>
      <c r="G831" s="533">
        <f t="shared" si="51"/>
        <v>6809</v>
      </c>
      <c r="H831" s="544">
        <f t="shared" si="49"/>
        <v>30694.375091790276</v>
      </c>
      <c r="I831" s="550">
        <v>208998000</v>
      </c>
    </row>
    <row r="832" spans="2:9" ht="15.75">
      <c r="B832" s="83"/>
      <c r="C832" s="83"/>
      <c r="D832" s="536">
        <f t="shared" si="50"/>
        <v>13610</v>
      </c>
      <c r="E832" s="534">
        <f t="shared" si="48"/>
        <v>14695.077149155033</v>
      </c>
      <c r="F832" s="529">
        <v>200000000</v>
      </c>
      <c r="G832" s="533">
        <f t="shared" si="51"/>
        <v>6810</v>
      </c>
      <c r="H832" s="544">
        <f t="shared" si="49"/>
        <v>30689.86784140969</v>
      </c>
      <c r="I832" s="550">
        <v>208998000</v>
      </c>
    </row>
    <row r="833" spans="2:9" ht="15.75">
      <c r="B833" s="83"/>
      <c r="C833" s="83"/>
      <c r="D833" s="536">
        <f t="shared" si="50"/>
        <v>13611</v>
      </c>
      <c r="E833" s="534">
        <f t="shared" si="48"/>
        <v>14693.997502020424</v>
      </c>
      <c r="F833" s="529">
        <v>200000000</v>
      </c>
      <c r="G833" s="533">
        <f t="shared" si="51"/>
        <v>6811</v>
      </c>
      <c r="H833" s="544">
        <f t="shared" si="49"/>
        <v>30685.361914549994</v>
      </c>
      <c r="I833" s="550">
        <v>208998000</v>
      </c>
    </row>
    <row r="834" spans="2:9" ht="15.75">
      <c r="B834" s="83"/>
      <c r="C834" s="83"/>
      <c r="D834" s="536">
        <f t="shared" si="50"/>
        <v>13612</v>
      </c>
      <c r="E834" s="534">
        <f t="shared" si="48"/>
        <v>14692.918013517485</v>
      </c>
      <c r="F834" s="529">
        <v>200000000</v>
      </c>
      <c r="G834" s="533">
        <f t="shared" si="51"/>
        <v>6812</v>
      </c>
      <c r="H834" s="544">
        <f t="shared" si="49"/>
        <v>30680.857310628304</v>
      </c>
      <c r="I834" s="550">
        <v>208998000</v>
      </c>
    </row>
    <row r="835" spans="2:9" ht="15.75">
      <c r="B835" s="83"/>
      <c r="C835" s="83"/>
      <c r="D835" s="536">
        <f t="shared" si="50"/>
        <v>13613</v>
      </c>
      <c r="E835" s="534">
        <f t="shared" si="48"/>
        <v>14691.838683611253</v>
      </c>
      <c r="F835" s="529">
        <v>200000000</v>
      </c>
      <c r="G835" s="533">
        <f t="shared" si="51"/>
        <v>6813</v>
      </c>
      <c r="H835" s="544">
        <f t="shared" si="49"/>
        <v>30676.354029062088</v>
      </c>
      <c r="I835" s="550">
        <v>208998000</v>
      </c>
    </row>
    <row r="836" spans="2:9" ht="15.75">
      <c r="B836" s="83"/>
      <c r="C836" s="83"/>
      <c r="D836" s="536">
        <f t="shared" si="50"/>
        <v>13614</v>
      </c>
      <c r="E836" s="534">
        <f t="shared" si="48"/>
        <v>14690.759512266784</v>
      </c>
      <c r="F836" s="529">
        <v>200000000</v>
      </c>
      <c r="G836" s="533">
        <f t="shared" si="51"/>
        <v>6814</v>
      </c>
      <c r="H836" s="544">
        <f t="shared" si="49"/>
        <v>30671.852069269153</v>
      </c>
      <c r="I836" s="550">
        <v>208998000</v>
      </c>
    </row>
    <row r="837" spans="2:9" ht="15.75">
      <c r="B837" s="83"/>
      <c r="C837" s="83"/>
      <c r="D837" s="536">
        <f t="shared" si="50"/>
        <v>13615</v>
      </c>
      <c r="E837" s="534">
        <f t="shared" si="48"/>
        <v>14689.680499449138</v>
      </c>
      <c r="F837" s="529">
        <v>200000000</v>
      </c>
      <c r="G837" s="533">
        <f t="shared" si="51"/>
        <v>6815</v>
      </c>
      <c r="H837" s="544">
        <f t="shared" si="49"/>
        <v>30667.351430667644</v>
      </c>
      <c r="I837" s="550">
        <v>208998000</v>
      </c>
    </row>
    <row r="838" spans="2:9" ht="15.75">
      <c r="B838" s="83"/>
      <c r="C838" s="83"/>
      <c r="D838" s="536">
        <f t="shared" si="50"/>
        <v>13616</v>
      </c>
      <c r="E838" s="534">
        <f t="shared" si="48"/>
        <v>14688.601645123385</v>
      </c>
      <c r="F838" s="529">
        <v>200000000</v>
      </c>
      <c r="G838" s="533">
        <f t="shared" si="51"/>
        <v>6816</v>
      </c>
      <c r="H838" s="544">
        <f t="shared" si="49"/>
        <v>30662.852112676057</v>
      </c>
      <c r="I838" s="550">
        <v>208998000</v>
      </c>
    </row>
    <row r="839" spans="2:9" ht="15.75">
      <c r="B839" s="83"/>
      <c r="C839" s="83"/>
      <c r="D839" s="536">
        <f t="shared" si="50"/>
        <v>13617</v>
      </c>
      <c r="E839" s="534">
        <f t="shared" si="48"/>
        <v>14687.522949254608</v>
      </c>
      <c r="F839" s="529">
        <v>200000000</v>
      </c>
      <c r="G839" s="533">
        <f t="shared" si="51"/>
        <v>6817</v>
      </c>
      <c r="H839" s="544">
        <f t="shared" si="49"/>
        <v>30658.354114713216</v>
      </c>
      <c r="I839" s="550">
        <v>208998000</v>
      </c>
    </row>
    <row r="840" spans="2:9" ht="15.75">
      <c r="B840" s="83"/>
      <c r="C840" s="83"/>
      <c r="D840" s="536">
        <f t="shared" si="50"/>
        <v>13618</v>
      </c>
      <c r="E840" s="534">
        <f t="shared" si="48"/>
        <v>14686.444411807901</v>
      </c>
      <c r="F840" s="529">
        <v>200000000</v>
      </c>
      <c r="G840" s="533">
        <f t="shared" si="51"/>
        <v>6818</v>
      </c>
      <c r="H840" s="544">
        <f t="shared" si="49"/>
        <v>30653.857436198297</v>
      </c>
      <c r="I840" s="550">
        <v>208998000</v>
      </c>
    </row>
    <row r="841" spans="2:9" ht="15.75">
      <c r="B841" s="83"/>
      <c r="C841" s="83"/>
      <c r="D841" s="536">
        <f t="shared" si="50"/>
        <v>13619</v>
      </c>
      <c r="E841" s="534">
        <f t="shared" si="48"/>
        <v>14685.366032748367</v>
      </c>
      <c r="F841" s="529">
        <v>200000000</v>
      </c>
      <c r="G841" s="533">
        <f t="shared" si="51"/>
        <v>6819</v>
      </c>
      <c r="H841" s="544">
        <f t="shared" si="49"/>
        <v>30649.362076550813</v>
      </c>
      <c r="I841" s="550">
        <v>208998000</v>
      </c>
    </row>
    <row r="842" spans="2:9" ht="15.75">
      <c r="B842" s="83"/>
      <c r="C842" s="83"/>
      <c r="D842" s="536">
        <f t="shared" si="50"/>
        <v>13620</v>
      </c>
      <c r="E842" s="534">
        <f t="shared" si="48"/>
        <v>14684.287812041115</v>
      </c>
      <c r="F842" s="529">
        <v>200000000</v>
      </c>
      <c r="G842" s="533">
        <f t="shared" si="51"/>
        <v>6820</v>
      </c>
      <c r="H842" s="544">
        <f t="shared" si="49"/>
        <v>30644.868035190615</v>
      </c>
      <c r="I842" s="550">
        <v>208998000</v>
      </c>
    </row>
    <row r="843" spans="2:9" ht="15.75">
      <c r="B843" s="83"/>
      <c r="C843" s="83"/>
      <c r="D843" s="536">
        <f t="shared" si="50"/>
        <v>13621</v>
      </c>
      <c r="E843" s="534">
        <f t="shared" si="48"/>
        <v>14683.209749651274</v>
      </c>
      <c r="F843" s="529">
        <v>200000000</v>
      </c>
      <c r="G843" s="533">
        <f t="shared" si="51"/>
        <v>6821</v>
      </c>
      <c r="H843" s="544">
        <f t="shared" si="49"/>
        <v>30640.375311537897</v>
      </c>
      <c r="I843" s="550">
        <v>208998000</v>
      </c>
    </row>
    <row r="844" spans="2:9" ht="15.75">
      <c r="B844" s="83"/>
      <c r="C844" s="83"/>
      <c r="D844" s="536">
        <f t="shared" si="50"/>
        <v>13622</v>
      </c>
      <c r="E844" s="534">
        <f t="shared" si="48"/>
        <v>14682.131845543972</v>
      </c>
      <c r="F844" s="529">
        <v>200000000</v>
      </c>
      <c r="G844" s="533">
        <f t="shared" si="51"/>
        <v>6822</v>
      </c>
      <c r="H844" s="544">
        <f t="shared" si="49"/>
        <v>30635.883905013194</v>
      </c>
      <c r="I844" s="550">
        <v>208998000</v>
      </c>
    </row>
    <row r="845" spans="2:9" ht="15.75">
      <c r="B845" s="83"/>
      <c r="C845" s="83"/>
      <c r="D845" s="536">
        <f t="shared" si="50"/>
        <v>13623</v>
      </c>
      <c r="E845" s="534">
        <f t="shared" si="48"/>
        <v>14681.054099684357</v>
      </c>
      <c r="F845" s="529">
        <v>200000000</v>
      </c>
      <c r="G845" s="533">
        <f t="shared" si="51"/>
        <v>6823</v>
      </c>
      <c r="H845" s="544">
        <f t="shared" si="49"/>
        <v>30631.393815037372</v>
      </c>
      <c r="I845" s="550">
        <v>208998000</v>
      </c>
    </row>
    <row r="846" spans="2:9" ht="15.75">
      <c r="B846" s="83"/>
      <c r="C846" s="83"/>
      <c r="D846" s="536">
        <f t="shared" si="50"/>
        <v>13624</v>
      </c>
      <c r="E846" s="534">
        <f t="shared" si="48"/>
        <v>14679.976512037581</v>
      </c>
      <c r="F846" s="529">
        <v>200000000</v>
      </c>
      <c r="G846" s="533">
        <f t="shared" si="51"/>
        <v>6824</v>
      </c>
      <c r="H846" s="544">
        <f t="shared" si="49"/>
        <v>30626.905041031652</v>
      </c>
      <c r="I846" s="550">
        <v>208998000</v>
      </c>
    </row>
    <row r="847" spans="2:9" ht="15.75">
      <c r="B847" s="83"/>
      <c r="C847" s="83"/>
      <c r="D847" s="536">
        <f t="shared" si="50"/>
        <v>13625</v>
      </c>
      <c r="E847" s="534">
        <f t="shared" si="48"/>
        <v>14678.899082568807</v>
      </c>
      <c r="F847" s="529">
        <v>200000000</v>
      </c>
      <c r="G847" s="533">
        <f t="shared" si="51"/>
        <v>6825</v>
      </c>
      <c r="H847" s="544">
        <f t="shared" si="49"/>
        <v>30622.417582417584</v>
      </c>
      <c r="I847" s="550">
        <v>208998000</v>
      </c>
    </row>
    <row r="848" spans="2:9" ht="15.75">
      <c r="B848" s="83"/>
      <c r="C848" s="83"/>
      <c r="D848" s="536">
        <f t="shared" si="50"/>
        <v>13626</v>
      </c>
      <c r="E848" s="534">
        <f t="shared" si="48"/>
        <v>14677.821811243211</v>
      </c>
      <c r="F848" s="529">
        <v>200000000</v>
      </c>
      <c r="G848" s="533">
        <f t="shared" si="51"/>
        <v>6826</v>
      </c>
      <c r="H848" s="544">
        <f t="shared" si="49"/>
        <v>30617.931438617052</v>
      </c>
      <c r="I848" s="550">
        <v>208998000</v>
      </c>
    </row>
    <row r="849" spans="2:9" ht="15.75">
      <c r="B849" s="83"/>
      <c r="C849" s="83"/>
      <c r="D849" s="536">
        <f t="shared" si="50"/>
        <v>13627</v>
      </c>
      <c r="E849" s="534">
        <f t="shared" si="48"/>
        <v>14676.744698025977</v>
      </c>
      <c r="F849" s="529">
        <v>200000000</v>
      </c>
      <c r="G849" s="533">
        <f t="shared" si="51"/>
        <v>6827</v>
      </c>
      <c r="H849" s="544">
        <f t="shared" si="49"/>
        <v>30613.446609052291</v>
      </c>
      <c r="I849" s="550">
        <v>208998000</v>
      </c>
    </row>
    <row r="850" spans="2:9" ht="15.75">
      <c r="B850" s="83"/>
      <c r="C850" s="83"/>
      <c r="D850" s="536">
        <f t="shared" si="50"/>
        <v>13628</v>
      </c>
      <c r="E850" s="534">
        <f t="shared" si="48"/>
        <v>14675.6677428823</v>
      </c>
      <c r="F850" s="529">
        <v>200000000</v>
      </c>
      <c r="G850" s="533">
        <f t="shared" si="51"/>
        <v>6828</v>
      </c>
      <c r="H850" s="544">
        <f t="shared" si="49"/>
        <v>30608.963093145871</v>
      </c>
      <c r="I850" s="550">
        <v>208998000</v>
      </c>
    </row>
    <row r="851" spans="2:9" ht="15.75">
      <c r="B851" s="83"/>
      <c r="C851" s="83"/>
      <c r="D851" s="536">
        <f t="shared" si="50"/>
        <v>13629</v>
      </c>
      <c r="E851" s="534">
        <f t="shared" si="48"/>
        <v>14674.590945777387</v>
      </c>
      <c r="F851" s="529">
        <v>200000000</v>
      </c>
      <c r="G851" s="533">
        <f t="shared" si="51"/>
        <v>6829</v>
      </c>
      <c r="H851" s="544">
        <f t="shared" si="49"/>
        <v>30604.48089032069</v>
      </c>
      <c r="I851" s="550">
        <v>208998000</v>
      </c>
    </row>
    <row r="852" spans="2:9" ht="15.75">
      <c r="B852" s="83"/>
      <c r="C852" s="83"/>
      <c r="D852" s="536">
        <f t="shared" si="50"/>
        <v>13630</v>
      </c>
      <c r="E852" s="534">
        <f t="shared" si="48"/>
        <v>14673.514306676449</v>
      </c>
      <c r="F852" s="529">
        <v>200000000</v>
      </c>
      <c r="G852" s="533">
        <f t="shared" si="51"/>
        <v>6830</v>
      </c>
      <c r="H852" s="544">
        <f t="shared" si="49"/>
        <v>30600</v>
      </c>
      <c r="I852" s="550">
        <v>208998000</v>
      </c>
    </row>
    <row r="853" spans="2:9" ht="15.75">
      <c r="B853" s="83"/>
      <c r="C853" s="83"/>
      <c r="D853" s="536">
        <f t="shared" si="50"/>
        <v>13631</v>
      </c>
      <c r="E853" s="534">
        <f t="shared" si="48"/>
        <v>14672.437825544714</v>
      </c>
      <c r="F853" s="529">
        <v>200000000</v>
      </c>
      <c r="G853" s="533">
        <f t="shared" si="51"/>
        <v>6831</v>
      </c>
      <c r="H853" s="544">
        <f t="shared" si="49"/>
        <v>30595.52042160738</v>
      </c>
      <c r="I853" s="550">
        <v>208998000</v>
      </c>
    </row>
    <row r="854" spans="2:9" ht="15.75">
      <c r="B854" s="83"/>
      <c r="C854" s="83"/>
      <c r="D854" s="536">
        <f t="shared" si="50"/>
        <v>13632</v>
      </c>
      <c r="E854" s="534">
        <f t="shared" si="48"/>
        <v>14671.361502347418</v>
      </c>
      <c r="F854" s="529">
        <v>200000000</v>
      </c>
      <c r="G854" s="533">
        <f t="shared" si="51"/>
        <v>6832</v>
      </c>
      <c r="H854" s="544">
        <f t="shared" si="49"/>
        <v>30591.042154566745</v>
      </c>
      <c r="I854" s="550">
        <v>208998000</v>
      </c>
    </row>
    <row r="855" spans="2:9" ht="15.75">
      <c r="B855" s="83"/>
      <c r="C855" s="83"/>
      <c r="D855" s="536">
        <f t="shared" si="50"/>
        <v>13633</v>
      </c>
      <c r="E855" s="534">
        <f t="shared" ref="E855:E918" si="52">F855/D855</f>
        <v>14670.285337049805</v>
      </c>
      <c r="F855" s="529">
        <v>200000000</v>
      </c>
      <c r="G855" s="533">
        <f t="shared" si="51"/>
        <v>6833</v>
      </c>
      <c r="H855" s="544">
        <f t="shared" ref="H855:H918" si="53">I855/G855</f>
        <v>30586.565198302356</v>
      </c>
      <c r="I855" s="550">
        <v>208998000</v>
      </c>
    </row>
    <row r="856" spans="2:9" ht="15.75">
      <c r="B856" s="83"/>
      <c r="C856" s="83"/>
      <c r="D856" s="536">
        <f t="shared" ref="D856:D919" si="54">D855+1</f>
        <v>13634</v>
      </c>
      <c r="E856" s="534">
        <f t="shared" si="52"/>
        <v>14669.209329617133</v>
      </c>
      <c r="F856" s="529">
        <v>200000000</v>
      </c>
      <c r="G856" s="533">
        <f t="shared" ref="G856:G919" si="55">G855+1</f>
        <v>6834</v>
      </c>
      <c r="H856" s="544">
        <f t="shared" si="53"/>
        <v>30582.089552238805</v>
      </c>
      <c r="I856" s="550">
        <v>208998000</v>
      </c>
    </row>
    <row r="857" spans="2:9" ht="15.75">
      <c r="B857" s="83"/>
      <c r="C857" s="83"/>
      <c r="D857" s="536">
        <f t="shared" si="54"/>
        <v>13635</v>
      </c>
      <c r="E857" s="534">
        <f t="shared" si="52"/>
        <v>14668.133480014669</v>
      </c>
      <c r="F857" s="529">
        <v>200000000</v>
      </c>
      <c r="G857" s="533">
        <f t="shared" si="55"/>
        <v>6835</v>
      </c>
      <c r="H857" s="544">
        <f t="shared" si="53"/>
        <v>30577.615215801023</v>
      </c>
      <c r="I857" s="550">
        <v>208998000</v>
      </c>
    </row>
    <row r="858" spans="2:9" ht="15.75">
      <c r="B858" s="83"/>
      <c r="C858" s="83"/>
      <c r="D858" s="536">
        <f t="shared" si="54"/>
        <v>13636</v>
      </c>
      <c r="E858" s="534">
        <f t="shared" si="52"/>
        <v>14667.057788207685</v>
      </c>
      <c r="F858" s="529">
        <v>200000000</v>
      </c>
      <c r="G858" s="533">
        <f t="shared" si="55"/>
        <v>6836</v>
      </c>
      <c r="H858" s="544">
        <f t="shared" si="53"/>
        <v>30573.142188414276</v>
      </c>
      <c r="I858" s="550">
        <v>208998000</v>
      </c>
    </row>
    <row r="859" spans="2:9" ht="15.75">
      <c r="B859" s="83"/>
      <c r="C859" s="83"/>
      <c r="D859" s="536">
        <f t="shared" si="54"/>
        <v>13637</v>
      </c>
      <c r="E859" s="534">
        <f t="shared" si="52"/>
        <v>14665.982254161472</v>
      </c>
      <c r="F859" s="529">
        <v>200000000</v>
      </c>
      <c r="G859" s="533">
        <f t="shared" si="55"/>
        <v>6837</v>
      </c>
      <c r="H859" s="544">
        <f t="shared" si="53"/>
        <v>30568.67046950417</v>
      </c>
      <c r="I859" s="550">
        <v>208998000</v>
      </c>
    </row>
    <row r="860" spans="2:9" ht="15.75">
      <c r="B860" s="83"/>
      <c r="C860" s="83"/>
      <c r="D860" s="536">
        <f t="shared" si="54"/>
        <v>13638</v>
      </c>
      <c r="E860" s="534">
        <f t="shared" si="52"/>
        <v>14664.906877841326</v>
      </c>
      <c r="F860" s="529">
        <v>200000000</v>
      </c>
      <c r="G860" s="533">
        <f t="shared" si="55"/>
        <v>6838</v>
      </c>
      <c r="H860" s="544">
        <f t="shared" si="53"/>
        <v>30564.200058496637</v>
      </c>
      <c r="I860" s="550">
        <v>208998000</v>
      </c>
    </row>
    <row r="861" spans="2:9" ht="15.75">
      <c r="B861" s="83"/>
      <c r="C861" s="83"/>
      <c r="D861" s="536">
        <f t="shared" si="54"/>
        <v>13639</v>
      </c>
      <c r="E861" s="534">
        <f t="shared" si="52"/>
        <v>14663.831659212552</v>
      </c>
      <c r="F861" s="529">
        <v>200000000</v>
      </c>
      <c r="G861" s="533">
        <f t="shared" si="55"/>
        <v>6839</v>
      </c>
      <c r="H861" s="544">
        <f t="shared" si="53"/>
        <v>30559.730954817955</v>
      </c>
      <c r="I861" s="550">
        <v>208998000</v>
      </c>
    </row>
    <row r="862" spans="2:9" ht="15.75">
      <c r="B862" s="83"/>
      <c r="C862" s="83"/>
      <c r="D862" s="536">
        <f t="shared" si="54"/>
        <v>13640</v>
      </c>
      <c r="E862" s="534">
        <f t="shared" si="52"/>
        <v>14662.756598240469</v>
      </c>
      <c r="F862" s="529">
        <v>200000000</v>
      </c>
      <c r="G862" s="533">
        <f t="shared" si="55"/>
        <v>6840</v>
      </c>
      <c r="H862" s="544">
        <f t="shared" si="53"/>
        <v>30555.263157894737</v>
      </c>
      <c r="I862" s="550">
        <v>208998000</v>
      </c>
    </row>
    <row r="863" spans="2:9" ht="15.75">
      <c r="B863" s="83"/>
      <c r="C863" s="83"/>
      <c r="D863" s="536">
        <f t="shared" si="54"/>
        <v>13641</v>
      </c>
      <c r="E863" s="534">
        <f t="shared" si="52"/>
        <v>14661.681694890403</v>
      </c>
      <c r="F863" s="529">
        <v>200000000</v>
      </c>
      <c r="G863" s="533">
        <f t="shared" si="55"/>
        <v>6841</v>
      </c>
      <c r="H863" s="544">
        <f t="shared" si="53"/>
        <v>30550.796667153925</v>
      </c>
      <c r="I863" s="550">
        <v>208998000</v>
      </c>
    </row>
    <row r="864" spans="2:9" ht="15.75">
      <c r="B864" s="83"/>
      <c r="C864" s="83"/>
      <c r="D864" s="536">
        <f t="shared" si="54"/>
        <v>13642</v>
      </c>
      <c r="E864" s="534">
        <f t="shared" si="52"/>
        <v>14660.606949127694</v>
      </c>
      <c r="F864" s="529">
        <v>200000000</v>
      </c>
      <c r="G864" s="533">
        <f t="shared" si="55"/>
        <v>6842</v>
      </c>
      <c r="H864" s="544">
        <f t="shared" si="53"/>
        <v>30546.331482022801</v>
      </c>
      <c r="I864" s="550">
        <v>208998000</v>
      </c>
    </row>
    <row r="865" spans="2:9" ht="15.75">
      <c r="B865" s="83"/>
      <c r="C865" s="83"/>
      <c r="D865" s="536">
        <f t="shared" si="54"/>
        <v>13643</v>
      </c>
      <c r="E865" s="534">
        <f t="shared" si="52"/>
        <v>14659.532360917687</v>
      </c>
      <c r="F865" s="529">
        <v>200000000</v>
      </c>
      <c r="G865" s="533">
        <f t="shared" si="55"/>
        <v>6843</v>
      </c>
      <c r="H865" s="544">
        <f t="shared" si="53"/>
        <v>30541.867601928978</v>
      </c>
      <c r="I865" s="550">
        <v>208998000</v>
      </c>
    </row>
    <row r="866" spans="2:9" ht="15.75">
      <c r="B866" s="83"/>
      <c r="C866" s="83"/>
      <c r="D866" s="536">
        <f t="shared" si="54"/>
        <v>13644</v>
      </c>
      <c r="E866" s="534">
        <f t="shared" si="52"/>
        <v>14658.457930225741</v>
      </c>
      <c r="F866" s="529">
        <v>200000000</v>
      </c>
      <c r="G866" s="533">
        <f t="shared" si="55"/>
        <v>6844</v>
      </c>
      <c r="H866" s="544">
        <f t="shared" si="53"/>
        <v>30537.40502630041</v>
      </c>
      <c r="I866" s="550">
        <v>208998000</v>
      </c>
    </row>
    <row r="867" spans="2:9" ht="15.75">
      <c r="B867" s="83"/>
      <c r="C867" s="83"/>
      <c r="D867" s="536">
        <f t="shared" si="54"/>
        <v>13645</v>
      </c>
      <c r="E867" s="534">
        <f t="shared" si="52"/>
        <v>14657.383657017223</v>
      </c>
      <c r="F867" s="529">
        <v>200000000</v>
      </c>
      <c r="G867" s="533">
        <f t="shared" si="55"/>
        <v>6845</v>
      </c>
      <c r="H867" s="544">
        <f t="shared" si="53"/>
        <v>30532.943754565375</v>
      </c>
      <c r="I867" s="550">
        <v>208998000</v>
      </c>
    </row>
    <row r="868" spans="2:9" ht="15.75">
      <c r="B868" s="83"/>
      <c r="C868" s="83"/>
      <c r="D868" s="536">
        <f t="shared" si="54"/>
        <v>13646</v>
      </c>
      <c r="E868" s="534">
        <f t="shared" si="52"/>
        <v>14656.309541257511</v>
      </c>
      <c r="F868" s="529">
        <v>200000000</v>
      </c>
      <c r="G868" s="533">
        <f t="shared" si="55"/>
        <v>6846</v>
      </c>
      <c r="H868" s="544">
        <f t="shared" si="53"/>
        <v>30528.483786152497</v>
      </c>
      <c r="I868" s="550">
        <v>208998000</v>
      </c>
    </row>
    <row r="869" spans="2:9" ht="15.75">
      <c r="B869" s="83"/>
      <c r="C869" s="83"/>
      <c r="D869" s="536">
        <f t="shared" si="54"/>
        <v>13647</v>
      </c>
      <c r="E869" s="534">
        <f t="shared" si="52"/>
        <v>14655.235582911995</v>
      </c>
      <c r="F869" s="529">
        <v>200000000</v>
      </c>
      <c r="G869" s="533">
        <f t="shared" si="55"/>
        <v>6847</v>
      </c>
      <c r="H869" s="544">
        <f t="shared" si="53"/>
        <v>30524.025120490725</v>
      </c>
      <c r="I869" s="550">
        <v>208998000</v>
      </c>
    </row>
    <row r="870" spans="2:9" ht="15.75">
      <c r="B870" s="83"/>
      <c r="C870" s="83"/>
      <c r="D870" s="536">
        <f t="shared" si="54"/>
        <v>13648</v>
      </c>
      <c r="E870" s="534">
        <f t="shared" si="52"/>
        <v>14654.161781946073</v>
      </c>
      <c r="F870" s="529">
        <v>200000000</v>
      </c>
      <c r="G870" s="533">
        <f t="shared" si="55"/>
        <v>6848</v>
      </c>
      <c r="H870" s="544">
        <f t="shared" si="53"/>
        <v>30519.567757009347</v>
      </c>
      <c r="I870" s="550">
        <v>208998000</v>
      </c>
    </row>
    <row r="871" spans="2:9" ht="15.75">
      <c r="B871" s="83"/>
      <c r="C871" s="83"/>
      <c r="D871" s="536">
        <f t="shared" si="54"/>
        <v>13649</v>
      </c>
      <c r="E871" s="534">
        <f t="shared" si="52"/>
        <v>14653.088138325153</v>
      </c>
      <c r="F871" s="529">
        <v>200000000</v>
      </c>
      <c r="G871" s="533">
        <f t="shared" si="55"/>
        <v>6849</v>
      </c>
      <c r="H871" s="544">
        <f t="shared" si="53"/>
        <v>30515.111695137977</v>
      </c>
      <c r="I871" s="550">
        <v>208998000</v>
      </c>
    </row>
    <row r="872" spans="2:9" ht="15.75">
      <c r="B872" s="83"/>
      <c r="C872" s="83"/>
      <c r="D872" s="536">
        <f t="shared" si="54"/>
        <v>13650</v>
      </c>
      <c r="E872" s="534">
        <f t="shared" si="52"/>
        <v>14652.014652014652</v>
      </c>
      <c r="F872" s="529">
        <v>200000000</v>
      </c>
      <c r="G872" s="533">
        <f t="shared" si="55"/>
        <v>6850</v>
      </c>
      <c r="H872" s="544">
        <f t="shared" si="53"/>
        <v>30510.656934306568</v>
      </c>
      <c r="I872" s="550">
        <v>208998000</v>
      </c>
    </row>
    <row r="873" spans="2:9" ht="15.75">
      <c r="B873" s="83"/>
      <c r="C873" s="83"/>
      <c r="D873" s="536">
        <f t="shared" si="54"/>
        <v>13651</v>
      </c>
      <c r="E873" s="534">
        <f t="shared" si="52"/>
        <v>14650.941322980001</v>
      </c>
      <c r="F873" s="529">
        <v>200000000</v>
      </c>
      <c r="G873" s="533">
        <f t="shared" si="55"/>
        <v>6851</v>
      </c>
      <c r="H873" s="544">
        <f t="shared" si="53"/>
        <v>30506.20347394541</v>
      </c>
      <c r="I873" s="550">
        <v>208998000</v>
      </c>
    </row>
    <row r="874" spans="2:9" ht="15.75">
      <c r="B874" s="83"/>
      <c r="C874" s="83"/>
      <c r="D874" s="536">
        <f t="shared" si="54"/>
        <v>13652</v>
      </c>
      <c r="E874" s="534">
        <f t="shared" si="52"/>
        <v>14649.86815118664</v>
      </c>
      <c r="F874" s="529">
        <v>200000000</v>
      </c>
      <c r="G874" s="533">
        <f t="shared" si="55"/>
        <v>6852</v>
      </c>
      <c r="H874" s="544">
        <f t="shared" si="53"/>
        <v>30501.751313485114</v>
      </c>
      <c r="I874" s="550">
        <v>208998000</v>
      </c>
    </row>
    <row r="875" spans="2:9" ht="15.75">
      <c r="B875" s="83"/>
      <c r="C875" s="83"/>
      <c r="D875" s="536">
        <f t="shared" si="54"/>
        <v>13653</v>
      </c>
      <c r="E875" s="534">
        <f t="shared" si="52"/>
        <v>14648.795136600014</v>
      </c>
      <c r="F875" s="529">
        <v>200000000</v>
      </c>
      <c r="G875" s="533">
        <f t="shared" si="55"/>
        <v>6853</v>
      </c>
      <c r="H875" s="544">
        <f t="shared" si="53"/>
        <v>30497.300452356631</v>
      </c>
      <c r="I875" s="550">
        <v>208998000</v>
      </c>
    </row>
    <row r="876" spans="2:9" ht="15.75">
      <c r="B876" s="83"/>
      <c r="C876" s="83"/>
      <c r="D876" s="536">
        <f t="shared" si="54"/>
        <v>13654</v>
      </c>
      <c r="E876" s="534">
        <f t="shared" si="52"/>
        <v>14647.722279185587</v>
      </c>
      <c r="F876" s="529">
        <v>200000000</v>
      </c>
      <c r="G876" s="533">
        <f t="shared" si="55"/>
        <v>6854</v>
      </c>
      <c r="H876" s="544">
        <f t="shared" si="53"/>
        <v>30492.850889991245</v>
      </c>
      <c r="I876" s="550">
        <v>208998000</v>
      </c>
    </row>
    <row r="877" spans="2:9" ht="15.75">
      <c r="B877" s="83"/>
      <c r="C877" s="83"/>
      <c r="D877" s="536">
        <f t="shared" si="54"/>
        <v>13655</v>
      </c>
      <c r="E877" s="534">
        <f t="shared" si="52"/>
        <v>14646.649578908824</v>
      </c>
      <c r="F877" s="529">
        <v>200000000</v>
      </c>
      <c r="G877" s="533">
        <f t="shared" si="55"/>
        <v>6855</v>
      </c>
      <c r="H877" s="544">
        <f t="shared" si="53"/>
        <v>30488.40262582057</v>
      </c>
      <c r="I877" s="550">
        <v>208998000</v>
      </c>
    </row>
    <row r="878" spans="2:9" ht="15.75">
      <c r="B878" s="83"/>
      <c r="C878" s="83"/>
      <c r="D878" s="536">
        <f t="shared" si="54"/>
        <v>13656</v>
      </c>
      <c r="E878" s="534">
        <f t="shared" si="52"/>
        <v>14645.577035735208</v>
      </c>
      <c r="F878" s="529">
        <v>200000000</v>
      </c>
      <c r="G878" s="533">
        <f t="shared" si="55"/>
        <v>6856</v>
      </c>
      <c r="H878" s="544">
        <f t="shared" si="53"/>
        <v>30483.955659276548</v>
      </c>
      <c r="I878" s="550">
        <v>208998000</v>
      </c>
    </row>
    <row r="879" spans="2:9" ht="15.75">
      <c r="B879" s="83"/>
      <c r="C879" s="83"/>
      <c r="D879" s="536">
        <f t="shared" si="54"/>
        <v>13657</v>
      </c>
      <c r="E879" s="534">
        <f t="shared" si="52"/>
        <v>14644.504649630226</v>
      </c>
      <c r="F879" s="529">
        <v>200000000</v>
      </c>
      <c r="G879" s="533">
        <f t="shared" si="55"/>
        <v>6857</v>
      </c>
      <c r="H879" s="544">
        <f t="shared" si="53"/>
        <v>30479.509989791455</v>
      </c>
      <c r="I879" s="550">
        <v>208998000</v>
      </c>
    </row>
    <row r="880" spans="2:9" ht="15.75">
      <c r="B880" s="83"/>
      <c r="C880" s="83"/>
      <c r="D880" s="536">
        <f t="shared" si="54"/>
        <v>13658</v>
      </c>
      <c r="E880" s="534">
        <f t="shared" si="52"/>
        <v>14643.432420559378</v>
      </c>
      <c r="F880" s="529">
        <v>200000000</v>
      </c>
      <c r="G880" s="533">
        <f t="shared" si="55"/>
        <v>6858</v>
      </c>
      <c r="H880" s="544">
        <f t="shared" si="53"/>
        <v>30475.0656167979</v>
      </c>
      <c r="I880" s="550">
        <v>208998000</v>
      </c>
    </row>
    <row r="881" spans="2:9" ht="15.75">
      <c r="B881" s="83"/>
      <c r="C881" s="83"/>
      <c r="D881" s="536">
        <f t="shared" si="54"/>
        <v>13659</v>
      </c>
      <c r="E881" s="534">
        <f t="shared" si="52"/>
        <v>14642.360348488177</v>
      </c>
      <c r="F881" s="529">
        <v>200000000</v>
      </c>
      <c r="G881" s="533">
        <f t="shared" si="55"/>
        <v>6859</v>
      </c>
      <c r="H881" s="544">
        <f t="shared" si="53"/>
        <v>30470.622539728822</v>
      </c>
      <c r="I881" s="550">
        <v>208998000</v>
      </c>
    </row>
    <row r="882" spans="2:9" ht="15.75">
      <c r="B882" s="83"/>
      <c r="C882" s="83"/>
      <c r="D882" s="536">
        <f t="shared" si="54"/>
        <v>13660</v>
      </c>
      <c r="E882" s="534">
        <f t="shared" si="52"/>
        <v>14641.288433382138</v>
      </c>
      <c r="F882" s="529">
        <v>200000000</v>
      </c>
      <c r="G882" s="533">
        <f t="shared" si="55"/>
        <v>6860</v>
      </c>
      <c r="H882" s="544">
        <f t="shared" si="53"/>
        <v>30466.180758017494</v>
      </c>
      <c r="I882" s="550">
        <v>208998000</v>
      </c>
    </row>
    <row r="883" spans="2:9" ht="15.75">
      <c r="B883" s="83"/>
      <c r="C883" s="83"/>
      <c r="D883" s="536">
        <f t="shared" si="54"/>
        <v>13661</v>
      </c>
      <c r="E883" s="534">
        <f t="shared" si="52"/>
        <v>14640.216675206793</v>
      </c>
      <c r="F883" s="529">
        <v>200000000</v>
      </c>
      <c r="G883" s="533">
        <f t="shared" si="55"/>
        <v>6861</v>
      </c>
      <c r="H883" s="544">
        <f t="shared" si="53"/>
        <v>30461.740271097508</v>
      </c>
      <c r="I883" s="550">
        <v>208998000</v>
      </c>
    </row>
    <row r="884" spans="2:9" ht="15.75">
      <c r="B884" s="83"/>
      <c r="C884" s="83"/>
      <c r="D884" s="536">
        <f t="shared" si="54"/>
        <v>13662</v>
      </c>
      <c r="E884" s="534">
        <f t="shared" si="52"/>
        <v>14639.145073927682</v>
      </c>
      <c r="F884" s="529">
        <v>200000000</v>
      </c>
      <c r="G884" s="533">
        <f t="shared" si="55"/>
        <v>6862</v>
      </c>
      <c r="H884" s="544">
        <f t="shared" si="53"/>
        <v>30457.301078402797</v>
      </c>
      <c r="I884" s="550">
        <v>208998000</v>
      </c>
    </row>
    <row r="885" spans="2:9" ht="15.75">
      <c r="B885" s="83"/>
      <c r="C885" s="83"/>
      <c r="D885" s="536">
        <f t="shared" si="54"/>
        <v>13663</v>
      </c>
      <c r="E885" s="534">
        <f t="shared" si="52"/>
        <v>14638.073629510356</v>
      </c>
      <c r="F885" s="529">
        <v>200000000</v>
      </c>
      <c r="G885" s="533">
        <f t="shared" si="55"/>
        <v>6863</v>
      </c>
      <c r="H885" s="544">
        <f t="shared" si="53"/>
        <v>30452.863179367625</v>
      </c>
      <c r="I885" s="550">
        <v>208998000</v>
      </c>
    </row>
    <row r="886" spans="2:9" ht="15.75">
      <c r="B886" s="83"/>
      <c r="C886" s="83"/>
      <c r="D886" s="536">
        <f t="shared" si="54"/>
        <v>13664</v>
      </c>
      <c r="E886" s="534">
        <f t="shared" si="52"/>
        <v>14637.002341920375</v>
      </c>
      <c r="F886" s="529">
        <v>200000000</v>
      </c>
      <c r="G886" s="533">
        <f t="shared" si="55"/>
        <v>6864</v>
      </c>
      <c r="H886" s="544">
        <f t="shared" si="53"/>
        <v>30448.426573426572</v>
      </c>
      <c r="I886" s="550">
        <v>208998000</v>
      </c>
    </row>
    <row r="887" spans="2:9" ht="15.75">
      <c r="B887" s="83"/>
      <c r="C887" s="83"/>
      <c r="D887" s="536">
        <f t="shared" si="54"/>
        <v>13665</v>
      </c>
      <c r="E887" s="534">
        <f t="shared" si="52"/>
        <v>14635.931211123308</v>
      </c>
      <c r="F887" s="529">
        <v>200000000</v>
      </c>
      <c r="G887" s="533">
        <f t="shared" si="55"/>
        <v>6865</v>
      </c>
      <c r="H887" s="544">
        <f t="shared" si="53"/>
        <v>30443.991260014565</v>
      </c>
      <c r="I887" s="550">
        <v>208998000</v>
      </c>
    </row>
    <row r="888" spans="2:9" ht="15.75">
      <c r="B888" s="83"/>
      <c r="C888" s="83"/>
      <c r="D888" s="536">
        <f t="shared" si="54"/>
        <v>13666</v>
      </c>
      <c r="E888" s="534">
        <f t="shared" si="52"/>
        <v>14634.860237084737</v>
      </c>
      <c r="F888" s="529">
        <v>200000000</v>
      </c>
      <c r="G888" s="533">
        <f t="shared" si="55"/>
        <v>6866</v>
      </c>
      <c r="H888" s="544">
        <f t="shared" si="53"/>
        <v>30439.557238566853</v>
      </c>
      <c r="I888" s="550">
        <v>208998000</v>
      </c>
    </row>
    <row r="889" spans="2:9" ht="15.75">
      <c r="B889" s="83"/>
      <c r="C889" s="83"/>
      <c r="D889" s="536">
        <f t="shared" si="54"/>
        <v>13667</v>
      </c>
      <c r="E889" s="534">
        <f t="shared" si="52"/>
        <v>14633.78941977025</v>
      </c>
      <c r="F889" s="529">
        <v>200000000</v>
      </c>
      <c r="G889" s="533">
        <f t="shared" si="55"/>
        <v>6867</v>
      </c>
      <c r="H889" s="544">
        <f t="shared" si="53"/>
        <v>30435.124508519002</v>
      </c>
      <c r="I889" s="550">
        <v>208998000</v>
      </c>
    </row>
    <row r="890" spans="2:9" ht="15.75">
      <c r="B890" s="83"/>
      <c r="C890" s="83"/>
      <c r="D890" s="536">
        <f t="shared" si="54"/>
        <v>13668</v>
      </c>
      <c r="E890" s="534">
        <f t="shared" si="52"/>
        <v>14632.718759145449</v>
      </c>
      <c r="F890" s="529">
        <v>200000000</v>
      </c>
      <c r="G890" s="533">
        <f t="shared" si="55"/>
        <v>6868</v>
      </c>
      <c r="H890" s="544">
        <f t="shared" si="53"/>
        <v>30430.69306930693</v>
      </c>
      <c r="I890" s="550">
        <v>208998000</v>
      </c>
    </row>
    <row r="891" spans="2:9" ht="15.75">
      <c r="B891" s="83"/>
      <c r="C891" s="83"/>
      <c r="D891" s="536">
        <f t="shared" si="54"/>
        <v>13669</v>
      </c>
      <c r="E891" s="534">
        <f t="shared" si="52"/>
        <v>14631.648255175945</v>
      </c>
      <c r="F891" s="529">
        <v>200000000</v>
      </c>
      <c r="G891" s="533">
        <f t="shared" si="55"/>
        <v>6869</v>
      </c>
      <c r="H891" s="544">
        <f t="shared" si="53"/>
        <v>30426.262920366866</v>
      </c>
      <c r="I891" s="550">
        <v>208998000</v>
      </c>
    </row>
    <row r="892" spans="2:9" ht="15.75">
      <c r="B892" s="83"/>
      <c r="C892" s="83"/>
      <c r="D892" s="536">
        <f t="shared" si="54"/>
        <v>13670</v>
      </c>
      <c r="E892" s="534">
        <f t="shared" si="52"/>
        <v>14630.577907827359</v>
      </c>
      <c r="F892" s="529">
        <v>200000000</v>
      </c>
      <c r="G892" s="533">
        <f t="shared" si="55"/>
        <v>6870</v>
      </c>
      <c r="H892" s="544">
        <f t="shared" si="53"/>
        <v>30421.834061135371</v>
      </c>
      <c r="I892" s="550">
        <v>208998000</v>
      </c>
    </row>
    <row r="893" spans="2:9" ht="15.75">
      <c r="B893" s="83"/>
      <c r="C893" s="83"/>
      <c r="D893" s="536">
        <f t="shared" si="54"/>
        <v>13671</v>
      </c>
      <c r="E893" s="534">
        <f t="shared" si="52"/>
        <v>14629.50771706532</v>
      </c>
      <c r="F893" s="529">
        <v>200000000</v>
      </c>
      <c r="G893" s="533">
        <f t="shared" si="55"/>
        <v>6871</v>
      </c>
      <c r="H893" s="544">
        <f t="shared" si="53"/>
        <v>30417.406491049336</v>
      </c>
      <c r="I893" s="550">
        <v>208998000</v>
      </c>
    </row>
    <row r="894" spans="2:9" ht="15.75">
      <c r="B894" s="83"/>
      <c r="C894" s="83"/>
      <c r="D894" s="536">
        <f t="shared" si="54"/>
        <v>13672</v>
      </c>
      <c r="E894" s="534">
        <f t="shared" si="52"/>
        <v>14628.43768285547</v>
      </c>
      <c r="F894" s="529">
        <v>200000000</v>
      </c>
      <c r="G894" s="533">
        <f t="shared" si="55"/>
        <v>6872</v>
      </c>
      <c r="H894" s="544">
        <f t="shared" si="53"/>
        <v>30412.980209545985</v>
      </c>
      <c r="I894" s="550">
        <v>208998000</v>
      </c>
    </row>
    <row r="895" spans="2:9" ht="15.75">
      <c r="B895" s="83"/>
      <c r="C895" s="83"/>
      <c r="D895" s="536">
        <f t="shared" si="54"/>
        <v>13673</v>
      </c>
      <c r="E895" s="534">
        <f t="shared" si="52"/>
        <v>14627.367805163462</v>
      </c>
      <c r="F895" s="529">
        <v>200000000</v>
      </c>
      <c r="G895" s="533">
        <f t="shared" si="55"/>
        <v>6873</v>
      </c>
      <c r="H895" s="544">
        <f t="shared" si="53"/>
        <v>30408.555216062854</v>
      </c>
      <c r="I895" s="550">
        <v>208998000</v>
      </c>
    </row>
    <row r="896" spans="2:9" ht="15.75">
      <c r="B896" s="83"/>
      <c r="C896" s="83"/>
      <c r="D896" s="536">
        <f t="shared" si="54"/>
        <v>13674</v>
      </c>
      <c r="E896" s="534">
        <f t="shared" si="52"/>
        <v>14626.298083954951</v>
      </c>
      <c r="F896" s="529">
        <v>200000000</v>
      </c>
      <c r="G896" s="533">
        <f t="shared" si="55"/>
        <v>6874</v>
      </c>
      <c r="H896" s="544">
        <f t="shared" si="53"/>
        <v>30404.131510037823</v>
      </c>
      <c r="I896" s="550">
        <v>208998000</v>
      </c>
    </row>
    <row r="897" spans="2:9" ht="15.75">
      <c r="B897" s="83"/>
      <c r="C897" s="83"/>
      <c r="D897" s="536">
        <f t="shared" si="54"/>
        <v>13675</v>
      </c>
      <c r="E897" s="534">
        <f t="shared" si="52"/>
        <v>14625.228519195613</v>
      </c>
      <c r="F897" s="529">
        <v>200000000</v>
      </c>
      <c r="G897" s="533">
        <f t="shared" si="55"/>
        <v>6875</v>
      </c>
      <c r="H897" s="544">
        <f t="shared" si="53"/>
        <v>30399.709090909091</v>
      </c>
      <c r="I897" s="550">
        <v>208998000</v>
      </c>
    </row>
    <row r="898" spans="2:9" ht="15.75">
      <c r="B898" s="83"/>
      <c r="C898" s="83"/>
      <c r="D898" s="536">
        <f t="shared" si="54"/>
        <v>13676</v>
      </c>
      <c r="E898" s="534">
        <f t="shared" si="52"/>
        <v>14624.159110851126</v>
      </c>
      <c r="F898" s="529">
        <v>200000000</v>
      </c>
      <c r="G898" s="533">
        <f t="shared" si="55"/>
        <v>6876</v>
      </c>
      <c r="H898" s="544">
        <f t="shared" si="53"/>
        <v>30395.287958115183</v>
      </c>
      <c r="I898" s="550">
        <v>208998000</v>
      </c>
    </row>
    <row r="899" spans="2:9" ht="15.75">
      <c r="B899" s="83"/>
      <c r="C899" s="83"/>
      <c r="D899" s="536">
        <f t="shared" si="54"/>
        <v>13677</v>
      </c>
      <c r="E899" s="534">
        <f t="shared" si="52"/>
        <v>14623.089858887182</v>
      </c>
      <c r="F899" s="529">
        <v>200000000</v>
      </c>
      <c r="G899" s="533">
        <f t="shared" si="55"/>
        <v>6877</v>
      </c>
      <c r="H899" s="544">
        <f t="shared" si="53"/>
        <v>30390.868111094955</v>
      </c>
      <c r="I899" s="550">
        <v>208998000</v>
      </c>
    </row>
    <row r="900" spans="2:9" ht="15.75">
      <c r="B900" s="83"/>
      <c r="C900" s="83"/>
      <c r="D900" s="536">
        <f t="shared" si="54"/>
        <v>13678</v>
      </c>
      <c r="E900" s="534">
        <f t="shared" si="52"/>
        <v>14622.020763269484</v>
      </c>
      <c r="F900" s="529">
        <v>200000000</v>
      </c>
      <c r="G900" s="533">
        <f t="shared" si="55"/>
        <v>6878</v>
      </c>
      <c r="H900" s="544">
        <f t="shared" si="53"/>
        <v>30386.449549287583</v>
      </c>
      <c r="I900" s="550">
        <v>208998000</v>
      </c>
    </row>
    <row r="901" spans="2:9" ht="15.75">
      <c r="B901" s="83"/>
      <c r="C901" s="83"/>
      <c r="D901" s="536">
        <f t="shared" si="54"/>
        <v>13679</v>
      </c>
      <c r="E901" s="534">
        <f t="shared" si="52"/>
        <v>14620.95182396374</v>
      </c>
      <c r="F901" s="529">
        <v>200000000</v>
      </c>
      <c r="G901" s="533">
        <f t="shared" si="55"/>
        <v>6879</v>
      </c>
      <c r="H901" s="544">
        <f t="shared" si="53"/>
        <v>30382.032272132576</v>
      </c>
      <c r="I901" s="550">
        <v>208998000</v>
      </c>
    </row>
    <row r="902" spans="2:9" ht="15.75">
      <c r="B902" s="83"/>
      <c r="C902" s="83"/>
      <c r="D902" s="536">
        <f t="shared" si="54"/>
        <v>13680</v>
      </c>
      <c r="E902" s="534">
        <f t="shared" si="52"/>
        <v>14619.883040935672</v>
      </c>
      <c r="F902" s="529">
        <v>200000000</v>
      </c>
      <c r="G902" s="533">
        <f t="shared" si="55"/>
        <v>6880</v>
      </c>
      <c r="H902" s="544">
        <f t="shared" si="53"/>
        <v>30377.616279069767</v>
      </c>
      <c r="I902" s="550">
        <v>208998000</v>
      </c>
    </row>
    <row r="903" spans="2:9" ht="15.75">
      <c r="B903" s="83"/>
      <c r="C903" s="83"/>
      <c r="D903" s="536">
        <f t="shared" si="54"/>
        <v>13681</v>
      </c>
      <c r="E903" s="705">
        <f t="shared" si="52"/>
        <v>14618.814414151013</v>
      </c>
      <c r="F903" s="529">
        <v>200000000</v>
      </c>
      <c r="G903" s="533">
        <f t="shared" si="55"/>
        <v>6881</v>
      </c>
      <c r="H903" s="544">
        <f t="shared" si="53"/>
        <v>30373.201569539313</v>
      </c>
      <c r="I903" s="550">
        <v>208998000</v>
      </c>
    </row>
    <row r="904" spans="2:9" ht="15.75">
      <c r="B904" s="83"/>
      <c r="C904" s="83"/>
      <c r="D904" s="536">
        <f t="shared" si="54"/>
        <v>13682</v>
      </c>
      <c r="E904" s="534">
        <f t="shared" si="52"/>
        <v>14617.745943575501</v>
      </c>
      <c r="F904" s="529">
        <v>200000000</v>
      </c>
      <c r="G904" s="533">
        <f t="shared" si="55"/>
        <v>6882</v>
      </c>
      <c r="H904" s="544">
        <f t="shared" si="53"/>
        <v>30368.788142981692</v>
      </c>
      <c r="I904" s="550">
        <v>208998000</v>
      </c>
    </row>
    <row r="905" spans="2:9" ht="15.75">
      <c r="B905" s="83"/>
      <c r="C905" s="83"/>
      <c r="D905" s="536">
        <f t="shared" si="54"/>
        <v>13683</v>
      </c>
      <c r="E905" s="534">
        <f t="shared" si="52"/>
        <v>14616.677629174888</v>
      </c>
      <c r="F905" s="529">
        <v>200000000</v>
      </c>
      <c r="G905" s="533">
        <f t="shared" si="55"/>
        <v>6883</v>
      </c>
      <c r="H905" s="544">
        <f t="shared" si="53"/>
        <v>30364.375998837717</v>
      </c>
      <c r="I905" s="550">
        <v>208998000</v>
      </c>
    </row>
    <row r="906" spans="2:9" ht="15.75">
      <c r="B906" s="83"/>
      <c r="C906" s="83"/>
      <c r="D906" s="536">
        <f t="shared" si="54"/>
        <v>13684</v>
      </c>
      <c r="E906" s="534">
        <f t="shared" si="52"/>
        <v>14615.609470914937</v>
      </c>
      <c r="F906" s="529">
        <v>200000000</v>
      </c>
      <c r="G906" s="533">
        <f t="shared" si="55"/>
        <v>6884</v>
      </c>
      <c r="H906" s="544">
        <f t="shared" si="53"/>
        <v>30359.965136548519</v>
      </c>
      <c r="I906" s="550">
        <v>208998000</v>
      </c>
    </row>
    <row r="907" spans="2:9" ht="15.75">
      <c r="B907" s="83"/>
      <c r="C907" s="83"/>
      <c r="D907" s="536">
        <f t="shared" si="54"/>
        <v>13685</v>
      </c>
      <c r="E907" s="534">
        <f t="shared" si="52"/>
        <v>14614.541468761417</v>
      </c>
      <c r="F907" s="529">
        <v>200000000</v>
      </c>
      <c r="G907" s="533">
        <f t="shared" si="55"/>
        <v>6885</v>
      </c>
      <c r="H907" s="544">
        <f t="shared" si="53"/>
        <v>30355.555555555555</v>
      </c>
      <c r="I907" s="550">
        <v>208998000</v>
      </c>
    </row>
    <row r="908" spans="2:9" ht="15.75">
      <c r="B908" s="83"/>
      <c r="C908" s="83"/>
      <c r="D908" s="536">
        <f t="shared" si="54"/>
        <v>13686</v>
      </c>
      <c r="E908" s="534">
        <f t="shared" si="52"/>
        <v>14613.473622680111</v>
      </c>
      <c r="F908" s="529">
        <v>200000000</v>
      </c>
      <c r="G908" s="533">
        <f t="shared" si="55"/>
        <v>6886</v>
      </c>
      <c r="H908" s="544">
        <f t="shared" si="53"/>
        <v>30351.14725530061</v>
      </c>
      <c r="I908" s="550">
        <v>208998000</v>
      </c>
    </row>
    <row r="909" spans="2:9" ht="15.75">
      <c r="B909" s="83"/>
      <c r="C909" s="83"/>
      <c r="D909" s="536">
        <f t="shared" si="54"/>
        <v>13687</v>
      </c>
      <c r="E909" s="534">
        <f t="shared" si="52"/>
        <v>14612.405932636808</v>
      </c>
      <c r="F909" s="529">
        <v>200000000</v>
      </c>
      <c r="G909" s="533">
        <f t="shared" si="55"/>
        <v>6887</v>
      </c>
      <c r="H909" s="544">
        <f t="shared" si="53"/>
        <v>30346.740235225789</v>
      </c>
      <c r="I909" s="550">
        <v>208998000</v>
      </c>
    </row>
    <row r="910" spans="2:9" ht="15.75">
      <c r="B910" s="83"/>
      <c r="C910" s="83"/>
      <c r="D910" s="536">
        <f t="shared" si="54"/>
        <v>13688</v>
      </c>
      <c r="E910" s="534">
        <f t="shared" si="52"/>
        <v>14611.338398597312</v>
      </c>
      <c r="F910" s="529">
        <v>200000000</v>
      </c>
      <c r="G910" s="533">
        <f t="shared" si="55"/>
        <v>6888</v>
      </c>
      <c r="H910" s="544">
        <f t="shared" si="53"/>
        <v>30342.33449477352</v>
      </c>
      <c r="I910" s="550">
        <v>208998000</v>
      </c>
    </row>
    <row r="911" spans="2:9" ht="15.75">
      <c r="B911" s="83"/>
      <c r="C911" s="83"/>
      <c r="D911" s="536">
        <f t="shared" si="54"/>
        <v>13689</v>
      </c>
      <c r="E911" s="534">
        <f t="shared" si="52"/>
        <v>14610.271020527431</v>
      </c>
      <c r="F911" s="529">
        <v>200000000</v>
      </c>
      <c r="G911" s="533">
        <f t="shared" si="55"/>
        <v>6889</v>
      </c>
      <c r="H911" s="544">
        <f t="shared" si="53"/>
        <v>30337.930033386558</v>
      </c>
      <c r="I911" s="550">
        <v>208998000</v>
      </c>
    </row>
    <row r="912" spans="2:9" ht="15.75">
      <c r="B912" s="83"/>
      <c r="C912" s="83"/>
      <c r="D912" s="536">
        <f t="shared" si="54"/>
        <v>13690</v>
      </c>
      <c r="E912" s="534">
        <f t="shared" si="52"/>
        <v>14609.203798392988</v>
      </c>
      <c r="F912" s="529">
        <v>200000000</v>
      </c>
      <c r="G912" s="533">
        <f t="shared" si="55"/>
        <v>6890</v>
      </c>
      <c r="H912" s="544">
        <f t="shared" si="53"/>
        <v>30333.526850507984</v>
      </c>
      <c r="I912" s="550">
        <v>208998000</v>
      </c>
    </row>
    <row r="913" spans="2:9" ht="15.75">
      <c r="B913" s="83"/>
      <c r="C913" s="83"/>
      <c r="D913" s="536">
        <f t="shared" si="54"/>
        <v>13691</v>
      </c>
      <c r="E913" s="534">
        <f t="shared" si="52"/>
        <v>14608.136732159814</v>
      </c>
      <c r="F913" s="529">
        <v>200000000</v>
      </c>
      <c r="G913" s="533">
        <f t="shared" si="55"/>
        <v>6891</v>
      </c>
      <c r="H913" s="544">
        <f t="shared" si="53"/>
        <v>30329.124945581192</v>
      </c>
      <c r="I913" s="550">
        <v>208998000</v>
      </c>
    </row>
    <row r="914" spans="2:9" ht="15.75">
      <c r="B914" s="83"/>
      <c r="C914" s="83"/>
      <c r="D914" s="536">
        <f t="shared" si="54"/>
        <v>13692</v>
      </c>
      <c r="E914" s="534">
        <f t="shared" si="52"/>
        <v>14607.069821793748</v>
      </c>
      <c r="F914" s="529">
        <v>200000000</v>
      </c>
      <c r="G914" s="533">
        <f t="shared" si="55"/>
        <v>6892</v>
      </c>
      <c r="H914" s="544">
        <f t="shared" si="53"/>
        <v>30324.724318049914</v>
      </c>
      <c r="I914" s="550">
        <v>208998000</v>
      </c>
    </row>
    <row r="915" spans="2:9" ht="15.75">
      <c r="B915" s="83"/>
      <c r="C915" s="83"/>
      <c r="D915" s="536">
        <f t="shared" si="54"/>
        <v>13693</v>
      </c>
      <c r="E915" s="534">
        <f t="shared" si="52"/>
        <v>14606.003067260644</v>
      </c>
      <c r="F915" s="529">
        <v>200000000</v>
      </c>
      <c r="G915" s="533">
        <f t="shared" si="55"/>
        <v>6893</v>
      </c>
      <c r="H915" s="544">
        <f t="shared" si="53"/>
        <v>30320.324967358189</v>
      </c>
      <c r="I915" s="550">
        <v>208998000</v>
      </c>
    </row>
    <row r="916" spans="2:9" ht="15.75">
      <c r="B916" s="83"/>
      <c r="C916" s="83"/>
      <c r="D916" s="536">
        <f t="shared" si="54"/>
        <v>13694</v>
      </c>
      <c r="E916" s="534">
        <f t="shared" si="52"/>
        <v>14604.936468526363</v>
      </c>
      <c r="F916" s="529">
        <v>200000000</v>
      </c>
      <c r="G916" s="533">
        <f t="shared" si="55"/>
        <v>6894</v>
      </c>
      <c r="H916" s="544">
        <f t="shared" si="53"/>
        <v>30315.926892950392</v>
      </c>
      <c r="I916" s="550">
        <v>208998000</v>
      </c>
    </row>
    <row r="917" spans="2:9" ht="15.75">
      <c r="B917" s="83"/>
      <c r="C917" s="83"/>
      <c r="D917" s="536">
        <f t="shared" si="54"/>
        <v>13695</v>
      </c>
      <c r="E917" s="534">
        <f t="shared" si="52"/>
        <v>14603.870025556773</v>
      </c>
      <c r="F917" s="529">
        <v>200000000</v>
      </c>
      <c r="G917" s="533">
        <f t="shared" si="55"/>
        <v>6895</v>
      </c>
      <c r="H917" s="544">
        <f t="shared" si="53"/>
        <v>30311.530094271209</v>
      </c>
      <c r="I917" s="550">
        <v>208998000</v>
      </c>
    </row>
    <row r="918" spans="2:9" ht="15.75">
      <c r="B918" s="83"/>
      <c r="C918" s="83"/>
      <c r="D918" s="536">
        <f t="shared" si="54"/>
        <v>13696</v>
      </c>
      <c r="E918" s="534">
        <f t="shared" si="52"/>
        <v>14602.803738317756</v>
      </c>
      <c r="F918" s="529">
        <v>200000000</v>
      </c>
      <c r="G918" s="533">
        <f t="shared" si="55"/>
        <v>6896</v>
      </c>
      <c r="H918" s="544">
        <f t="shared" si="53"/>
        <v>30307.134570765662</v>
      </c>
      <c r="I918" s="550">
        <v>208998000</v>
      </c>
    </row>
    <row r="919" spans="2:9" ht="15.75">
      <c r="B919" s="83"/>
      <c r="C919" s="83"/>
      <c r="D919" s="536">
        <f t="shared" si="54"/>
        <v>13697</v>
      </c>
      <c r="E919" s="534">
        <f t="shared" ref="E919:E982" si="56">F919/D919</f>
        <v>14601.737606775207</v>
      </c>
      <c r="F919" s="529">
        <v>200000000</v>
      </c>
      <c r="G919" s="533">
        <f t="shared" si="55"/>
        <v>6897</v>
      </c>
      <c r="H919" s="544">
        <f t="shared" ref="H919:H982" si="57">I919/G919</f>
        <v>30302.740321879079</v>
      </c>
      <c r="I919" s="550">
        <v>208998000</v>
      </c>
    </row>
    <row r="920" spans="2:9" ht="15.75">
      <c r="B920" s="83"/>
      <c r="C920" s="83"/>
      <c r="D920" s="536">
        <f t="shared" ref="D920:D983" si="58">D919+1</f>
        <v>13698</v>
      </c>
      <c r="E920" s="534">
        <f t="shared" si="56"/>
        <v>14600.671630895022</v>
      </c>
      <c r="F920" s="529">
        <v>200000000</v>
      </c>
      <c r="G920" s="533">
        <f t="shared" ref="G920:G983" si="59">G919+1</f>
        <v>6898</v>
      </c>
      <c r="H920" s="544">
        <f t="shared" si="57"/>
        <v>30298.347347057119</v>
      </c>
      <c r="I920" s="550">
        <v>208998000</v>
      </c>
    </row>
    <row r="921" spans="2:9" ht="15.75">
      <c r="B921" s="83"/>
      <c r="C921" s="83"/>
      <c r="D921" s="536">
        <f t="shared" si="58"/>
        <v>13699</v>
      </c>
      <c r="E921" s="534">
        <f t="shared" si="56"/>
        <v>14599.605810643112</v>
      </c>
      <c r="F921" s="529">
        <v>200000000</v>
      </c>
      <c r="G921" s="533">
        <f t="shared" si="59"/>
        <v>6899</v>
      </c>
      <c r="H921" s="544">
        <f t="shared" si="57"/>
        <v>30293.955645745762</v>
      </c>
      <c r="I921" s="550">
        <v>208998000</v>
      </c>
    </row>
    <row r="922" spans="2:9" ht="15.75">
      <c r="B922" s="83"/>
      <c r="C922" s="83"/>
      <c r="D922" s="536">
        <f t="shared" si="58"/>
        <v>13700</v>
      </c>
      <c r="E922" s="534">
        <f t="shared" si="56"/>
        <v>14598.540145985402</v>
      </c>
      <c r="F922" s="529">
        <v>200000000</v>
      </c>
      <c r="G922" s="533">
        <f t="shared" si="59"/>
        <v>6900</v>
      </c>
      <c r="H922" s="544">
        <f t="shared" si="57"/>
        <v>30289.565217391304</v>
      </c>
      <c r="I922" s="550">
        <v>208998000</v>
      </c>
    </row>
    <row r="923" spans="2:9" ht="15.75">
      <c r="B923" s="83"/>
      <c r="C923" s="83"/>
      <c r="D923" s="536">
        <f t="shared" si="58"/>
        <v>13701</v>
      </c>
      <c r="E923" s="534">
        <f t="shared" si="56"/>
        <v>14597.474636887819</v>
      </c>
      <c r="F923" s="529">
        <v>200000000</v>
      </c>
      <c r="G923" s="533">
        <f t="shared" si="59"/>
        <v>6901</v>
      </c>
      <c r="H923" s="544">
        <f t="shared" si="57"/>
        <v>30285.176061440372</v>
      </c>
      <c r="I923" s="550">
        <v>208998000</v>
      </c>
    </row>
    <row r="924" spans="2:9" ht="15.75">
      <c r="B924" s="83"/>
      <c r="C924" s="83"/>
      <c r="D924" s="536">
        <f t="shared" si="58"/>
        <v>13702</v>
      </c>
      <c r="E924" s="534">
        <f t="shared" si="56"/>
        <v>14596.409283316305</v>
      </c>
      <c r="F924" s="529">
        <v>200000000</v>
      </c>
      <c r="G924" s="533">
        <f t="shared" si="59"/>
        <v>6902</v>
      </c>
      <c r="H924" s="544">
        <f t="shared" si="57"/>
        <v>30280.788177339902</v>
      </c>
      <c r="I924" s="550">
        <v>208998000</v>
      </c>
    </row>
    <row r="925" spans="2:9" ht="15.75">
      <c r="B925" s="83"/>
      <c r="C925" s="83"/>
      <c r="D925" s="536">
        <f t="shared" si="58"/>
        <v>13703</v>
      </c>
      <c r="E925" s="534">
        <f t="shared" si="56"/>
        <v>14595.344085236809</v>
      </c>
      <c r="F925" s="529">
        <v>200000000</v>
      </c>
      <c r="G925" s="533">
        <f t="shared" si="59"/>
        <v>6903</v>
      </c>
      <c r="H925" s="544">
        <f t="shared" si="57"/>
        <v>30276.401564537158</v>
      </c>
      <c r="I925" s="550">
        <v>208998000</v>
      </c>
    </row>
    <row r="926" spans="2:9" ht="15.75">
      <c r="B926" s="83"/>
      <c r="C926" s="83"/>
      <c r="D926" s="536">
        <f t="shared" si="58"/>
        <v>13704</v>
      </c>
      <c r="E926" s="534">
        <f t="shared" si="56"/>
        <v>14594.279042615295</v>
      </c>
      <c r="F926" s="529">
        <v>200000000</v>
      </c>
      <c r="G926" s="533">
        <f t="shared" si="59"/>
        <v>6904</v>
      </c>
      <c r="H926" s="544">
        <f t="shared" si="57"/>
        <v>30272.01622247972</v>
      </c>
      <c r="I926" s="550">
        <v>208998000</v>
      </c>
    </row>
    <row r="927" spans="2:9" ht="15.75">
      <c r="B927" s="83"/>
      <c r="C927" s="83"/>
      <c r="D927" s="536">
        <f t="shared" si="58"/>
        <v>13705</v>
      </c>
      <c r="E927" s="534">
        <f t="shared" si="56"/>
        <v>14593.214155417731</v>
      </c>
      <c r="F927" s="529">
        <v>200000000</v>
      </c>
      <c r="G927" s="533">
        <f t="shared" si="59"/>
        <v>6905</v>
      </c>
      <c r="H927" s="544">
        <f t="shared" si="57"/>
        <v>30267.632150615496</v>
      </c>
      <c r="I927" s="550">
        <v>208998000</v>
      </c>
    </row>
    <row r="928" spans="2:9" ht="15.75">
      <c r="B928" s="83"/>
      <c r="C928" s="83"/>
      <c r="D928" s="536">
        <f t="shared" si="58"/>
        <v>13706</v>
      </c>
      <c r="E928" s="534">
        <f t="shared" si="56"/>
        <v>14592.149423610097</v>
      </c>
      <c r="F928" s="529">
        <v>200000000</v>
      </c>
      <c r="G928" s="533">
        <f t="shared" si="59"/>
        <v>6906</v>
      </c>
      <c r="H928" s="544">
        <f t="shared" si="57"/>
        <v>30263.249348392703</v>
      </c>
      <c r="I928" s="550">
        <v>208998000</v>
      </c>
    </row>
    <row r="929" spans="2:9" ht="15.75">
      <c r="B929" s="83"/>
      <c r="C929" s="83"/>
      <c r="D929" s="536">
        <f t="shared" si="58"/>
        <v>13707</v>
      </c>
      <c r="E929" s="534">
        <f t="shared" si="56"/>
        <v>14591.084847158387</v>
      </c>
      <c r="F929" s="529">
        <v>200000000</v>
      </c>
      <c r="G929" s="533">
        <f t="shared" si="59"/>
        <v>6907</v>
      </c>
      <c r="H929" s="544">
        <f t="shared" si="57"/>
        <v>30258.86781525988</v>
      </c>
      <c r="I929" s="550">
        <v>208998000</v>
      </c>
    </row>
    <row r="930" spans="2:9" ht="15.75">
      <c r="B930" s="83"/>
      <c r="C930" s="83"/>
      <c r="D930" s="536">
        <f t="shared" si="58"/>
        <v>13708</v>
      </c>
      <c r="E930" s="534">
        <f t="shared" si="56"/>
        <v>14590.020426028597</v>
      </c>
      <c r="F930" s="529">
        <v>200000000</v>
      </c>
      <c r="G930" s="533">
        <f t="shared" si="59"/>
        <v>6908</v>
      </c>
      <c r="H930" s="544">
        <f t="shared" si="57"/>
        <v>30254.487550665894</v>
      </c>
      <c r="I930" s="550">
        <v>208998000</v>
      </c>
    </row>
    <row r="931" spans="2:9" ht="15.75">
      <c r="B931" s="83"/>
      <c r="C931" s="83"/>
      <c r="D931" s="536">
        <f t="shared" si="58"/>
        <v>13709</v>
      </c>
      <c r="E931" s="534">
        <f t="shared" si="56"/>
        <v>14588.956160186739</v>
      </c>
      <c r="F931" s="529">
        <v>200000000</v>
      </c>
      <c r="G931" s="533">
        <f t="shared" si="59"/>
        <v>6909</v>
      </c>
      <c r="H931" s="544">
        <f t="shared" si="57"/>
        <v>30250.108554059923</v>
      </c>
      <c r="I931" s="550">
        <v>208998000</v>
      </c>
    </row>
    <row r="932" spans="2:9" ht="15.75">
      <c r="B932" s="83"/>
      <c r="C932" s="83"/>
      <c r="D932" s="536">
        <f t="shared" si="58"/>
        <v>13710</v>
      </c>
      <c r="E932" s="534">
        <f t="shared" si="56"/>
        <v>14587.892049598833</v>
      </c>
      <c r="F932" s="529">
        <v>200000000</v>
      </c>
      <c r="G932" s="533">
        <f t="shared" si="59"/>
        <v>6910</v>
      </c>
      <c r="H932" s="544">
        <f t="shared" si="57"/>
        <v>30245.730824891463</v>
      </c>
      <c r="I932" s="550">
        <v>208998000</v>
      </c>
    </row>
    <row r="933" spans="2:9" ht="15.75">
      <c r="B933" s="83"/>
      <c r="C933" s="83"/>
      <c r="D933" s="536">
        <f t="shared" si="58"/>
        <v>13711</v>
      </c>
      <c r="E933" s="534">
        <f t="shared" si="56"/>
        <v>14586.82809423091</v>
      </c>
      <c r="F933" s="529">
        <v>200000000</v>
      </c>
      <c r="G933" s="533">
        <f t="shared" si="59"/>
        <v>6911</v>
      </c>
      <c r="H933" s="544">
        <f t="shared" si="57"/>
        <v>30241.354362610331</v>
      </c>
      <c r="I933" s="550">
        <v>208998000</v>
      </c>
    </row>
    <row r="934" spans="2:9" ht="15.75">
      <c r="B934" s="83"/>
      <c r="C934" s="83"/>
      <c r="D934" s="536">
        <f t="shared" si="58"/>
        <v>13712</v>
      </c>
      <c r="E934" s="534">
        <f t="shared" si="56"/>
        <v>14585.764294049008</v>
      </c>
      <c r="F934" s="529">
        <v>200000000</v>
      </c>
      <c r="G934" s="533">
        <f t="shared" si="59"/>
        <v>6912</v>
      </c>
      <c r="H934" s="544">
        <f t="shared" si="57"/>
        <v>30236.979166666668</v>
      </c>
      <c r="I934" s="550">
        <v>208998000</v>
      </c>
    </row>
    <row r="935" spans="2:9" ht="15.75">
      <c r="B935" s="83"/>
      <c r="C935" s="83"/>
      <c r="D935" s="536">
        <f t="shared" si="58"/>
        <v>13713</v>
      </c>
      <c r="E935" s="534">
        <f t="shared" si="56"/>
        <v>14584.70064901918</v>
      </c>
      <c r="F935" s="529">
        <v>200000000</v>
      </c>
      <c r="G935" s="533">
        <f t="shared" si="59"/>
        <v>6913</v>
      </c>
      <c r="H935" s="544">
        <f t="shared" si="57"/>
        <v>30232.605236510921</v>
      </c>
      <c r="I935" s="550">
        <v>208998000</v>
      </c>
    </row>
    <row r="936" spans="2:9" ht="15.75">
      <c r="B936" s="83"/>
      <c r="C936" s="83"/>
      <c r="D936" s="536">
        <f t="shared" si="58"/>
        <v>13714</v>
      </c>
      <c r="E936" s="534">
        <f t="shared" si="56"/>
        <v>14583.637159107482</v>
      </c>
      <c r="F936" s="529">
        <v>200000000</v>
      </c>
      <c r="G936" s="533">
        <f t="shared" si="59"/>
        <v>6914</v>
      </c>
      <c r="H936" s="544">
        <f t="shared" si="57"/>
        <v>30228.232571593868</v>
      </c>
      <c r="I936" s="550">
        <v>208998000</v>
      </c>
    </row>
    <row r="937" spans="2:9" ht="15.75">
      <c r="B937" s="83"/>
      <c r="C937" s="83"/>
      <c r="D937" s="536">
        <f t="shared" si="58"/>
        <v>13715</v>
      </c>
      <c r="E937" s="534">
        <f t="shared" si="56"/>
        <v>14582.573824279985</v>
      </c>
      <c r="F937" s="529">
        <v>200000000</v>
      </c>
      <c r="G937" s="533">
        <f t="shared" si="59"/>
        <v>6915</v>
      </c>
      <c r="H937" s="544">
        <f t="shared" si="57"/>
        <v>30223.861171366596</v>
      </c>
      <c r="I937" s="550">
        <v>208998000</v>
      </c>
    </row>
    <row r="938" spans="2:9" ht="15.75">
      <c r="B938" s="83"/>
      <c r="C938" s="83"/>
      <c r="D938" s="536">
        <f t="shared" si="58"/>
        <v>13716</v>
      </c>
      <c r="E938" s="534">
        <f t="shared" si="56"/>
        <v>14581.51064450277</v>
      </c>
      <c r="F938" s="529">
        <v>200000000</v>
      </c>
      <c r="G938" s="533">
        <f t="shared" si="59"/>
        <v>6916</v>
      </c>
      <c r="H938" s="544">
        <f t="shared" si="57"/>
        <v>30219.491035280509</v>
      </c>
      <c r="I938" s="550">
        <v>208998000</v>
      </c>
    </row>
    <row r="939" spans="2:9" ht="15.75">
      <c r="B939" s="83"/>
      <c r="C939" s="83"/>
      <c r="D939" s="536">
        <f t="shared" si="58"/>
        <v>13717</v>
      </c>
      <c r="E939" s="534">
        <f t="shared" si="56"/>
        <v>14580.447619741926</v>
      </c>
      <c r="F939" s="529">
        <v>200000000</v>
      </c>
      <c r="G939" s="533">
        <f t="shared" si="59"/>
        <v>6917</v>
      </c>
      <c r="H939" s="544">
        <f t="shared" si="57"/>
        <v>30215.122162787335</v>
      </c>
      <c r="I939" s="550">
        <v>208998000</v>
      </c>
    </row>
    <row r="940" spans="2:9" ht="15.75">
      <c r="B940" s="83"/>
      <c r="C940" s="83"/>
      <c r="D940" s="536">
        <f t="shared" si="58"/>
        <v>13718</v>
      </c>
      <c r="E940" s="534">
        <f t="shared" si="56"/>
        <v>14579.384749963552</v>
      </c>
      <c r="F940" s="529">
        <v>200000000</v>
      </c>
      <c r="G940" s="533">
        <f t="shared" si="59"/>
        <v>6918</v>
      </c>
      <c r="H940" s="544">
        <f t="shared" si="57"/>
        <v>30210.754553339117</v>
      </c>
      <c r="I940" s="550">
        <v>208998000</v>
      </c>
    </row>
    <row r="941" spans="2:9" ht="15.75">
      <c r="B941" s="83"/>
      <c r="C941" s="83"/>
      <c r="D941" s="536">
        <f t="shared" si="58"/>
        <v>13719</v>
      </c>
      <c r="E941" s="534">
        <f t="shared" si="56"/>
        <v>14578.322035133757</v>
      </c>
      <c r="F941" s="529">
        <v>200000000</v>
      </c>
      <c r="G941" s="533">
        <f t="shared" si="59"/>
        <v>6919</v>
      </c>
      <c r="H941" s="544">
        <f t="shared" si="57"/>
        <v>30206.388206388205</v>
      </c>
      <c r="I941" s="550">
        <v>208998000</v>
      </c>
    </row>
    <row r="942" spans="2:9" ht="15.75">
      <c r="B942" s="83"/>
      <c r="C942" s="83"/>
      <c r="D942" s="536">
        <f t="shared" si="58"/>
        <v>13720</v>
      </c>
      <c r="E942" s="534">
        <f t="shared" si="56"/>
        <v>14577.25947521866</v>
      </c>
      <c r="F942" s="529">
        <v>200000000</v>
      </c>
      <c r="G942" s="533">
        <f t="shared" si="59"/>
        <v>6920</v>
      </c>
      <c r="H942" s="544">
        <f t="shared" si="57"/>
        <v>30202.023121387283</v>
      </c>
      <c r="I942" s="550">
        <v>208998000</v>
      </c>
    </row>
    <row r="943" spans="2:9" ht="15.75">
      <c r="B943" s="83"/>
      <c r="C943" s="83"/>
      <c r="D943" s="536">
        <f t="shared" si="58"/>
        <v>13721</v>
      </c>
      <c r="E943" s="534">
        <f t="shared" si="56"/>
        <v>14576.197070184389</v>
      </c>
      <c r="F943" s="529">
        <v>200000000</v>
      </c>
      <c r="G943" s="533">
        <f t="shared" si="59"/>
        <v>6921</v>
      </c>
      <c r="H943" s="544">
        <f t="shared" si="57"/>
        <v>30197.659297789338</v>
      </c>
      <c r="I943" s="550">
        <v>208998000</v>
      </c>
    </row>
    <row r="944" spans="2:9" ht="15.75">
      <c r="B944" s="83"/>
      <c r="C944" s="83"/>
      <c r="D944" s="536">
        <f t="shared" si="58"/>
        <v>13722</v>
      </c>
      <c r="E944" s="534">
        <f t="shared" si="56"/>
        <v>14575.134819997085</v>
      </c>
      <c r="F944" s="529">
        <v>200000000</v>
      </c>
      <c r="G944" s="533">
        <f t="shared" si="59"/>
        <v>6922</v>
      </c>
      <c r="H944" s="544">
        <f t="shared" si="57"/>
        <v>30193.296735047676</v>
      </c>
      <c r="I944" s="550">
        <v>208998000</v>
      </c>
    </row>
    <row r="945" spans="2:9" ht="15.75">
      <c r="B945" s="83"/>
      <c r="C945" s="83"/>
      <c r="D945" s="536">
        <f t="shared" si="58"/>
        <v>13723</v>
      </c>
      <c r="E945" s="534">
        <f t="shared" si="56"/>
        <v>14574.072724622896</v>
      </c>
      <c r="F945" s="529">
        <v>200000000</v>
      </c>
      <c r="G945" s="533">
        <f t="shared" si="59"/>
        <v>6923</v>
      </c>
      <c r="H945" s="544">
        <f t="shared" si="57"/>
        <v>30188.935432615919</v>
      </c>
      <c r="I945" s="550">
        <v>208998000</v>
      </c>
    </row>
    <row r="946" spans="2:9" ht="15.75">
      <c r="B946" s="83"/>
      <c r="C946" s="83"/>
      <c r="D946" s="536">
        <f t="shared" si="58"/>
        <v>13724</v>
      </c>
      <c r="E946" s="534">
        <f t="shared" si="56"/>
        <v>14573.01078402798</v>
      </c>
      <c r="F946" s="529">
        <v>200000000</v>
      </c>
      <c r="G946" s="533">
        <f t="shared" si="59"/>
        <v>6924</v>
      </c>
      <c r="H946" s="544">
        <f t="shared" si="57"/>
        <v>30184.575389948008</v>
      </c>
      <c r="I946" s="550">
        <v>208998000</v>
      </c>
    </row>
    <row r="947" spans="2:9" ht="15.75">
      <c r="B947" s="83"/>
      <c r="C947" s="83"/>
      <c r="D947" s="536">
        <f t="shared" si="58"/>
        <v>13725</v>
      </c>
      <c r="E947" s="534">
        <f t="shared" si="56"/>
        <v>14571.948998178506</v>
      </c>
      <c r="F947" s="529">
        <v>200000000</v>
      </c>
      <c r="G947" s="533">
        <f t="shared" si="59"/>
        <v>6925</v>
      </c>
      <c r="H947" s="544">
        <f t="shared" si="57"/>
        <v>30180.216606498194</v>
      </c>
      <c r="I947" s="550">
        <v>208998000</v>
      </c>
    </row>
    <row r="948" spans="2:9" ht="15.75">
      <c r="B948" s="83"/>
      <c r="C948" s="83"/>
      <c r="D948" s="536">
        <f t="shared" si="58"/>
        <v>13726</v>
      </c>
      <c r="E948" s="534">
        <f t="shared" si="56"/>
        <v>14570.887367040652</v>
      </c>
      <c r="F948" s="529">
        <v>200000000</v>
      </c>
      <c r="G948" s="533">
        <f t="shared" si="59"/>
        <v>6926</v>
      </c>
      <c r="H948" s="544">
        <f t="shared" si="57"/>
        <v>30175.85908172105</v>
      </c>
      <c r="I948" s="550">
        <v>208998000</v>
      </c>
    </row>
    <row r="949" spans="2:9" ht="15.75">
      <c r="B949" s="83"/>
      <c r="C949" s="83"/>
      <c r="D949" s="536">
        <f t="shared" si="58"/>
        <v>13727</v>
      </c>
      <c r="E949" s="534">
        <f t="shared" si="56"/>
        <v>14569.825890580607</v>
      </c>
      <c r="F949" s="529">
        <v>200000000</v>
      </c>
      <c r="G949" s="533">
        <f t="shared" si="59"/>
        <v>6927</v>
      </c>
      <c r="H949" s="544">
        <f t="shared" si="57"/>
        <v>30171.502815071461</v>
      </c>
      <c r="I949" s="550">
        <v>208998000</v>
      </c>
    </row>
    <row r="950" spans="2:9" ht="15.75">
      <c r="B950" s="83"/>
      <c r="C950" s="83"/>
      <c r="D950" s="536">
        <f t="shared" si="58"/>
        <v>13728</v>
      </c>
      <c r="E950" s="534">
        <f t="shared" si="56"/>
        <v>14568.764568764569</v>
      </c>
      <c r="F950" s="529">
        <v>200000000</v>
      </c>
      <c r="G950" s="533">
        <f t="shared" si="59"/>
        <v>6928</v>
      </c>
      <c r="H950" s="544">
        <f t="shared" si="57"/>
        <v>30167.147806004617</v>
      </c>
      <c r="I950" s="550">
        <v>208998000</v>
      </c>
    </row>
    <row r="951" spans="2:9" ht="15.75">
      <c r="B951" s="83"/>
      <c r="C951" s="83"/>
      <c r="D951" s="536">
        <f t="shared" si="58"/>
        <v>13729</v>
      </c>
      <c r="E951" s="534">
        <f t="shared" si="56"/>
        <v>14567.703401558745</v>
      </c>
      <c r="F951" s="529">
        <v>200000000</v>
      </c>
      <c r="G951" s="533">
        <f t="shared" si="59"/>
        <v>6929</v>
      </c>
      <c r="H951" s="544">
        <f t="shared" si="57"/>
        <v>30162.794053976042</v>
      </c>
      <c r="I951" s="550">
        <v>208998000</v>
      </c>
    </row>
    <row r="952" spans="2:9" ht="15.75">
      <c r="B952" s="83"/>
      <c r="C952" s="83"/>
      <c r="D952" s="536">
        <f t="shared" si="58"/>
        <v>13730</v>
      </c>
      <c r="E952" s="534">
        <f t="shared" si="56"/>
        <v>14566.642388929351</v>
      </c>
      <c r="F952" s="529">
        <v>200000000</v>
      </c>
      <c r="G952" s="533">
        <f t="shared" si="59"/>
        <v>6930</v>
      </c>
      <c r="H952" s="544">
        <f t="shared" si="57"/>
        <v>30158.441558441558</v>
      </c>
      <c r="I952" s="550">
        <v>208998000</v>
      </c>
    </row>
    <row r="953" spans="2:9" ht="15.75">
      <c r="B953" s="83"/>
      <c r="C953" s="83"/>
      <c r="D953" s="536">
        <f t="shared" si="58"/>
        <v>13731</v>
      </c>
      <c r="E953" s="534">
        <f t="shared" si="56"/>
        <v>14565.581530842619</v>
      </c>
      <c r="F953" s="529">
        <v>200000000</v>
      </c>
      <c r="G953" s="533">
        <f t="shared" si="59"/>
        <v>6931</v>
      </c>
      <c r="H953" s="544">
        <f t="shared" si="57"/>
        <v>30154.090318857307</v>
      </c>
      <c r="I953" s="550">
        <v>208998000</v>
      </c>
    </row>
    <row r="954" spans="2:9" ht="15.75">
      <c r="B954" s="83"/>
      <c r="C954" s="83"/>
      <c r="D954" s="536">
        <f t="shared" si="58"/>
        <v>13732</v>
      </c>
      <c r="E954" s="534">
        <f t="shared" si="56"/>
        <v>14564.520827264783</v>
      </c>
      <c r="F954" s="529">
        <v>200000000</v>
      </c>
      <c r="G954" s="533">
        <f t="shared" si="59"/>
        <v>6932</v>
      </c>
      <c r="H954" s="544">
        <f t="shared" si="57"/>
        <v>30149.740334679747</v>
      </c>
      <c r="I954" s="550">
        <v>208998000</v>
      </c>
    </row>
    <row r="955" spans="2:9" ht="15.75">
      <c r="B955" s="83"/>
      <c r="C955" s="83"/>
      <c r="D955" s="536">
        <f t="shared" si="58"/>
        <v>13733</v>
      </c>
      <c r="E955" s="534">
        <f t="shared" si="56"/>
        <v>14563.460278162091</v>
      </c>
      <c r="F955" s="529">
        <v>200000000</v>
      </c>
      <c r="G955" s="533">
        <f t="shared" si="59"/>
        <v>6933</v>
      </c>
      <c r="H955" s="544">
        <f t="shared" si="57"/>
        <v>30145.391605365643</v>
      </c>
      <c r="I955" s="550">
        <v>208998000</v>
      </c>
    </row>
    <row r="956" spans="2:9" ht="15.75">
      <c r="B956" s="83"/>
      <c r="C956" s="83"/>
      <c r="D956" s="536">
        <f t="shared" si="58"/>
        <v>13734</v>
      </c>
      <c r="E956" s="534">
        <f t="shared" si="56"/>
        <v>14562.399883500801</v>
      </c>
      <c r="F956" s="529">
        <v>200000000</v>
      </c>
      <c r="G956" s="533">
        <f t="shared" si="59"/>
        <v>6934</v>
      </c>
      <c r="H956" s="544">
        <f t="shared" si="57"/>
        <v>30141.04413037208</v>
      </c>
      <c r="I956" s="550">
        <v>208998000</v>
      </c>
    </row>
    <row r="957" spans="2:9" ht="15.75">
      <c r="B957" s="83"/>
      <c r="C957" s="83"/>
      <c r="D957" s="536">
        <f t="shared" si="58"/>
        <v>13735</v>
      </c>
      <c r="E957" s="534">
        <f t="shared" si="56"/>
        <v>14561.339643247178</v>
      </c>
      <c r="F957" s="529">
        <v>200000000</v>
      </c>
      <c r="G957" s="533">
        <f t="shared" si="59"/>
        <v>6935</v>
      </c>
      <c r="H957" s="544">
        <f t="shared" si="57"/>
        <v>30136.697909156454</v>
      </c>
      <c r="I957" s="550">
        <v>208998000</v>
      </c>
    </row>
    <row r="958" spans="2:9" ht="15.75">
      <c r="B958" s="83"/>
      <c r="C958" s="83"/>
      <c r="D958" s="536">
        <f t="shared" si="58"/>
        <v>13736</v>
      </c>
      <c r="E958" s="534">
        <f t="shared" si="56"/>
        <v>14560.279557367501</v>
      </c>
      <c r="F958" s="529">
        <v>200000000</v>
      </c>
      <c r="G958" s="533">
        <f t="shared" si="59"/>
        <v>6936</v>
      </c>
      <c r="H958" s="544">
        <f t="shared" si="57"/>
        <v>30132.352941176472</v>
      </c>
      <c r="I958" s="550">
        <v>208998000</v>
      </c>
    </row>
    <row r="959" spans="2:9" ht="15.75">
      <c r="B959" s="83"/>
      <c r="C959" s="83"/>
      <c r="D959" s="536">
        <f t="shared" si="58"/>
        <v>13737</v>
      </c>
      <c r="E959" s="534">
        <f t="shared" si="56"/>
        <v>14559.219625828056</v>
      </c>
      <c r="F959" s="529">
        <v>200000000</v>
      </c>
      <c r="G959" s="533">
        <f t="shared" si="59"/>
        <v>6937</v>
      </c>
      <c r="H959" s="544">
        <f t="shared" si="57"/>
        <v>30128.009225890153</v>
      </c>
      <c r="I959" s="550">
        <v>208998000</v>
      </c>
    </row>
    <row r="960" spans="2:9" ht="15.75">
      <c r="B960" s="83"/>
      <c r="C960" s="83"/>
      <c r="D960" s="536">
        <f t="shared" si="58"/>
        <v>13738</v>
      </c>
      <c r="E960" s="534">
        <f t="shared" si="56"/>
        <v>14558.159848595138</v>
      </c>
      <c r="F960" s="529">
        <v>200000000</v>
      </c>
      <c r="G960" s="533">
        <f t="shared" si="59"/>
        <v>6938</v>
      </c>
      <c r="H960" s="544">
        <f t="shared" si="57"/>
        <v>30123.666762755838</v>
      </c>
      <c r="I960" s="550">
        <v>208998000</v>
      </c>
    </row>
    <row r="961" spans="2:9" ht="15.75">
      <c r="B961" s="83"/>
      <c r="C961" s="83"/>
      <c r="D961" s="536">
        <f t="shared" si="58"/>
        <v>13739</v>
      </c>
      <c r="E961" s="534">
        <f t="shared" si="56"/>
        <v>14557.100225635053</v>
      </c>
      <c r="F961" s="529">
        <v>200000000</v>
      </c>
      <c r="G961" s="533">
        <f t="shared" si="59"/>
        <v>6939</v>
      </c>
      <c r="H961" s="544">
        <f t="shared" si="57"/>
        <v>30119.325551232167</v>
      </c>
      <c r="I961" s="550">
        <v>208998000</v>
      </c>
    </row>
    <row r="962" spans="2:9" ht="15.75">
      <c r="B962" s="83"/>
      <c r="C962" s="83"/>
      <c r="D962" s="536">
        <f t="shared" si="58"/>
        <v>13740</v>
      </c>
      <c r="E962" s="534">
        <f t="shared" si="56"/>
        <v>14556.040756914119</v>
      </c>
      <c r="F962" s="529">
        <v>200000000</v>
      </c>
      <c r="G962" s="533">
        <f t="shared" si="59"/>
        <v>6940</v>
      </c>
      <c r="H962" s="544">
        <f t="shared" si="57"/>
        <v>30114.985590778098</v>
      </c>
      <c r="I962" s="550">
        <v>208998000</v>
      </c>
    </row>
    <row r="963" spans="2:9" ht="15.75">
      <c r="B963" s="83"/>
      <c r="C963" s="83"/>
      <c r="D963" s="536">
        <f t="shared" si="58"/>
        <v>13741</v>
      </c>
      <c r="E963" s="534">
        <f t="shared" si="56"/>
        <v>14554.981442398661</v>
      </c>
      <c r="F963" s="529">
        <v>200000000</v>
      </c>
      <c r="G963" s="533">
        <f t="shared" si="59"/>
        <v>6941</v>
      </c>
      <c r="H963" s="544">
        <f t="shared" si="57"/>
        <v>30110.646880852903</v>
      </c>
      <c r="I963" s="550">
        <v>208998000</v>
      </c>
    </row>
    <row r="964" spans="2:9" ht="15.75">
      <c r="B964" s="83"/>
      <c r="C964" s="83"/>
      <c r="D964" s="536">
        <f t="shared" si="58"/>
        <v>13742</v>
      </c>
      <c r="E964" s="534">
        <f t="shared" si="56"/>
        <v>14553.922282055013</v>
      </c>
      <c r="F964" s="529">
        <v>200000000</v>
      </c>
      <c r="G964" s="533">
        <f t="shared" si="59"/>
        <v>6942</v>
      </c>
      <c r="H964" s="544">
        <f t="shared" si="57"/>
        <v>30106.309420916161</v>
      </c>
      <c r="I964" s="550">
        <v>208998000</v>
      </c>
    </row>
    <row r="965" spans="2:9" ht="15.75">
      <c r="B965" s="83"/>
      <c r="C965" s="83"/>
      <c r="D965" s="536">
        <f t="shared" si="58"/>
        <v>13743</v>
      </c>
      <c r="E965" s="534">
        <f t="shared" si="56"/>
        <v>14552.863275849524</v>
      </c>
      <c r="F965" s="529">
        <v>200000000</v>
      </c>
      <c r="G965" s="533">
        <f t="shared" si="59"/>
        <v>6943</v>
      </c>
      <c r="H965" s="544">
        <f t="shared" si="57"/>
        <v>30101.973210427768</v>
      </c>
      <c r="I965" s="550">
        <v>208998000</v>
      </c>
    </row>
    <row r="966" spans="2:9" ht="15.75">
      <c r="B966" s="83"/>
      <c r="C966" s="83"/>
      <c r="D966" s="536">
        <f t="shared" si="58"/>
        <v>13744</v>
      </c>
      <c r="E966" s="534">
        <f t="shared" si="56"/>
        <v>14551.804423748545</v>
      </c>
      <c r="F966" s="529">
        <v>200000000</v>
      </c>
      <c r="G966" s="533">
        <f t="shared" si="59"/>
        <v>6944</v>
      </c>
      <c r="H966" s="544">
        <f t="shared" si="57"/>
        <v>30097.638248847925</v>
      </c>
      <c r="I966" s="550">
        <v>208998000</v>
      </c>
    </row>
    <row r="967" spans="2:9" ht="15.75">
      <c r="B967" s="83"/>
      <c r="C967" s="83"/>
      <c r="D967" s="536">
        <f t="shared" si="58"/>
        <v>13745</v>
      </c>
      <c r="E967" s="534">
        <f t="shared" si="56"/>
        <v>14550.745725718443</v>
      </c>
      <c r="F967" s="529">
        <v>200000000</v>
      </c>
      <c r="G967" s="533">
        <f t="shared" si="59"/>
        <v>6945</v>
      </c>
      <c r="H967" s="544">
        <f t="shared" si="57"/>
        <v>30093.304535637148</v>
      </c>
      <c r="I967" s="550">
        <v>208998000</v>
      </c>
    </row>
    <row r="968" spans="2:9" ht="15.75">
      <c r="B968" s="83"/>
      <c r="C968" s="83"/>
      <c r="D968" s="536">
        <f t="shared" si="58"/>
        <v>13746</v>
      </c>
      <c r="E968" s="534">
        <f t="shared" si="56"/>
        <v>14549.687181725592</v>
      </c>
      <c r="F968" s="529">
        <v>200000000</v>
      </c>
      <c r="G968" s="533">
        <f t="shared" si="59"/>
        <v>6946</v>
      </c>
      <c r="H968" s="544">
        <f t="shared" si="57"/>
        <v>30088.972070256263</v>
      </c>
      <c r="I968" s="550">
        <v>208998000</v>
      </c>
    </row>
    <row r="969" spans="2:9" ht="15.75">
      <c r="B969" s="83"/>
      <c r="C969" s="83"/>
      <c r="D969" s="536">
        <f t="shared" si="58"/>
        <v>13747</v>
      </c>
      <c r="E969" s="534">
        <f t="shared" si="56"/>
        <v>14548.628791736379</v>
      </c>
      <c r="F969" s="529">
        <v>200000000</v>
      </c>
      <c r="G969" s="533">
        <f t="shared" si="59"/>
        <v>6947</v>
      </c>
      <c r="H969" s="544">
        <f t="shared" si="57"/>
        <v>30084.640852166402</v>
      </c>
      <c r="I969" s="550">
        <v>208998000</v>
      </c>
    </row>
    <row r="970" spans="2:9" ht="15.75">
      <c r="B970" s="83"/>
      <c r="C970" s="83"/>
      <c r="D970" s="536">
        <f t="shared" si="58"/>
        <v>13748</v>
      </c>
      <c r="E970" s="534">
        <f t="shared" si="56"/>
        <v>14547.570555717195</v>
      </c>
      <c r="F970" s="529">
        <v>200000000</v>
      </c>
      <c r="G970" s="533">
        <f t="shared" si="59"/>
        <v>6948</v>
      </c>
      <c r="H970" s="544">
        <f t="shared" si="57"/>
        <v>30080.310880829016</v>
      </c>
      <c r="I970" s="550">
        <v>208998000</v>
      </c>
    </row>
    <row r="971" spans="2:9" ht="15.75">
      <c r="B971" s="83"/>
      <c r="C971" s="83"/>
      <c r="D971" s="536">
        <f t="shared" si="58"/>
        <v>13749</v>
      </c>
      <c r="E971" s="534">
        <f t="shared" si="56"/>
        <v>14546.512473634446</v>
      </c>
      <c r="F971" s="529">
        <v>200000000</v>
      </c>
      <c r="G971" s="533">
        <f t="shared" si="59"/>
        <v>6949</v>
      </c>
      <c r="H971" s="544">
        <f t="shared" si="57"/>
        <v>30075.982155705857</v>
      </c>
      <c r="I971" s="550">
        <v>208998000</v>
      </c>
    </row>
    <row r="972" spans="2:9" ht="15.75">
      <c r="B972" s="83"/>
      <c r="C972" s="83"/>
      <c r="D972" s="536">
        <f t="shared" si="58"/>
        <v>13750</v>
      </c>
      <c r="E972" s="534">
        <f t="shared" si="56"/>
        <v>14545.454545454546</v>
      </c>
      <c r="F972" s="529">
        <v>200000000</v>
      </c>
      <c r="G972" s="533">
        <f t="shared" si="59"/>
        <v>6950</v>
      </c>
      <c r="H972" s="544">
        <f t="shared" si="57"/>
        <v>30071.654676258993</v>
      </c>
      <c r="I972" s="550">
        <v>208998000</v>
      </c>
    </row>
    <row r="973" spans="2:9" ht="15.75">
      <c r="B973" s="83"/>
      <c r="C973" s="83"/>
      <c r="D973" s="536">
        <f t="shared" si="58"/>
        <v>13751</v>
      </c>
      <c r="E973" s="534">
        <f t="shared" si="56"/>
        <v>14544.396771143916</v>
      </c>
      <c r="F973" s="529">
        <v>200000000</v>
      </c>
      <c r="G973" s="533">
        <f t="shared" si="59"/>
        <v>6951</v>
      </c>
      <c r="H973" s="544">
        <f t="shared" si="57"/>
        <v>30067.328441950798</v>
      </c>
      <c r="I973" s="550">
        <v>208998000</v>
      </c>
    </row>
    <row r="974" spans="2:9" ht="15.75">
      <c r="B974" s="83"/>
      <c r="C974" s="83"/>
      <c r="D974" s="536">
        <f t="shared" si="58"/>
        <v>13752</v>
      </c>
      <c r="E974" s="534">
        <f t="shared" si="56"/>
        <v>14543.339150668993</v>
      </c>
      <c r="F974" s="529">
        <v>200000000</v>
      </c>
      <c r="G974" s="533">
        <f t="shared" si="59"/>
        <v>6952</v>
      </c>
      <c r="H974" s="544">
        <f t="shared" si="57"/>
        <v>30063.00345224396</v>
      </c>
      <c r="I974" s="550">
        <v>208998000</v>
      </c>
    </row>
    <row r="975" spans="2:9" ht="15.75">
      <c r="B975" s="83"/>
      <c r="C975" s="83"/>
      <c r="D975" s="536">
        <f t="shared" si="58"/>
        <v>13753</v>
      </c>
      <c r="E975" s="534">
        <f t="shared" si="56"/>
        <v>14542.28168399622</v>
      </c>
      <c r="F975" s="529">
        <v>200000000</v>
      </c>
      <c r="G975" s="533">
        <f t="shared" si="59"/>
        <v>6953</v>
      </c>
      <c r="H975" s="544">
        <f t="shared" si="57"/>
        <v>30058.679706601466</v>
      </c>
      <c r="I975" s="550">
        <v>208998000</v>
      </c>
    </row>
    <row r="976" spans="2:9" ht="15.75">
      <c r="B976" s="83"/>
      <c r="C976" s="83"/>
      <c r="D976" s="536">
        <f t="shared" si="58"/>
        <v>13754</v>
      </c>
      <c r="E976" s="534">
        <f t="shared" si="56"/>
        <v>14541.224371092047</v>
      </c>
      <c r="F976" s="529">
        <v>200000000</v>
      </c>
      <c r="G976" s="533">
        <f t="shared" si="59"/>
        <v>6954</v>
      </c>
      <c r="H976" s="544">
        <f t="shared" si="57"/>
        <v>30054.357204486627</v>
      </c>
      <c r="I976" s="550">
        <v>208998000</v>
      </c>
    </row>
    <row r="977" spans="2:9" ht="15.75">
      <c r="B977" s="83"/>
      <c r="C977" s="83"/>
      <c r="D977" s="536">
        <f t="shared" si="58"/>
        <v>13755</v>
      </c>
      <c r="E977" s="534">
        <f t="shared" si="56"/>
        <v>14540.167211922937</v>
      </c>
      <c r="F977" s="529">
        <v>200000000</v>
      </c>
      <c r="G977" s="533">
        <f t="shared" si="59"/>
        <v>6955</v>
      </c>
      <c r="H977" s="544">
        <f t="shared" si="57"/>
        <v>30050.035945363048</v>
      </c>
      <c r="I977" s="550">
        <v>208998000</v>
      </c>
    </row>
    <row r="978" spans="2:9" ht="15.75">
      <c r="B978" s="83"/>
      <c r="C978" s="83"/>
      <c r="D978" s="536">
        <f t="shared" si="58"/>
        <v>13756</v>
      </c>
      <c r="E978" s="534">
        <f t="shared" si="56"/>
        <v>14539.110206455365</v>
      </c>
      <c r="F978" s="529">
        <v>200000000</v>
      </c>
      <c r="G978" s="533">
        <f t="shared" si="59"/>
        <v>6956</v>
      </c>
      <c r="H978" s="544">
        <f t="shared" si="57"/>
        <v>30045.715928694652</v>
      </c>
      <c r="I978" s="550">
        <v>208998000</v>
      </c>
    </row>
    <row r="979" spans="2:9" ht="15.75">
      <c r="B979" s="83"/>
      <c r="C979" s="83"/>
      <c r="D979" s="536">
        <f t="shared" si="58"/>
        <v>13757</v>
      </c>
      <c r="E979" s="534">
        <f t="shared" si="56"/>
        <v>14538.053354655811</v>
      </c>
      <c r="F979" s="529">
        <v>200000000</v>
      </c>
      <c r="G979" s="533">
        <f t="shared" si="59"/>
        <v>6957</v>
      </c>
      <c r="H979" s="544">
        <f t="shared" si="57"/>
        <v>30041.397153945665</v>
      </c>
      <c r="I979" s="550">
        <v>208998000</v>
      </c>
    </row>
    <row r="980" spans="2:9" ht="15.75">
      <c r="B980" s="83"/>
      <c r="C980" s="83"/>
      <c r="D980" s="536">
        <f t="shared" si="58"/>
        <v>13758</v>
      </c>
      <c r="E980" s="534">
        <f t="shared" si="56"/>
        <v>14536.996656490768</v>
      </c>
      <c r="F980" s="529">
        <v>200000000</v>
      </c>
      <c r="G980" s="533">
        <f t="shared" si="59"/>
        <v>6958</v>
      </c>
      <c r="H980" s="544">
        <f t="shared" si="57"/>
        <v>30037.079620580625</v>
      </c>
      <c r="I980" s="550">
        <v>208998000</v>
      </c>
    </row>
    <row r="981" spans="2:9" ht="15.75">
      <c r="B981" s="83"/>
      <c r="C981" s="83"/>
      <c r="D981" s="536">
        <f t="shared" si="58"/>
        <v>13759</v>
      </c>
      <c r="E981" s="534">
        <f t="shared" si="56"/>
        <v>14535.940111926739</v>
      </c>
      <c r="F981" s="529">
        <v>200000000</v>
      </c>
      <c r="G981" s="533">
        <f t="shared" si="59"/>
        <v>6959</v>
      </c>
      <c r="H981" s="544">
        <f t="shared" si="57"/>
        <v>30032.763328064379</v>
      </c>
      <c r="I981" s="550">
        <v>208998000</v>
      </c>
    </row>
    <row r="982" spans="2:9" ht="15.75">
      <c r="B982" s="83"/>
      <c r="C982" s="83"/>
      <c r="D982" s="536">
        <f t="shared" si="58"/>
        <v>13760</v>
      </c>
      <c r="E982" s="534">
        <f t="shared" si="56"/>
        <v>14534.883720930233</v>
      </c>
      <c r="F982" s="529">
        <v>200000000</v>
      </c>
      <c r="G982" s="533">
        <f t="shared" si="59"/>
        <v>6960</v>
      </c>
      <c r="H982" s="544">
        <f t="shared" si="57"/>
        <v>30028.448275862069</v>
      </c>
      <c r="I982" s="550">
        <v>208998000</v>
      </c>
    </row>
    <row r="983" spans="2:9" ht="15.75">
      <c r="B983" s="83"/>
      <c r="C983" s="83"/>
      <c r="D983" s="536">
        <f t="shared" si="58"/>
        <v>13761</v>
      </c>
      <c r="E983" s="534">
        <f t="shared" ref="E983:E1046" si="60">F983/D983</f>
        <v>14533.82748346777</v>
      </c>
      <c r="F983" s="529">
        <v>200000000</v>
      </c>
      <c r="G983" s="533">
        <f t="shared" si="59"/>
        <v>6961</v>
      </c>
      <c r="H983" s="544">
        <f t="shared" ref="H983:H1046" si="61">I983/G983</f>
        <v>30024.134463439161</v>
      </c>
      <c r="I983" s="550">
        <v>208998000</v>
      </c>
    </row>
    <row r="984" spans="2:9" ht="15.75">
      <c r="B984" s="83"/>
      <c r="C984" s="83"/>
      <c r="D984" s="536">
        <f t="shared" ref="D984:D1047" si="62">D983+1</f>
        <v>13762</v>
      </c>
      <c r="E984" s="534">
        <f t="shared" si="60"/>
        <v>14532.771399505886</v>
      </c>
      <c r="F984" s="529">
        <v>200000000</v>
      </c>
      <c r="G984" s="533">
        <f t="shared" ref="G984:G1047" si="63">G983+1</f>
        <v>6962</v>
      </c>
      <c r="H984" s="544">
        <f t="shared" si="61"/>
        <v>30019.821890261421</v>
      </c>
      <c r="I984" s="550">
        <v>208998000</v>
      </c>
    </row>
    <row r="985" spans="2:9" ht="15.75">
      <c r="B985" s="83"/>
      <c r="C985" s="83"/>
      <c r="D985" s="536">
        <f t="shared" si="62"/>
        <v>13763</v>
      </c>
      <c r="E985" s="534">
        <f t="shared" si="60"/>
        <v>14531.715469011117</v>
      </c>
      <c r="F985" s="529">
        <v>200000000</v>
      </c>
      <c r="G985" s="533">
        <f t="shared" si="63"/>
        <v>6963</v>
      </c>
      <c r="H985" s="544">
        <f t="shared" si="61"/>
        <v>30015.510555794917</v>
      </c>
      <c r="I985" s="550">
        <v>208998000</v>
      </c>
    </row>
    <row r="986" spans="2:9" ht="15.75">
      <c r="B986" s="83"/>
      <c r="C986" s="83"/>
      <c r="D986" s="536">
        <f t="shared" si="62"/>
        <v>13764</v>
      </c>
      <c r="E986" s="534">
        <f t="shared" si="60"/>
        <v>14530.659691950015</v>
      </c>
      <c r="F986" s="529">
        <v>200000000</v>
      </c>
      <c r="G986" s="533">
        <f t="shared" si="63"/>
        <v>6964</v>
      </c>
      <c r="H986" s="544">
        <f t="shared" si="61"/>
        <v>30011.200459506032</v>
      </c>
      <c r="I986" s="550">
        <v>208998000</v>
      </c>
    </row>
    <row r="987" spans="2:9" ht="15.75">
      <c r="B987" s="83"/>
      <c r="C987" s="83"/>
      <c r="D987" s="536">
        <f t="shared" si="62"/>
        <v>13765</v>
      </c>
      <c r="E987" s="534">
        <f t="shared" si="60"/>
        <v>14529.60406828914</v>
      </c>
      <c r="F987" s="529">
        <v>200000000</v>
      </c>
      <c r="G987" s="533">
        <f t="shared" si="63"/>
        <v>6965</v>
      </c>
      <c r="H987" s="544">
        <f t="shared" si="61"/>
        <v>30006.891600861451</v>
      </c>
      <c r="I987" s="550">
        <v>208998000</v>
      </c>
    </row>
    <row r="988" spans="2:9" ht="15.75">
      <c r="B988" s="83"/>
      <c r="C988" s="83"/>
      <c r="D988" s="536">
        <f t="shared" si="62"/>
        <v>13766</v>
      </c>
      <c r="E988" s="534">
        <f t="shared" si="60"/>
        <v>14528.548597995061</v>
      </c>
      <c r="F988" s="529">
        <v>200000000</v>
      </c>
      <c r="G988" s="533">
        <f t="shared" si="63"/>
        <v>6966</v>
      </c>
      <c r="H988" s="544">
        <f t="shared" si="61"/>
        <v>30002.583979328167</v>
      </c>
      <c r="I988" s="550">
        <v>208998000</v>
      </c>
    </row>
    <row r="989" spans="2:9" ht="15.75">
      <c r="B989" s="83"/>
      <c r="C989" s="83"/>
      <c r="D989" s="536">
        <f t="shared" si="62"/>
        <v>13767</v>
      </c>
      <c r="E989" s="534">
        <f t="shared" si="60"/>
        <v>14527.493281034358</v>
      </c>
      <c r="F989" s="529">
        <v>200000000</v>
      </c>
      <c r="G989" s="533">
        <f t="shared" si="63"/>
        <v>6967</v>
      </c>
      <c r="H989" s="544">
        <f t="shared" si="61"/>
        <v>29998.277594373474</v>
      </c>
      <c r="I989" s="550">
        <v>208998000</v>
      </c>
    </row>
    <row r="990" spans="2:9" ht="15.75">
      <c r="B990" s="83"/>
      <c r="C990" s="83"/>
      <c r="D990" s="536">
        <f t="shared" si="62"/>
        <v>13768</v>
      </c>
      <c r="E990" s="534">
        <f t="shared" si="60"/>
        <v>14526.43811737362</v>
      </c>
      <c r="F990" s="529">
        <v>200000000</v>
      </c>
      <c r="G990" s="533">
        <f t="shared" si="63"/>
        <v>6968</v>
      </c>
      <c r="H990" s="544">
        <f t="shared" si="61"/>
        <v>29993.972445464984</v>
      </c>
      <c r="I990" s="550">
        <v>208998000</v>
      </c>
    </row>
    <row r="991" spans="2:9" ht="15.75">
      <c r="B991" s="83"/>
      <c r="C991" s="83"/>
      <c r="D991" s="536">
        <f t="shared" si="62"/>
        <v>13769</v>
      </c>
      <c r="E991" s="534">
        <f t="shared" si="60"/>
        <v>14525.383106979447</v>
      </c>
      <c r="F991" s="529">
        <v>200000000</v>
      </c>
      <c r="G991" s="533">
        <f t="shared" si="63"/>
        <v>6969</v>
      </c>
      <c r="H991" s="544">
        <f t="shared" si="61"/>
        <v>29989.668532070598</v>
      </c>
      <c r="I991" s="550">
        <v>208998000</v>
      </c>
    </row>
    <row r="992" spans="2:9" ht="15.75">
      <c r="B992" s="83"/>
      <c r="C992" s="83"/>
      <c r="D992" s="536">
        <f t="shared" si="62"/>
        <v>13770</v>
      </c>
      <c r="E992" s="534">
        <f t="shared" si="60"/>
        <v>14524.328249818445</v>
      </c>
      <c r="F992" s="529">
        <v>200000000</v>
      </c>
      <c r="G992" s="533">
        <f t="shared" si="63"/>
        <v>6970</v>
      </c>
      <c r="H992" s="544">
        <f t="shared" si="61"/>
        <v>29985.365853658535</v>
      </c>
      <c r="I992" s="550">
        <v>208998000</v>
      </c>
    </row>
    <row r="993" spans="2:9" ht="15.75">
      <c r="B993" s="83"/>
      <c r="C993" s="83"/>
      <c r="D993" s="536">
        <f t="shared" si="62"/>
        <v>13771</v>
      </c>
      <c r="E993" s="534">
        <f t="shared" si="60"/>
        <v>14523.273545857237</v>
      </c>
      <c r="F993" s="529">
        <v>200000000</v>
      </c>
      <c r="G993" s="533">
        <f t="shared" si="63"/>
        <v>6971</v>
      </c>
      <c r="H993" s="544">
        <f t="shared" si="61"/>
        <v>29981.064409697319</v>
      </c>
      <c r="I993" s="550">
        <v>208998000</v>
      </c>
    </row>
    <row r="994" spans="2:9" ht="15.75">
      <c r="B994" s="83"/>
      <c r="C994" s="83"/>
      <c r="D994" s="536">
        <f t="shared" si="62"/>
        <v>13772</v>
      </c>
      <c r="E994" s="534">
        <f t="shared" si="60"/>
        <v>14522.218995062445</v>
      </c>
      <c r="F994" s="529">
        <v>200000000</v>
      </c>
      <c r="G994" s="533">
        <f t="shared" si="63"/>
        <v>6972</v>
      </c>
      <c r="H994" s="544">
        <f t="shared" si="61"/>
        <v>29976.764199655765</v>
      </c>
      <c r="I994" s="550">
        <v>208998000</v>
      </c>
    </row>
    <row r="995" spans="2:9" ht="15.75">
      <c r="B995" s="83"/>
      <c r="C995" s="83"/>
      <c r="D995" s="536">
        <f t="shared" si="62"/>
        <v>13773</v>
      </c>
      <c r="E995" s="534">
        <f t="shared" si="60"/>
        <v>14521.164597400712</v>
      </c>
      <c r="F995" s="529">
        <v>200000000</v>
      </c>
      <c r="G995" s="533">
        <f t="shared" si="63"/>
        <v>6973</v>
      </c>
      <c r="H995" s="544">
        <f t="shared" si="61"/>
        <v>29972.465223003011</v>
      </c>
      <c r="I995" s="550">
        <v>208998000</v>
      </c>
    </row>
    <row r="996" spans="2:9" ht="15.75">
      <c r="B996" s="83"/>
      <c r="C996" s="83"/>
      <c r="D996" s="536">
        <f t="shared" si="62"/>
        <v>13774</v>
      </c>
      <c r="E996" s="534">
        <f t="shared" si="60"/>
        <v>14520.110352838681</v>
      </c>
      <c r="F996" s="529">
        <v>200000000</v>
      </c>
      <c r="G996" s="533">
        <f t="shared" si="63"/>
        <v>6974</v>
      </c>
      <c r="H996" s="544">
        <f t="shared" si="61"/>
        <v>29968.167479208489</v>
      </c>
      <c r="I996" s="550">
        <v>208998000</v>
      </c>
    </row>
    <row r="997" spans="2:9" ht="15.75">
      <c r="B997" s="83"/>
      <c r="C997" s="83"/>
      <c r="D997" s="536">
        <f t="shared" si="62"/>
        <v>13775</v>
      </c>
      <c r="E997" s="534">
        <f t="shared" si="60"/>
        <v>14519.056261343012</v>
      </c>
      <c r="F997" s="529">
        <v>200000000</v>
      </c>
      <c r="G997" s="533">
        <f t="shared" si="63"/>
        <v>6975</v>
      </c>
      <c r="H997" s="544">
        <f t="shared" si="61"/>
        <v>29963.870967741936</v>
      </c>
      <c r="I997" s="550">
        <v>208998000</v>
      </c>
    </row>
    <row r="998" spans="2:9" ht="15.75">
      <c r="B998" s="83"/>
      <c r="C998" s="83"/>
      <c r="D998" s="536">
        <f t="shared" si="62"/>
        <v>13776</v>
      </c>
      <c r="E998" s="534">
        <f t="shared" si="60"/>
        <v>14518.002322880371</v>
      </c>
      <c r="F998" s="529">
        <v>200000000</v>
      </c>
      <c r="G998" s="533">
        <f t="shared" si="63"/>
        <v>6976</v>
      </c>
      <c r="H998" s="544">
        <f t="shared" si="61"/>
        <v>29959.575688073393</v>
      </c>
      <c r="I998" s="550">
        <v>208998000</v>
      </c>
    </row>
    <row r="999" spans="2:9" ht="15.75">
      <c r="B999" s="83"/>
      <c r="C999" s="83"/>
      <c r="D999" s="536">
        <f t="shared" si="62"/>
        <v>13777</v>
      </c>
      <c r="E999" s="534">
        <f t="shared" si="60"/>
        <v>14516.948537417435</v>
      </c>
      <c r="F999" s="529">
        <v>200000000</v>
      </c>
      <c r="G999" s="533">
        <f t="shared" si="63"/>
        <v>6977</v>
      </c>
      <c r="H999" s="544">
        <f t="shared" si="61"/>
        <v>29955.281639673212</v>
      </c>
      <c r="I999" s="550">
        <v>208998000</v>
      </c>
    </row>
    <row r="1000" spans="2:9" ht="15.75">
      <c r="B1000" s="83"/>
      <c r="C1000" s="83"/>
      <c r="D1000" s="536">
        <f t="shared" si="62"/>
        <v>13778</v>
      </c>
      <c r="E1000" s="534">
        <f t="shared" si="60"/>
        <v>14515.894904920888</v>
      </c>
      <c r="F1000" s="529">
        <v>200000000</v>
      </c>
      <c r="G1000" s="533">
        <f t="shared" si="63"/>
        <v>6978</v>
      </c>
      <c r="H1000" s="544">
        <f t="shared" si="61"/>
        <v>29950.988822012037</v>
      </c>
      <c r="I1000" s="550">
        <v>208998000</v>
      </c>
    </row>
    <row r="1001" spans="2:9" ht="15.75">
      <c r="B1001" s="83"/>
      <c r="C1001" s="83"/>
      <c r="D1001" s="536">
        <f t="shared" si="62"/>
        <v>13779</v>
      </c>
      <c r="E1001" s="534">
        <f t="shared" si="60"/>
        <v>14514.841425357428</v>
      </c>
      <c r="F1001" s="529">
        <v>200000000</v>
      </c>
      <c r="G1001" s="533">
        <f t="shared" si="63"/>
        <v>6979</v>
      </c>
      <c r="H1001" s="544">
        <f t="shared" si="61"/>
        <v>29946.697234560826</v>
      </c>
      <c r="I1001" s="550">
        <v>208998000</v>
      </c>
    </row>
    <row r="1002" spans="2:9" ht="15.75">
      <c r="B1002" s="83"/>
      <c r="C1002" s="83"/>
      <c r="D1002" s="536">
        <f t="shared" si="62"/>
        <v>13780</v>
      </c>
      <c r="E1002" s="534">
        <f t="shared" si="60"/>
        <v>14513.78809869376</v>
      </c>
      <c r="F1002" s="529">
        <v>200000000</v>
      </c>
      <c r="G1002" s="533">
        <f t="shared" si="63"/>
        <v>6980</v>
      </c>
      <c r="H1002" s="544">
        <f t="shared" si="61"/>
        <v>29942.406876790832</v>
      </c>
      <c r="I1002" s="550">
        <v>208998000</v>
      </c>
    </row>
    <row r="1003" spans="2:9" ht="15.75">
      <c r="B1003" s="83"/>
      <c r="C1003" s="83"/>
      <c r="D1003" s="536">
        <f t="shared" si="62"/>
        <v>13781</v>
      </c>
      <c r="E1003" s="534">
        <f t="shared" si="60"/>
        <v>14512.734924896597</v>
      </c>
      <c r="F1003" s="529">
        <v>200000000</v>
      </c>
      <c r="G1003" s="533">
        <f t="shared" si="63"/>
        <v>6981</v>
      </c>
      <c r="H1003" s="544">
        <f t="shared" si="61"/>
        <v>29938.117748173616</v>
      </c>
      <c r="I1003" s="550">
        <v>208998000</v>
      </c>
    </row>
    <row r="1004" spans="2:9" ht="15.75">
      <c r="B1004" s="83"/>
      <c r="C1004" s="83"/>
      <c r="D1004" s="536">
        <f t="shared" si="62"/>
        <v>13782</v>
      </c>
      <c r="E1004" s="534">
        <f t="shared" si="60"/>
        <v>14511.681903932666</v>
      </c>
      <c r="F1004" s="529">
        <v>200000000</v>
      </c>
      <c r="G1004" s="533">
        <f t="shared" si="63"/>
        <v>6982</v>
      </c>
      <c r="H1004" s="544">
        <f t="shared" si="61"/>
        <v>29933.829848181038</v>
      </c>
      <c r="I1004" s="550">
        <v>208998000</v>
      </c>
    </row>
    <row r="1005" spans="2:9" ht="15.75">
      <c r="B1005" s="83"/>
      <c r="C1005" s="83"/>
      <c r="D1005" s="536">
        <f t="shared" si="62"/>
        <v>13783</v>
      </c>
      <c r="E1005" s="534">
        <f t="shared" si="60"/>
        <v>14510.629035768701</v>
      </c>
      <c r="F1005" s="529">
        <v>200000000</v>
      </c>
      <c r="G1005" s="533">
        <f t="shared" si="63"/>
        <v>6983</v>
      </c>
      <c r="H1005" s="544">
        <f t="shared" si="61"/>
        <v>29929.543176285264</v>
      </c>
      <c r="I1005" s="550">
        <v>208998000</v>
      </c>
    </row>
    <row r="1006" spans="2:9" ht="15.75">
      <c r="B1006" s="83"/>
      <c r="C1006" s="83"/>
      <c r="D1006" s="536">
        <f t="shared" si="62"/>
        <v>13784</v>
      </c>
      <c r="E1006" s="534">
        <f t="shared" si="60"/>
        <v>14509.576320371445</v>
      </c>
      <c r="F1006" s="529">
        <v>200000000</v>
      </c>
      <c r="G1006" s="533">
        <f t="shared" si="63"/>
        <v>6984</v>
      </c>
      <c r="H1006" s="544">
        <f t="shared" si="61"/>
        <v>29925.257731958762</v>
      </c>
      <c r="I1006" s="550">
        <v>208998000</v>
      </c>
    </row>
    <row r="1007" spans="2:9" ht="15.75">
      <c r="B1007" s="83"/>
      <c r="C1007" s="83"/>
      <c r="D1007" s="536">
        <f t="shared" si="62"/>
        <v>13785</v>
      </c>
      <c r="E1007" s="534">
        <f t="shared" si="60"/>
        <v>14508.523757707653</v>
      </c>
      <c r="F1007" s="529">
        <v>200000000</v>
      </c>
      <c r="G1007" s="533">
        <f t="shared" si="63"/>
        <v>6985</v>
      </c>
      <c r="H1007" s="544">
        <f t="shared" si="61"/>
        <v>29920.973514674301</v>
      </c>
      <c r="I1007" s="550">
        <v>208998000</v>
      </c>
    </row>
    <row r="1008" spans="2:9" ht="15.75">
      <c r="B1008" s="83"/>
      <c r="C1008" s="83"/>
      <c r="D1008" s="536">
        <f t="shared" si="62"/>
        <v>13786</v>
      </c>
      <c r="E1008" s="534">
        <f t="shared" si="60"/>
        <v>14507.471347744087</v>
      </c>
      <c r="F1008" s="529">
        <v>200000000</v>
      </c>
      <c r="G1008" s="533">
        <f t="shared" si="63"/>
        <v>6986</v>
      </c>
      <c r="H1008" s="544">
        <f t="shared" si="61"/>
        <v>29916.690523904952</v>
      </c>
      <c r="I1008" s="550">
        <v>208998000</v>
      </c>
    </row>
    <row r="1009" spans="2:9" ht="15.75">
      <c r="B1009" s="83"/>
      <c r="C1009" s="83"/>
      <c r="D1009" s="536">
        <f t="shared" si="62"/>
        <v>13787</v>
      </c>
      <c r="E1009" s="534">
        <f t="shared" si="60"/>
        <v>14506.419090447524</v>
      </c>
      <c r="F1009" s="529">
        <v>200000000</v>
      </c>
      <c r="G1009" s="533">
        <f t="shared" si="63"/>
        <v>6987</v>
      </c>
      <c r="H1009" s="544">
        <f t="shared" si="61"/>
        <v>29912.408759124086</v>
      </c>
      <c r="I1009" s="550">
        <v>208998000</v>
      </c>
    </row>
    <row r="1010" spans="2:9" ht="15.75">
      <c r="B1010" s="83"/>
      <c r="C1010" s="83"/>
      <c r="D1010" s="536">
        <f t="shared" si="62"/>
        <v>13788</v>
      </c>
      <c r="E1010" s="534">
        <f t="shared" si="60"/>
        <v>14505.36698578474</v>
      </c>
      <c r="F1010" s="529">
        <v>200000000</v>
      </c>
      <c r="G1010" s="533">
        <f t="shared" si="63"/>
        <v>6988</v>
      </c>
      <c r="H1010" s="544">
        <f t="shared" si="61"/>
        <v>29908.128219805381</v>
      </c>
      <c r="I1010" s="550">
        <v>208998000</v>
      </c>
    </row>
    <row r="1011" spans="2:9" ht="15.75">
      <c r="B1011" s="83"/>
      <c r="C1011" s="83"/>
      <c r="D1011" s="536">
        <f t="shared" si="62"/>
        <v>13789</v>
      </c>
      <c r="E1011" s="534">
        <f t="shared" si="60"/>
        <v>14504.315033722532</v>
      </c>
      <c r="F1011" s="529">
        <v>200000000</v>
      </c>
      <c r="G1011" s="533">
        <f t="shared" si="63"/>
        <v>6989</v>
      </c>
      <c r="H1011" s="544">
        <f t="shared" si="61"/>
        <v>29903.848905422808</v>
      </c>
      <c r="I1011" s="550">
        <v>208998000</v>
      </c>
    </row>
    <row r="1012" spans="2:9" ht="15.75">
      <c r="B1012" s="83"/>
      <c r="C1012" s="83"/>
      <c r="D1012" s="536">
        <f t="shared" si="62"/>
        <v>13790</v>
      </c>
      <c r="E1012" s="534">
        <f t="shared" si="60"/>
        <v>14503.263234227701</v>
      </c>
      <c r="F1012" s="529">
        <v>200000000</v>
      </c>
      <c r="G1012" s="533">
        <f t="shared" si="63"/>
        <v>6990</v>
      </c>
      <c r="H1012" s="544">
        <f t="shared" si="61"/>
        <v>29899.570815450643</v>
      </c>
      <c r="I1012" s="550">
        <v>208998000</v>
      </c>
    </row>
    <row r="1013" spans="2:9" ht="15.75">
      <c r="B1013" s="83"/>
      <c r="C1013" s="83"/>
      <c r="D1013" s="536">
        <f t="shared" si="62"/>
        <v>13791</v>
      </c>
      <c r="E1013" s="534">
        <f t="shared" si="60"/>
        <v>14502.211587267058</v>
      </c>
      <c r="F1013" s="529">
        <v>200000000</v>
      </c>
      <c r="G1013" s="533">
        <f t="shared" si="63"/>
        <v>6991</v>
      </c>
      <c r="H1013" s="544">
        <f t="shared" si="61"/>
        <v>29895.293949363466</v>
      </c>
      <c r="I1013" s="550">
        <v>208998000</v>
      </c>
    </row>
    <row r="1014" spans="2:9" ht="15.75">
      <c r="B1014" s="83"/>
      <c r="C1014" s="83"/>
      <c r="D1014" s="536">
        <f t="shared" si="62"/>
        <v>13792</v>
      </c>
      <c r="E1014" s="534">
        <f t="shared" si="60"/>
        <v>14501.160092807424</v>
      </c>
      <c r="F1014" s="529">
        <v>200000000</v>
      </c>
      <c r="G1014" s="533">
        <f t="shared" si="63"/>
        <v>6992</v>
      </c>
      <c r="H1014" s="544">
        <f t="shared" si="61"/>
        <v>29891.018306636157</v>
      </c>
      <c r="I1014" s="550">
        <v>208998000</v>
      </c>
    </row>
    <row r="1015" spans="2:9" ht="15.75">
      <c r="B1015" s="83"/>
      <c r="C1015" s="83"/>
      <c r="D1015" s="536">
        <f t="shared" si="62"/>
        <v>13793</v>
      </c>
      <c r="E1015" s="534">
        <f t="shared" si="60"/>
        <v>14500.108750815631</v>
      </c>
      <c r="F1015" s="529">
        <v>200000000</v>
      </c>
      <c r="G1015" s="533">
        <f t="shared" si="63"/>
        <v>6993</v>
      </c>
      <c r="H1015" s="544">
        <f t="shared" si="61"/>
        <v>29886.743886743887</v>
      </c>
      <c r="I1015" s="550">
        <v>208998000</v>
      </c>
    </row>
    <row r="1016" spans="2:9" ht="15.75">
      <c r="B1016" s="83"/>
      <c r="C1016" s="83"/>
      <c r="D1016" s="536">
        <f t="shared" si="62"/>
        <v>13794</v>
      </c>
      <c r="E1016" s="534">
        <f t="shared" si="60"/>
        <v>14499.057561258518</v>
      </c>
      <c r="F1016" s="529">
        <v>200000000</v>
      </c>
      <c r="G1016" s="533">
        <f t="shared" si="63"/>
        <v>6994</v>
      </c>
      <c r="H1016" s="544">
        <f t="shared" si="61"/>
        <v>29882.470689162139</v>
      </c>
      <c r="I1016" s="550">
        <v>208998000</v>
      </c>
    </row>
    <row r="1017" spans="2:9" ht="15.75">
      <c r="B1017" s="83"/>
      <c r="C1017" s="83"/>
      <c r="D1017" s="536">
        <f t="shared" si="62"/>
        <v>13795</v>
      </c>
      <c r="E1017" s="534">
        <f t="shared" si="60"/>
        <v>14498.006524102935</v>
      </c>
      <c r="F1017" s="529">
        <v>200000000</v>
      </c>
      <c r="G1017" s="533">
        <f t="shared" si="63"/>
        <v>6995</v>
      </c>
      <c r="H1017" s="544">
        <f t="shared" si="61"/>
        <v>29878.198713366692</v>
      </c>
      <c r="I1017" s="550">
        <v>208998000</v>
      </c>
    </row>
    <row r="1018" spans="2:9" ht="15.75">
      <c r="B1018" s="83"/>
      <c r="C1018" s="83"/>
      <c r="D1018" s="536">
        <f t="shared" si="62"/>
        <v>13796</v>
      </c>
      <c r="E1018" s="534">
        <f t="shared" si="60"/>
        <v>14496.955639315744</v>
      </c>
      <c r="F1018" s="529">
        <v>200000000</v>
      </c>
      <c r="G1018" s="533">
        <f t="shared" si="63"/>
        <v>6996</v>
      </c>
      <c r="H1018" s="544">
        <f t="shared" si="61"/>
        <v>29873.927958833618</v>
      </c>
      <c r="I1018" s="550">
        <v>208998000</v>
      </c>
    </row>
    <row r="1019" spans="2:9" ht="15.75">
      <c r="B1019" s="83"/>
      <c r="C1019" s="83"/>
      <c r="D1019" s="536">
        <f t="shared" si="62"/>
        <v>13797</v>
      </c>
      <c r="E1019" s="534">
        <f t="shared" si="60"/>
        <v>14495.904906863811</v>
      </c>
      <c r="F1019" s="529">
        <v>200000000</v>
      </c>
      <c r="G1019" s="533">
        <f t="shared" si="63"/>
        <v>6997</v>
      </c>
      <c r="H1019" s="544">
        <f t="shared" si="61"/>
        <v>29869.658425039303</v>
      </c>
      <c r="I1019" s="550">
        <v>208998000</v>
      </c>
    </row>
    <row r="1020" spans="2:9" ht="15.75">
      <c r="B1020" s="83"/>
      <c r="C1020" s="83"/>
      <c r="D1020" s="536">
        <f t="shared" si="62"/>
        <v>13798</v>
      </c>
      <c r="E1020" s="534">
        <f t="shared" si="60"/>
        <v>14494.854326714016</v>
      </c>
      <c r="F1020" s="529">
        <v>200000000</v>
      </c>
      <c r="G1020" s="533">
        <f t="shared" si="63"/>
        <v>6998</v>
      </c>
      <c r="H1020" s="544">
        <f t="shared" si="61"/>
        <v>29865.390111460416</v>
      </c>
      <c r="I1020" s="550">
        <v>208998000</v>
      </c>
    </row>
    <row r="1021" spans="2:9" ht="15.75">
      <c r="B1021" s="83"/>
      <c r="C1021" s="83"/>
      <c r="D1021" s="536">
        <f t="shared" si="62"/>
        <v>13799</v>
      </c>
      <c r="E1021" s="534">
        <f t="shared" si="60"/>
        <v>14493.803898833248</v>
      </c>
      <c r="F1021" s="529">
        <v>200000000</v>
      </c>
      <c r="G1021" s="533">
        <f t="shared" si="63"/>
        <v>6999</v>
      </c>
      <c r="H1021" s="544">
        <f t="shared" si="61"/>
        <v>29861.12301757394</v>
      </c>
      <c r="I1021" s="550">
        <v>208998000</v>
      </c>
    </row>
    <row r="1022" spans="2:9" ht="15.75">
      <c r="B1022" s="83"/>
      <c r="C1022" s="83"/>
      <c r="D1022" s="536">
        <f t="shared" si="62"/>
        <v>13800</v>
      </c>
      <c r="E1022" s="534">
        <f t="shared" si="60"/>
        <v>14492.753623188406</v>
      </c>
      <c r="F1022" s="529">
        <v>200000000</v>
      </c>
      <c r="G1022" s="533">
        <f t="shared" si="63"/>
        <v>7000</v>
      </c>
      <c r="H1022" s="544">
        <f t="shared" si="61"/>
        <v>29856.857142857141</v>
      </c>
      <c r="I1022" s="550">
        <v>208998000</v>
      </c>
    </row>
    <row r="1023" spans="2:9" ht="15.75">
      <c r="B1023" s="83"/>
      <c r="C1023" s="83"/>
      <c r="D1023" s="536">
        <f t="shared" si="62"/>
        <v>13801</v>
      </c>
      <c r="E1023" s="534">
        <f t="shared" si="60"/>
        <v>14491.703499746394</v>
      </c>
      <c r="F1023" s="529">
        <v>200000000</v>
      </c>
      <c r="G1023" s="533">
        <f t="shared" si="63"/>
        <v>7001</v>
      </c>
      <c r="H1023" s="544">
        <f t="shared" si="61"/>
        <v>29852.592486787602</v>
      </c>
      <c r="I1023" s="550">
        <v>208998000</v>
      </c>
    </row>
    <row r="1024" spans="2:9" ht="15.75">
      <c r="B1024" s="83"/>
      <c r="C1024" s="83"/>
      <c r="D1024" s="536">
        <f t="shared" si="62"/>
        <v>13802</v>
      </c>
      <c r="E1024" s="534">
        <f t="shared" si="60"/>
        <v>14490.653528474135</v>
      </c>
      <c r="F1024" s="529">
        <v>200000000</v>
      </c>
      <c r="G1024" s="533">
        <f t="shared" si="63"/>
        <v>7002</v>
      </c>
      <c r="H1024" s="544">
        <f t="shared" si="61"/>
        <v>29848.329048843189</v>
      </c>
      <c r="I1024" s="550">
        <v>208998000</v>
      </c>
    </row>
    <row r="1025" spans="2:9" ht="15.75">
      <c r="B1025" s="83"/>
      <c r="C1025" s="83"/>
      <c r="D1025" s="536">
        <f t="shared" si="62"/>
        <v>13803</v>
      </c>
      <c r="E1025" s="534">
        <f t="shared" si="60"/>
        <v>14489.603709338549</v>
      </c>
      <c r="F1025" s="529">
        <v>200000000</v>
      </c>
      <c r="G1025" s="533">
        <f t="shared" si="63"/>
        <v>7003</v>
      </c>
      <c r="H1025" s="544">
        <f t="shared" si="61"/>
        <v>29844.066828502069</v>
      </c>
      <c r="I1025" s="550">
        <v>208998000</v>
      </c>
    </row>
    <row r="1026" spans="2:9" ht="15.75">
      <c r="B1026" s="83"/>
      <c r="C1026" s="83"/>
      <c r="D1026" s="536">
        <f t="shared" si="62"/>
        <v>13804</v>
      </c>
      <c r="E1026" s="534">
        <f t="shared" si="60"/>
        <v>14488.554042306578</v>
      </c>
      <c r="F1026" s="529">
        <v>200000000</v>
      </c>
      <c r="G1026" s="533">
        <f t="shared" si="63"/>
        <v>7004</v>
      </c>
      <c r="H1026" s="544">
        <f t="shared" si="61"/>
        <v>29839.805825242718</v>
      </c>
      <c r="I1026" s="550">
        <v>208998000</v>
      </c>
    </row>
    <row r="1027" spans="2:9" ht="15.75">
      <c r="B1027" s="83"/>
      <c r="C1027" s="83"/>
      <c r="D1027" s="536">
        <f t="shared" si="62"/>
        <v>13805</v>
      </c>
      <c r="E1027" s="534">
        <f t="shared" si="60"/>
        <v>14487.504527345165</v>
      </c>
      <c r="F1027" s="529">
        <v>200000000</v>
      </c>
      <c r="G1027" s="533">
        <f t="shared" si="63"/>
        <v>7005</v>
      </c>
      <c r="H1027" s="544">
        <f t="shared" si="61"/>
        <v>29835.546038543896</v>
      </c>
      <c r="I1027" s="550">
        <v>208998000</v>
      </c>
    </row>
    <row r="1028" spans="2:9" ht="15.75">
      <c r="B1028" s="83"/>
      <c r="C1028" s="83"/>
      <c r="D1028" s="536">
        <f t="shared" si="62"/>
        <v>13806</v>
      </c>
      <c r="E1028" s="534">
        <f t="shared" si="60"/>
        <v>14486.455164421266</v>
      </c>
      <c r="F1028" s="529">
        <v>200000000</v>
      </c>
      <c r="G1028" s="533">
        <f t="shared" si="63"/>
        <v>7006</v>
      </c>
      <c r="H1028" s="544">
        <f t="shared" si="61"/>
        <v>29831.287467884671</v>
      </c>
      <c r="I1028" s="550">
        <v>208998000</v>
      </c>
    </row>
    <row r="1029" spans="2:9" ht="15.75">
      <c r="B1029" s="83"/>
      <c r="C1029" s="83"/>
      <c r="D1029" s="536">
        <f t="shared" si="62"/>
        <v>13807</v>
      </c>
      <c r="E1029" s="534">
        <f t="shared" si="60"/>
        <v>14485.405953501848</v>
      </c>
      <c r="F1029" s="529">
        <v>200000000</v>
      </c>
      <c r="G1029" s="533">
        <f t="shared" si="63"/>
        <v>7007</v>
      </c>
      <c r="H1029" s="544">
        <f t="shared" si="61"/>
        <v>29827.0301127444</v>
      </c>
      <c r="I1029" s="550">
        <v>208998000</v>
      </c>
    </row>
    <row r="1030" spans="2:9" ht="15.75">
      <c r="B1030" s="83"/>
      <c r="C1030" s="83"/>
      <c r="D1030" s="536">
        <f t="shared" si="62"/>
        <v>13808</v>
      </c>
      <c r="E1030" s="534">
        <f t="shared" si="60"/>
        <v>14484.356894553881</v>
      </c>
      <c r="F1030" s="529">
        <v>200000000</v>
      </c>
      <c r="G1030" s="533">
        <f t="shared" si="63"/>
        <v>7008</v>
      </c>
      <c r="H1030" s="544">
        <f t="shared" si="61"/>
        <v>29822.773972602739</v>
      </c>
      <c r="I1030" s="550">
        <v>208998000</v>
      </c>
    </row>
    <row r="1031" spans="2:9" ht="15.75">
      <c r="B1031" s="83"/>
      <c r="C1031" s="83"/>
      <c r="D1031" s="536">
        <f t="shared" si="62"/>
        <v>13809</v>
      </c>
      <c r="E1031" s="534">
        <f t="shared" si="60"/>
        <v>14483.307987544355</v>
      </c>
      <c r="F1031" s="529">
        <v>200000000</v>
      </c>
      <c r="G1031" s="533">
        <f t="shared" si="63"/>
        <v>7009</v>
      </c>
      <c r="H1031" s="544">
        <f t="shared" si="61"/>
        <v>29818.519046939648</v>
      </c>
      <c r="I1031" s="550">
        <v>208998000</v>
      </c>
    </row>
    <row r="1032" spans="2:9" ht="15.75">
      <c r="B1032" s="83"/>
      <c r="C1032" s="83"/>
      <c r="D1032" s="536">
        <f t="shared" si="62"/>
        <v>13810</v>
      </c>
      <c r="E1032" s="534">
        <f t="shared" si="60"/>
        <v>14482.259232440261</v>
      </c>
      <c r="F1032" s="529">
        <v>200000000</v>
      </c>
      <c r="G1032" s="533">
        <f t="shared" si="63"/>
        <v>7010</v>
      </c>
      <c r="H1032" s="544">
        <f t="shared" si="61"/>
        <v>29814.265335235377</v>
      </c>
      <c r="I1032" s="550">
        <v>208998000</v>
      </c>
    </row>
    <row r="1033" spans="2:9" ht="15.75">
      <c r="B1033" s="83"/>
      <c r="C1033" s="83"/>
      <c r="D1033" s="536">
        <f t="shared" si="62"/>
        <v>13811</v>
      </c>
      <c r="E1033" s="534">
        <f t="shared" si="60"/>
        <v>14481.210629208601</v>
      </c>
      <c r="F1033" s="529">
        <v>200000000</v>
      </c>
      <c r="G1033" s="533">
        <f t="shared" si="63"/>
        <v>7011</v>
      </c>
      <c r="H1033" s="544">
        <f t="shared" si="61"/>
        <v>29810.012836970476</v>
      </c>
      <c r="I1033" s="550">
        <v>208998000</v>
      </c>
    </row>
    <row r="1034" spans="2:9" ht="15.75">
      <c r="B1034" s="83"/>
      <c r="C1034" s="83"/>
      <c r="D1034" s="536">
        <f t="shared" si="62"/>
        <v>13812</v>
      </c>
      <c r="E1034" s="534">
        <f t="shared" si="60"/>
        <v>14480.162177816392</v>
      </c>
      <c r="F1034" s="529">
        <v>200000000</v>
      </c>
      <c r="G1034" s="533">
        <f t="shared" si="63"/>
        <v>7012</v>
      </c>
      <c r="H1034" s="544">
        <f t="shared" si="61"/>
        <v>29805.761551625783</v>
      </c>
      <c r="I1034" s="550">
        <v>208998000</v>
      </c>
    </row>
    <row r="1035" spans="2:9" ht="15.75">
      <c r="B1035" s="83"/>
      <c r="C1035" s="83"/>
      <c r="D1035" s="536">
        <f t="shared" si="62"/>
        <v>13813</v>
      </c>
      <c r="E1035" s="534">
        <f t="shared" si="60"/>
        <v>14479.113878230652</v>
      </c>
      <c r="F1035" s="529">
        <v>200000000</v>
      </c>
      <c r="G1035" s="533">
        <f t="shared" si="63"/>
        <v>7013</v>
      </c>
      <c r="H1035" s="544">
        <f t="shared" si="61"/>
        <v>29801.511478682445</v>
      </c>
      <c r="I1035" s="550">
        <v>208998000</v>
      </c>
    </row>
    <row r="1036" spans="2:9" ht="15.75">
      <c r="B1036" s="83"/>
      <c r="C1036" s="83"/>
      <c r="D1036" s="536">
        <f t="shared" si="62"/>
        <v>13814</v>
      </c>
      <c r="E1036" s="534">
        <f t="shared" si="60"/>
        <v>14478.065730418417</v>
      </c>
      <c r="F1036" s="529">
        <v>200000000</v>
      </c>
      <c r="G1036" s="533">
        <f t="shared" si="63"/>
        <v>7014</v>
      </c>
      <c r="H1036" s="544">
        <f t="shared" si="61"/>
        <v>29797.262617621898</v>
      </c>
      <c r="I1036" s="550">
        <v>208998000</v>
      </c>
    </row>
    <row r="1037" spans="2:9" ht="15.75">
      <c r="B1037" s="83"/>
      <c r="C1037" s="83"/>
      <c r="D1037" s="536">
        <f t="shared" si="62"/>
        <v>13815</v>
      </c>
      <c r="E1037" s="534">
        <f t="shared" si="60"/>
        <v>14477.017734346724</v>
      </c>
      <c r="F1037" s="529">
        <v>200000000</v>
      </c>
      <c r="G1037" s="533">
        <f t="shared" si="63"/>
        <v>7015</v>
      </c>
      <c r="H1037" s="544">
        <f t="shared" si="61"/>
        <v>29793.014967925872</v>
      </c>
      <c r="I1037" s="550">
        <v>208998000</v>
      </c>
    </row>
    <row r="1038" spans="2:9" ht="15.75">
      <c r="B1038" s="83"/>
      <c r="C1038" s="83"/>
      <c r="D1038" s="536">
        <f t="shared" si="62"/>
        <v>13816</v>
      </c>
      <c r="E1038" s="534">
        <f t="shared" si="60"/>
        <v>14475.969889982629</v>
      </c>
      <c r="F1038" s="529">
        <v>200000000</v>
      </c>
      <c r="G1038" s="533">
        <f t="shared" si="63"/>
        <v>7016</v>
      </c>
      <c r="H1038" s="544">
        <f t="shared" si="61"/>
        <v>29788.768529076398</v>
      </c>
      <c r="I1038" s="550">
        <v>208998000</v>
      </c>
    </row>
    <row r="1039" spans="2:9" ht="15.75">
      <c r="B1039" s="83"/>
      <c r="C1039" s="83"/>
      <c r="D1039" s="536">
        <f t="shared" si="62"/>
        <v>13817</v>
      </c>
      <c r="E1039" s="534">
        <f t="shared" si="60"/>
        <v>14474.92219729319</v>
      </c>
      <c r="F1039" s="529">
        <v>200000000</v>
      </c>
      <c r="G1039" s="533">
        <f t="shared" si="63"/>
        <v>7017</v>
      </c>
      <c r="H1039" s="544">
        <f t="shared" si="61"/>
        <v>29784.523300555793</v>
      </c>
      <c r="I1039" s="550">
        <v>208998000</v>
      </c>
    </row>
    <row r="1040" spans="2:9" ht="15.75">
      <c r="B1040" s="83"/>
      <c r="C1040" s="83"/>
      <c r="D1040" s="536">
        <f t="shared" si="62"/>
        <v>13818</v>
      </c>
      <c r="E1040" s="534">
        <f t="shared" si="60"/>
        <v>14473.874656245476</v>
      </c>
      <c r="F1040" s="529">
        <v>200000000</v>
      </c>
      <c r="G1040" s="533">
        <f t="shared" si="63"/>
        <v>7018</v>
      </c>
      <c r="H1040" s="544">
        <f t="shared" si="61"/>
        <v>29780.279281846681</v>
      </c>
      <c r="I1040" s="550">
        <v>208998000</v>
      </c>
    </row>
    <row r="1041" spans="2:9" ht="15.75">
      <c r="B1041" s="83"/>
      <c r="C1041" s="83"/>
      <c r="D1041" s="536">
        <f t="shared" si="62"/>
        <v>13819</v>
      </c>
      <c r="E1041" s="534">
        <f t="shared" si="60"/>
        <v>14472.827266806571</v>
      </c>
      <c r="F1041" s="529">
        <v>200000000</v>
      </c>
      <c r="G1041" s="533">
        <f t="shared" si="63"/>
        <v>7019</v>
      </c>
      <c r="H1041" s="544">
        <f t="shared" si="61"/>
        <v>29776.03647243197</v>
      </c>
      <c r="I1041" s="550">
        <v>208998000</v>
      </c>
    </row>
    <row r="1042" spans="2:9" ht="15.75">
      <c r="B1042" s="83"/>
      <c r="C1042" s="83"/>
      <c r="D1042" s="536">
        <f t="shared" si="62"/>
        <v>13820</v>
      </c>
      <c r="E1042" s="534">
        <f t="shared" si="60"/>
        <v>14471.78002894356</v>
      </c>
      <c r="F1042" s="529">
        <v>200000000</v>
      </c>
      <c r="G1042" s="533">
        <f t="shared" si="63"/>
        <v>7020</v>
      </c>
      <c r="H1042" s="544">
        <f t="shared" si="61"/>
        <v>29771.794871794871</v>
      </c>
      <c r="I1042" s="550">
        <v>208998000</v>
      </c>
    </row>
    <row r="1043" spans="2:9" ht="15.75">
      <c r="B1043" s="83"/>
      <c r="C1043" s="83"/>
      <c r="D1043" s="536">
        <f t="shared" si="62"/>
        <v>13821</v>
      </c>
      <c r="E1043" s="534">
        <f t="shared" si="60"/>
        <v>14470.732942623545</v>
      </c>
      <c r="F1043" s="529">
        <v>200000000</v>
      </c>
      <c r="G1043" s="533">
        <f t="shared" si="63"/>
        <v>7021</v>
      </c>
      <c r="H1043" s="544">
        <f t="shared" si="61"/>
        <v>29767.554479418886</v>
      </c>
      <c r="I1043" s="550">
        <v>208998000</v>
      </c>
    </row>
    <row r="1044" spans="2:9" ht="15.75">
      <c r="B1044" s="83"/>
      <c r="C1044" s="83"/>
      <c r="D1044" s="536">
        <f t="shared" si="62"/>
        <v>13822</v>
      </c>
      <c r="E1044" s="534">
        <f t="shared" si="60"/>
        <v>14469.686007813631</v>
      </c>
      <c r="F1044" s="529">
        <v>200000000</v>
      </c>
      <c r="G1044" s="533">
        <f t="shared" si="63"/>
        <v>7022</v>
      </c>
      <c r="H1044" s="544">
        <f t="shared" si="61"/>
        <v>29763.315294787808</v>
      </c>
      <c r="I1044" s="550">
        <v>208998000</v>
      </c>
    </row>
    <row r="1045" spans="2:9" ht="15.75">
      <c r="B1045" s="83"/>
      <c r="C1045" s="83"/>
      <c r="D1045" s="536">
        <f t="shared" si="62"/>
        <v>13823</v>
      </c>
      <c r="E1045" s="534">
        <f t="shared" si="60"/>
        <v>14468.639224480938</v>
      </c>
      <c r="F1045" s="529">
        <v>200000000</v>
      </c>
      <c r="G1045" s="533">
        <f t="shared" si="63"/>
        <v>7023</v>
      </c>
      <c r="H1045" s="544">
        <f t="shared" si="61"/>
        <v>29759.077317385734</v>
      </c>
      <c r="I1045" s="550">
        <v>208998000</v>
      </c>
    </row>
    <row r="1046" spans="2:9" ht="15.75">
      <c r="B1046" s="83"/>
      <c r="C1046" s="83"/>
      <c r="D1046" s="536">
        <f t="shared" si="62"/>
        <v>13824</v>
      </c>
      <c r="E1046" s="534">
        <f t="shared" si="60"/>
        <v>14467.592592592593</v>
      </c>
      <c r="F1046" s="529">
        <v>200000000</v>
      </c>
      <c r="G1046" s="533">
        <f t="shared" si="63"/>
        <v>7024</v>
      </c>
      <c r="H1046" s="544">
        <f t="shared" si="61"/>
        <v>29754.84054669704</v>
      </c>
      <c r="I1046" s="550">
        <v>208998000</v>
      </c>
    </row>
    <row r="1047" spans="2:9" ht="15.75">
      <c r="B1047" s="83"/>
      <c r="C1047" s="83"/>
      <c r="D1047" s="536">
        <f t="shared" si="62"/>
        <v>13825</v>
      </c>
      <c r="E1047" s="534">
        <f t="shared" ref="E1047:E1110" si="64">F1047/D1047</f>
        <v>14466.546112115733</v>
      </c>
      <c r="F1047" s="529">
        <v>200000000</v>
      </c>
      <c r="G1047" s="533">
        <f t="shared" si="63"/>
        <v>7025</v>
      </c>
      <c r="H1047" s="544">
        <f t="shared" ref="H1047:H1110" si="65">I1047/G1047</f>
        <v>29750.604982206405</v>
      </c>
      <c r="I1047" s="550">
        <v>208998000</v>
      </c>
    </row>
    <row r="1048" spans="2:9" ht="15.75">
      <c r="B1048" s="83"/>
      <c r="C1048" s="83"/>
      <c r="D1048" s="536">
        <f t="shared" ref="D1048:D1111" si="66">D1047+1</f>
        <v>13826</v>
      </c>
      <c r="E1048" s="534">
        <f t="shared" si="64"/>
        <v>14465.499783017503</v>
      </c>
      <c r="F1048" s="529">
        <v>200000000</v>
      </c>
      <c r="G1048" s="533">
        <f t="shared" ref="G1048:G1111" si="67">G1047+1</f>
        <v>7026</v>
      </c>
      <c r="H1048" s="544">
        <f t="shared" si="65"/>
        <v>29746.370623398805</v>
      </c>
      <c r="I1048" s="550">
        <v>208998000</v>
      </c>
    </row>
    <row r="1049" spans="2:9" ht="15.75">
      <c r="B1049" s="83"/>
      <c r="C1049" s="83"/>
      <c r="D1049" s="536">
        <f t="shared" si="66"/>
        <v>13827</v>
      </c>
      <c r="E1049" s="534">
        <f t="shared" si="64"/>
        <v>14464.453605265062</v>
      </c>
      <c r="F1049" s="529">
        <v>200000000</v>
      </c>
      <c r="G1049" s="533">
        <f t="shared" si="67"/>
        <v>7027</v>
      </c>
      <c r="H1049" s="544">
        <f t="shared" si="65"/>
        <v>29742.137469759498</v>
      </c>
      <c r="I1049" s="550">
        <v>208998000</v>
      </c>
    </row>
    <row r="1050" spans="2:9" ht="15.75">
      <c r="B1050" s="83"/>
      <c r="C1050" s="83"/>
      <c r="D1050" s="536">
        <f t="shared" si="66"/>
        <v>13828</v>
      </c>
      <c r="E1050" s="534">
        <f t="shared" si="64"/>
        <v>14463.40757882557</v>
      </c>
      <c r="F1050" s="529">
        <v>200000000</v>
      </c>
      <c r="G1050" s="533">
        <f t="shared" si="67"/>
        <v>7028</v>
      </c>
      <c r="H1050" s="544">
        <f t="shared" si="65"/>
        <v>29737.905520774046</v>
      </c>
      <c r="I1050" s="550">
        <v>208998000</v>
      </c>
    </row>
    <row r="1051" spans="2:9" ht="15.75">
      <c r="B1051" s="83"/>
      <c r="C1051" s="83"/>
      <c r="D1051" s="536">
        <f t="shared" si="66"/>
        <v>13829</v>
      </c>
      <c r="E1051" s="534">
        <f t="shared" si="64"/>
        <v>14462.361703666209</v>
      </c>
      <c r="F1051" s="529">
        <v>200000000</v>
      </c>
      <c r="G1051" s="533">
        <f t="shared" si="67"/>
        <v>7029</v>
      </c>
      <c r="H1051" s="544">
        <f t="shared" si="65"/>
        <v>29733.674775928295</v>
      </c>
      <c r="I1051" s="550">
        <v>208998000</v>
      </c>
    </row>
    <row r="1052" spans="2:9" ht="15.75">
      <c r="B1052" s="83"/>
      <c r="C1052" s="83"/>
      <c r="D1052" s="536">
        <f t="shared" si="66"/>
        <v>13830</v>
      </c>
      <c r="E1052" s="534">
        <f t="shared" si="64"/>
        <v>14461.315979754158</v>
      </c>
      <c r="F1052" s="529">
        <v>200000000</v>
      </c>
      <c r="G1052" s="533">
        <f t="shared" si="67"/>
        <v>7030</v>
      </c>
      <c r="H1052" s="544">
        <f t="shared" si="65"/>
        <v>29729.445234708393</v>
      </c>
      <c r="I1052" s="550">
        <v>208998000</v>
      </c>
    </row>
    <row r="1053" spans="2:9" ht="15.75">
      <c r="B1053" s="83"/>
      <c r="C1053" s="83"/>
      <c r="D1053" s="536">
        <f t="shared" si="66"/>
        <v>13831</v>
      </c>
      <c r="E1053" s="534">
        <f t="shared" si="64"/>
        <v>14460.270407056612</v>
      </c>
      <c r="F1053" s="529">
        <v>200000000</v>
      </c>
      <c r="G1053" s="533">
        <f t="shared" si="67"/>
        <v>7031</v>
      </c>
      <c r="H1053" s="544">
        <f t="shared" si="65"/>
        <v>29725.216896600767</v>
      </c>
      <c r="I1053" s="550">
        <v>208998000</v>
      </c>
    </row>
    <row r="1054" spans="2:9" ht="15.75">
      <c r="B1054" s="83"/>
      <c r="C1054" s="83"/>
      <c r="D1054" s="536">
        <f t="shared" si="66"/>
        <v>13832</v>
      </c>
      <c r="E1054" s="534">
        <f t="shared" si="64"/>
        <v>14459.224985540775</v>
      </c>
      <c r="F1054" s="529">
        <v>200000000</v>
      </c>
      <c r="G1054" s="533">
        <f t="shared" si="67"/>
        <v>7032</v>
      </c>
      <c r="H1054" s="544">
        <f t="shared" si="65"/>
        <v>29720.989761092151</v>
      </c>
      <c r="I1054" s="550">
        <v>208998000</v>
      </c>
    </row>
    <row r="1055" spans="2:9" ht="15.75">
      <c r="B1055" s="83"/>
      <c r="C1055" s="83"/>
      <c r="D1055" s="536">
        <f t="shared" si="66"/>
        <v>13833</v>
      </c>
      <c r="E1055" s="534">
        <f t="shared" si="64"/>
        <v>14458.179715173859</v>
      </c>
      <c r="F1055" s="529">
        <v>200000000</v>
      </c>
      <c r="G1055" s="533">
        <f t="shared" si="67"/>
        <v>7033</v>
      </c>
      <c r="H1055" s="544">
        <f t="shared" si="65"/>
        <v>29716.763827669558</v>
      </c>
      <c r="I1055" s="550">
        <v>208998000</v>
      </c>
    </row>
    <row r="1056" spans="2:9" ht="15.75">
      <c r="B1056" s="83"/>
      <c r="C1056" s="83"/>
      <c r="D1056" s="536">
        <f t="shared" si="66"/>
        <v>13834</v>
      </c>
      <c r="E1056" s="534">
        <f t="shared" si="64"/>
        <v>14457.134595923088</v>
      </c>
      <c r="F1056" s="529">
        <v>200000000</v>
      </c>
      <c r="G1056" s="533">
        <f t="shared" si="67"/>
        <v>7034</v>
      </c>
      <c r="H1056" s="544">
        <f t="shared" si="65"/>
        <v>29712.539095820302</v>
      </c>
      <c r="I1056" s="550">
        <v>208998000</v>
      </c>
    </row>
    <row r="1057" spans="2:9" ht="15.75">
      <c r="B1057" s="83"/>
      <c r="C1057" s="83"/>
      <c r="D1057" s="536">
        <f t="shared" si="66"/>
        <v>13835</v>
      </c>
      <c r="E1057" s="534">
        <f t="shared" si="64"/>
        <v>14456.089627755691</v>
      </c>
      <c r="F1057" s="529">
        <v>200000000</v>
      </c>
      <c r="G1057" s="533">
        <f t="shared" si="67"/>
        <v>7035</v>
      </c>
      <c r="H1057" s="544">
        <f t="shared" si="65"/>
        <v>29708.315565031982</v>
      </c>
      <c r="I1057" s="550">
        <v>208998000</v>
      </c>
    </row>
    <row r="1058" spans="2:9" ht="15.75">
      <c r="B1058" s="83"/>
      <c r="C1058" s="83"/>
      <c r="D1058" s="536">
        <f t="shared" si="66"/>
        <v>13836</v>
      </c>
      <c r="E1058" s="534">
        <f t="shared" si="64"/>
        <v>14455.044810638912</v>
      </c>
      <c r="F1058" s="529">
        <v>200000000</v>
      </c>
      <c r="G1058" s="533">
        <f t="shared" si="67"/>
        <v>7036</v>
      </c>
      <c r="H1058" s="544">
        <f t="shared" si="65"/>
        <v>29704.093234792497</v>
      </c>
      <c r="I1058" s="550">
        <v>208998000</v>
      </c>
    </row>
    <row r="1059" spans="2:9" ht="15.75">
      <c r="B1059" s="83"/>
      <c r="C1059" s="83"/>
      <c r="D1059" s="536">
        <f t="shared" si="66"/>
        <v>13837</v>
      </c>
      <c r="E1059" s="534">
        <f t="shared" si="64"/>
        <v>14454.000144540001</v>
      </c>
      <c r="F1059" s="529">
        <v>200000000</v>
      </c>
      <c r="G1059" s="533">
        <f t="shared" si="67"/>
        <v>7037</v>
      </c>
      <c r="H1059" s="544">
        <f t="shared" si="65"/>
        <v>29699.872104590024</v>
      </c>
      <c r="I1059" s="550">
        <v>208998000</v>
      </c>
    </row>
    <row r="1060" spans="2:9" ht="15.75">
      <c r="B1060" s="83"/>
      <c r="C1060" s="83"/>
      <c r="D1060" s="536">
        <f t="shared" si="66"/>
        <v>13838</v>
      </c>
      <c r="E1060" s="534">
        <f t="shared" si="64"/>
        <v>14452.955629426218</v>
      </c>
      <c r="F1060" s="529">
        <v>200000000</v>
      </c>
      <c r="G1060" s="533">
        <f t="shared" si="67"/>
        <v>7038</v>
      </c>
      <c r="H1060" s="544">
        <f t="shared" si="65"/>
        <v>29695.652173913044</v>
      </c>
      <c r="I1060" s="550">
        <v>208998000</v>
      </c>
    </row>
    <row r="1061" spans="2:9" ht="15.75">
      <c r="B1061" s="83"/>
      <c r="C1061" s="83"/>
      <c r="D1061" s="536">
        <f t="shared" si="66"/>
        <v>13839</v>
      </c>
      <c r="E1061" s="534">
        <f t="shared" si="64"/>
        <v>14451.911265264831</v>
      </c>
      <c r="F1061" s="529">
        <v>200000000</v>
      </c>
      <c r="G1061" s="533">
        <f t="shared" si="67"/>
        <v>7039</v>
      </c>
      <c r="H1061" s="544">
        <f t="shared" si="65"/>
        <v>29691.43344225032</v>
      </c>
      <c r="I1061" s="550">
        <v>208998000</v>
      </c>
    </row>
    <row r="1062" spans="2:9" ht="15.75">
      <c r="B1062" s="83"/>
      <c r="C1062" s="83"/>
      <c r="D1062" s="536">
        <f t="shared" si="66"/>
        <v>13840</v>
      </c>
      <c r="E1062" s="534">
        <f t="shared" si="64"/>
        <v>14450.867052023121</v>
      </c>
      <c r="F1062" s="529">
        <v>200000000</v>
      </c>
      <c r="G1062" s="533">
        <f t="shared" si="67"/>
        <v>7040</v>
      </c>
      <c r="H1062" s="544">
        <f t="shared" si="65"/>
        <v>29687.215909090908</v>
      </c>
      <c r="I1062" s="550">
        <v>208998000</v>
      </c>
    </row>
    <row r="1063" spans="2:9" ht="15.75">
      <c r="B1063" s="83"/>
      <c r="C1063" s="83"/>
      <c r="D1063" s="536">
        <f t="shared" si="66"/>
        <v>13841</v>
      </c>
      <c r="E1063" s="534">
        <f t="shared" si="64"/>
        <v>14449.822989668377</v>
      </c>
      <c r="F1063" s="529">
        <v>200000000</v>
      </c>
      <c r="G1063" s="533">
        <f t="shared" si="67"/>
        <v>7041</v>
      </c>
      <c r="H1063" s="544">
        <f t="shared" si="65"/>
        <v>29682.999573924157</v>
      </c>
      <c r="I1063" s="550">
        <v>208998000</v>
      </c>
    </row>
    <row r="1064" spans="2:9" ht="15.75">
      <c r="B1064" s="83"/>
      <c r="C1064" s="83"/>
      <c r="D1064" s="536">
        <f t="shared" si="66"/>
        <v>13842</v>
      </c>
      <c r="E1064" s="534">
        <f t="shared" si="64"/>
        <v>14448.779078167894</v>
      </c>
      <c r="F1064" s="529">
        <v>200000000</v>
      </c>
      <c r="G1064" s="533">
        <f t="shared" si="67"/>
        <v>7042</v>
      </c>
      <c r="H1064" s="544">
        <f t="shared" si="65"/>
        <v>29678.784436239705</v>
      </c>
      <c r="I1064" s="550">
        <v>208998000</v>
      </c>
    </row>
    <row r="1065" spans="2:9" ht="15.75">
      <c r="B1065" s="83"/>
      <c r="C1065" s="83"/>
      <c r="D1065" s="536">
        <f t="shared" si="66"/>
        <v>13843</v>
      </c>
      <c r="E1065" s="534">
        <f t="shared" si="64"/>
        <v>14447.735317488983</v>
      </c>
      <c r="F1065" s="529">
        <v>200000000</v>
      </c>
      <c r="G1065" s="533">
        <f t="shared" si="67"/>
        <v>7043</v>
      </c>
      <c r="H1065" s="544">
        <f t="shared" si="65"/>
        <v>29674.570495527474</v>
      </c>
      <c r="I1065" s="550">
        <v>208998000</v>
      </c>
    </row>
    <row r="1066" spans="2:9" ht="15.75">
      <c r="B1066" s="83"/>
      <c r="C1066" s="83"/>
      <c r="D1066" s="536">
        <f t="shared" si="66"/>
        <v>13844</v>
      </c>
      <c r="E1066" s="534">
        <f t="shared" si="64"/>
        <v>14446.69170759896</v>
      </c>
      <c r="F1066" s="529">
        <v>200000000</v>
      </c>
      <c r="G1066" s="533">
        <f t="shared" si="67"/>
        <v>7044</v>
      </c>
      <c r="H1066" s="544">
        <f t="shared" si="65"/>
        <v>29670.357751277683</v>
      </c>
      <c r="I1066" s="550">
        <v>208998000</v>
      </c>
    </row>
    <row r="1067" spans="2:9" ht="15.75">
      <c r="B1067" s="83"/>
      <c r="C1067" s="83"/>
      <c r="D1067" s="536">
        <f t="shared" si="66"/>
        <v>13845</v>
      </c>
      <c r="E1067" s="534">
        <f t="shared" si="64"/>
        <v>14445.64824846515</v>
      </c>
      <c r="F1067" s="529">
        <v>200000000</v>
      </c>
      <c r="G1067" s="533">
        <f t="shared" si="67"/>
        <v>7045</v>
      </c>
      <c r="H1067" s="544">
        <f t="shared" si="65"/>
        <v>29666.146202980839</v>
      </c>
      <c r="I1067" s="550">
        <v>208998000</v>
      </c>
    </row>
    <row r="1068" spans="2:9" ht="15.75">
      <c r="B1068" s="83"/>
      <c r="C1068" s="83"/>
      <c r="D1068" s="536">
        <f t="shared" si="66"/>
        <v>13846</v>
      </c>
      <c r="E1068" s="534">
        <f t="shared" si="64"/>
        <v>14444.604940054889</v>
      </c>
      <c r="F1068" s="529">
        <v>200000000</v>
      </c>
      <c r="G1068" s="533">
        <f t="shared" si="67"/>
        <v>7046</v>
      </c>
      <c r="H1068" s="544">
        <f t="shared" si="65"/>
        <v>29661.935850127731</v>
      </c>
      <c r="I1068" s="550">
        <v>208998000</v>
      </c>
    </row>
    <row r="1069" spans="2:9" ht="15.75">
      <c r="B1069" s="83"/>
      <c r="C1069" s="83"/>
      <c r="D1069" s="536">
        <f t="shared" si="66"/>
        <v>13847</v>
      </c>
      <c r="E1069" s="534">
        <f t="shared" si="64"/>
        <v>14443.561782335524</v>
      </c>
      <c r="F1069" s="529">
        <v>200000000</v>
      </c>
      <c r="G1069" s="533">
        <f t="shared" si="67"/>
        <v>7047</v>
      </c>
      <c r="H1069" s="544">
        <f t="shared" si="65"/>
        <v>29657.72669220945</v>
      </c>
      <c r="I1069" s="550">
        <v>208998000</v>
      </c>
    </row>
    <row r="1070" spans="2:9" ht="15.75">
      <c r="B1070" s="83"/>
      <c r="C1070" s="83"/>
      <c r="D1070" s="536">
        <f t="shared" si="66"/>
        <v>13848</v>
      </c>
      <c r="E1070" s="534">
        <f t="shared" si="64"/>
        <v>14442.518775274408</v>
      </c>
      <c r="F1070" s="529">
        <v>200000000</v>
      </c>
      <c r="G1070" s="533">
        <f t="shared" si="67"/>
        <v>7048</v>
      </c>
      <c r="H1070" s="544">
        <f t="shared" si="65"/>
        <v>29653.518728717365</v>
      </c>
      <c r="I1070" s="550">
        <v>208998000</v>
      </c>
    </row>
    <row r="1071" spans="2:9" ht="15.75">
      <c r="B1071" s="83"/>
      <c r="C1071" s="83"/>
      <c r="D1071" s="536">
        <f t="shared" si="66"/>
        <v>13849</v>
      </c>
      <c r="E1071" s="534">
        <f t="shared" si="64"/>
        <v>14441.475918838905</v>
      </c>
      <c r="F1071" s="529">
        <v>200000000</v>
      </c>
      <c r="G1071" s="533">
        <f t="shared" si="67"/>
        <v>7049</v>
      </c>
      <c r="H1071" s="544">
        <f t="shared" si="65"/>
        <v>29649.311959143142</v>
      </c>
      <c r="I1071" s="550">
        <v>208998000</v>
      </c>
    </row>
    <row r="1072" spans="2:9" ht="15.75">
      <c r="B1072" s="83"/>
      <c r="C1072" s="83"/>
      <c r="D1072" s="536">
        <f t="shared" si="66"/>
        <v>13850</v>
      </c>
      <c r="E1072" s="534">
        <f t="shared" si="64"/>
        <v>14440.43321299639</v>
      </c>
      <c r="F1072" s="529">
        <v>200000000</v>
      </c>
      <c r="G1072" s="533">
        <f t="shared" si="67"/>
        <v>7050</v>
      </c>
      <c r="H1072" s="544">
        <f t="shared" si="65"/>
        <v>29645.106382978724</v>
      </c>
      <c r="I1072" s="550">
        <v>208998000</v>
      </c>
    </row>
    <row r="1073" spans="2:9" ht="15.75">
      <c r="B1073" s="83"/>
      <c r="C1073" s="83"/>
      <c r="D1073" s="536">
        <f t="shared" si="66"/>
        <v>13851</v>
      </c>
      <c r="E1073" s="534">
        <f t="shared" si="64"/>
        <v>14439.390657714244</v>
      </c>
      <c r="F1073" s="529">
        <v>200000000</v>
      </c>
      <c r="G1073" s="533">
        <f t="shared" si="67"/>
        <v>7051</v>
      </c>
      <c r="H1073" s="544">
        <f t="shared" si="65"/>
        <v>29640.901999716352</v>
      </c>
      <c r="I1073" s="550">
        <v>208998000</v>
      </c>
    </row>
    <row r="1074" spans="2:9" ht="15.75">
      <c r="B1074" s="83"/>
      <c r="C1074" s="83"/>
      <c r="D1074" s="536">
        <f t="shared" si="66"/>
        <v>13852</v>
      </c>
      <c r="E1074" s="534">
        <f t="shared" si="64"/>
        <v>14438.348252959862</v>
      </c>
      <c r="F1074" s="529">
        <v>200000000</v>
      </c>
      <c r="G1074" s="533">
        <f t="shared" si="67"/>
        <v>7052</v>
      </c>
      <c r="H1074" s="544">
        <f t="shared" si="65"/>
        <v>29636.698808848552</v>
      </c>
      <c r="I1074" s="550">
        <v>208998000</v>
      </c>
    </row>
    <row r="1075" spans="2:9" ht="15.75">
      <c r="B1075" s="83"/>
      <c r="C1075" s="83"/>
      <c r="D1075" s="536">
        <f t="shared" si="66"/>
        <v>13853</v>
      </c>
      <c r="E1075" s="534">
        <f t="shared" si="64"/>
        <v>14437.305998700642</v>
      </c>
      <c r="F1075" s="529">
        <v>200000000</v>
      </c>
      <c r="G1075" s="533">
        <f t="shared" si="67"/>
        <v>7053</v>
      </c>
      <c r="H1075" s="544">
        <f t="shared" si="65"/>
        <v>29632.496809868142</v>
      </c>
      <c r="I1075" s="550">
        <v>208998000</v>
      </c>
    </row>
    <row r="1076" spans="2:9" ht="15.75">
      <c r="B1076" s="83"/>
      <c r="C1076" s="83"/>
      <c r="D1076" s="536">
        <f t="shared" si="66"/>
        <v>13854</v>
      </c>
      <c r="E1076" s="534">
        <f t="shared" si="64"/>
        <v>14436.263894903999</v>
      </c>
      <c r="F1076" s="529">
        <v>200000000</v>
      </c>
      <c r="G1076" s="533">
        <f t="shared" si="67"/>
        <v>7054</v>
      </c>
      <c r="H1076" s="544">
        <f t="shared" si="65"/>
        <v>29628.296002268216</v>
      </c>
      <c r="I1076" s="550">
        <v>208998000</v>
      </c>
    </row>
    <row r="1077" spans="2:9" ht="15.75">
      <c r="B1077" s="83"/>
      <c r="C1077" s="83"/>
      <c r="D1077" s="536">
        <f t="shared" si="66"/>
        <v>13855</v>
      </c>
      <c r="E1077" s="534">
        <f t="shared" si="64"/>
        <v>14435.221941537351</v>
      </c>
      <c r="F1077" s="529">
        <v>200000000</v>
      </c>
      <c r="G1077" s="533">
        <f t="shared" si="67"/>
        <v>7055</v>
      </c>
      <c r="H1077" s="544">
        <f t="shared" si="65"/>
        <v>29624.096385542169</v>
      </c>
      <c r="I1077" s="550">
        <v>208998000</v>
      </c>
    </row>
    <row r="1078" spans="2:9" ht="15.75">
      <c r="B1078" s="83"/>
      <c r="C1078" s="83"/>
      <c r="D1078" s="536">
        <f t="shared" si="66"/>
        <v>13856</v>
      </c>
      <c r="E1078" s="534">
        <f t="shared" si="64"/>
        <v>14434.18013856813</v>
      </c>
      <c r="F1078" s="529">
        <v>200000000</v>
      </c>
      <c r="G1078" s="533">
        <f t="shared" si="67"/>
        <v>7056</v>
      </c>
      <c r="H1078" s="544">
        <f t="shared" si="65"/>
        <v>29619.897959183672</v>
      </c>
      <c r="I1078" s="550">
        <v>208998000</v>
      </c>
    </row>
    <row r="1079" spans="2:9" ht="15.75">
      <c r="B1079" s="83"/>
      <c r="C1079" s="83"/>
      <c r="D1079" s="536">
        <f t="shared" si="66"/>
        <v>13857</v>
      </c>
      <c r="E1079" s="534">
        <f t="shared" si="64"/>
        <v>14433.138485963773</v>
      </c>
      <c r="F1079" s="529">
        <v>200000000</v>
      </c>
      <c r="G1079" s="533">
        <f t="shared" si="67"/>
        <v>7057</v>
      </c>
      <c r="H1079" s="544">
        <f t="shared" si="65"/>
        <v>29615.700722686695</v>
      </c>
      <c r="I1079" s="550">
        <v>208998000</v>
      </c>
    </row>
    <row r="1080" spans="2:9" ht="15.75">
      <c r="B1080" s="83"/>
      <c r="C1080" s="83"/>
      <c r="D1080" s="536">
        <f t="shared" si="66"/>
        <v>13858</v>
      </c>
      <c r="E1080" s="534">
        <f t="shared" si="64"/>
        <v>14432.09698369173</v>
      </c>
      <c r="F1080" s="529">
        <v>200000000</v>
      </c>
      <c r="G1080" s="533">
        <f t="shared" si="67"/>
        <v>7058</v>
      </c>
      <c r="H1080" s="544">
        <f t="shared" si="65"/>
        <v>29611.504675545479</v>
      </c>
      <c r="I1080" s="550">
        <v>208998000</v>
      </c>
    </row>
    <row r="1081" spans="2:9" ht="15.75">
      <c r="B1081" s="83"/>
      <c r="C1081" s="83"/>
      <c r="D1081" s="536">
        <f t="shared" si="66"/>
        <v>13859</v>
      </c>
      <c r="E1081" s="534">
        <f t="shared" si="64"/>
        <v>14431.055631719461</v>
      </c>
      <c r="F1081" s="529">
        <v>200000000</v>
      </c>
      <c r="G1081" s="533">
        <f t="shared" si="67"/>
        <v>7059</v>
      </c>
      <c r="H1081" s="544">
        <f t="shared" si="65"/>
        <v>29607.309817254569</v>
      </c>
      <c r="I1081" s="550">
        <v>208998000</v>
      </c>
    </row>
    <row r="1082" spans="2:9" ht="15.75">
      <c r="B1082" s="83"/>
      <c r="C1082" s="83"/>
      <c r="D1082" s="536">
        <f t="shared" si="66"/>
        <v>13860</v>
      </c>
      <c r="E1082" s="534">
        <f t="shared" si="64"/>
        <v>14430.014430014429</v>
      </c>
      <c r="F1082" s="529">
        <v>200000000</v>
      </c>
      <c r="G1082" s="533">
        <f t="shared" si="67"/>
        <v>7060</v>
      </c>
      <c r="H1082" s="544">
        <f t="shared" si="65"/>
        <v>29603.116147308781</v>
      </c>
      <c r="I1082" s="550">
        <v>208998000</v>
      </c>
    </row>
    <row r="1083" spans="2:9" ht="15.75">
      <c r="B1083" s="83"/>
      <c r="C1083" s="83"/>
      <c r="D1083" s="536">
        <f t="shared" si="66"/>
        <v>13861</v>
      </c>
      <c r="E1083" s="534">
        <f t="shared" si="64"/>
        <v>14428.973378544117</v>
      </c>
      <c r="F1083" s="529">
        <v>200000000</v>
      </c>
      <c r="G1083" s="533">
        <f t="shared" si="67"/>
        <v>7061</v>
      </c>
      <c r="H1083" s="544">
        <f t="shared" si="65"/>
        <v>29598.92366520323</v>
      </c>
      <c r="I1083" s="550">
        <v>208998000</v>
      </c>
    </row>
    <row r="1084" spans="2:9" ht="15.75">
      <c r="B1084" s="83"/>
      <c r="C1084" s="83"/>
      <c r="D1084" s="536">
        <f t="shared" si="66"/>
        <v>13862</v>
      </c>
      <c r="E1084" s="534">
        <f t="shared" si="64"/>
        <v>14427.932477276006</v>
      </c>
      <c r="F1084" s="529">
        <v>200000000</v>
      </c>
      <c r="G1084" s="533">
        <f t="shared" si="67"/>
        <v>7062</v>
      </c>
      <c r="H1084" s="544">
        <f t="shared" si="65"/>
        <v>29594.732370433307</v>
      </c>
      <c r="I1084" s="550">
        <v>208998000</v>
      </c>
    </row>
    <row r="1085" spans="2:9" ht="15.75">
      <c r="B1085" s="83"/>
      <c r="C1085" s="83"/>
      <c r="D1085" s="536">
        <f t="shared" si="66"/>
        <v>13863</v>
      </c>
      <c r="E1085" s="534">
        <f t="shared" si="64"/>
        <v>14426.891726177595</v>
      </c>
      <c r="F1085" s="529">
        <v>200000000</v>
      </c>
      <c r="G1085" s="533">
        <f t="shared" si="67"/>
        <v>7063</v>
      </c>
      <c r="H1085" s="544">
        <f t="shared" si="65"/>
        <v>29590.542262494691</v>
      </c>
      <c r="I1085" s="550">
        <v>208998000</v>
      </c>
    </row>
    <row r="1086" spans="2:9" ht="15.75">
      <c r="B1086" s="83"/>
      <c r="C1086" s="83"/>
      <c r="D1086" s="536">
        <f t="shared" si="66"/>
        <v>13864</v>
      </c>
      <c r="E1086" s="534">
        <f t="shared" si="64"/>
        <v>14425.851125216388</v>
      </c>
      <c r="F1086" s="529">
        <v>200000000</v>
      </c>
      <c r="G1086" s="533">
        <f t="shared" si="67"/>
        <v>7064</v>
      </c>
      <c r="H1086" s="544">
        <f t="shared" si="65"/>
        <v>29586.353340883354</v>
      </c>
      <c r="I1086" s="550">
        <v>208998000</v>
      </c>
    </row>
    <row r="1087" spans="2:9" ht="15.75">
      <c r="B1087" s="83"/>
      <c r="C1087" s="83"/>
      <c r="D1087" s="536">
        <f t="shared" si="66"/>
        <v>13865</v>
      </c>
      <c r="E1087" s="534">
        <f t="shared" si="64"/>
        <v>14424.810674359898</v>
      </c>
      <c r="F1087" s="529">
        <v>200000000</v>
      </c>
      <c r="G1087" s="533">
        <f t="shared" si="67"/>
        <v>7065</v>
      </c>
      <c r="H1087" s="544">
        <f t="shared" si="65"/>
        <v>29582.165605095543</v>
      </c>
      <c r="I1087" s="550">
        <v>208998000</v>
      </c>
    </row>
    <row r="1088" spans="2:9" ht="15.75">
      <c r="B1088" s="83"/>
      <c r="C1088" s="83"/>
      <c r="D1088" s="536">
        <f t="shared" si="66"/>
        <v>13866</v>
      </c>
      <c r="E1088" s="534">
        <f t="shared" si="64"/>
        <v>14423.770373575653</v>
      </c>
      <c r="F1088" s="529">
        <v>200000000</v>
      </c>
      <c r="G1088" s="533">
        <f t="shared" si="67"/>
        <v>7066</v>
      </c>
      <c r="H1088" s="544">
        <f t="shared" si="65"/>
        <v>29577.979054627795</v>
      </c>
      <c r="I1088" s="550">
        <v>208998000</v>
      </c>
    </row>
    <row r="1089" spans="2:9" ht="15.75">
      <c r="B1089" s="83"/>
      <c r="C1089" s="83"/>
      <c r="D1089" s="536">
        <f t="shared" si="66"/>
        <v>13867</v>
      </c>
      <c r="E1089" s="534">
        <f t="shared" si="64"/>
        <v>14422.730222831182</v>
      </c>
      <c r="F1089" s="529">
        <v>200000000</v>
      </c>
      <c r="G1089" s="533">
        <f t="shared" si="67"/>
        <v>7067</v>
      </c>
      <c r="H1089" s="544">
        <f t="shared" si="65"/>
        <v>29573.793688976933</v>
      </c>
      <c r="I1089" s="550">
        <v>208998000</v>
      </c>
    </row>
    <row r="1090" spans="2:9" ht="15.75">
      <c r="B1090" s="83"/>
      <c r="C1090" s="83"/>
      <c r="D1090" s="536">
        <f t="shared" si="66"/>
        <v>13868</v>
      </c>
      <c r="E1090" s="534">
        <f t="shared" si="64"/>
        <v>14421.69022209403</v>
      </c>
      <c r="F1090" s="529">
        <v>200000000</v>
      </c>
      <c r="G1090" s="533">
        <f t="shared" si="67"/>
        <v>7068</v>
      </c>
      <c r="H1090" s="544">
        <f t="shared" si="65"/>
        <v>29569.609507640067</v>
      </c>
      <c r="I1090" s="550">
        <v>208998000</v>
      </c>
    </row>
    <row r="1091" spans="2:9" ht="15.75">
      <c r="B1091" s="83"/>
      <c r="C1091" s="83"/>
      <c r="D1091" s="536">
        <f t="shared" si="66"/>
        <v>13869</v>
      </c>
      <c r="E1091" s="534">
        <f t="shared" si="64"/>
        <v>14420.650371331747</v>
      </c>
      <c r="F1091" s="529">
        <v>200000000</v>
      </c>
      <c r="G1091" s="533">
        <f t="shared" si="67"/>
        <v>7069</v>
      </c>
      <c r="H1091" s="544">
        <f t="shared" si="65"/>
        <v>29565.426510114587</v>
      </c>
      <c r="I1091" s="550">
        <v>208998000</v>
      </c>
    </row>
    <row r="1092" spans="2:9" ht="15.75">
      <c r="B1092" s="83"/>
      <c r="C1092" s="83"/>
      <c r="D1092" s="536">
        <f t="shared" si="66"/>
        <v>13870</v>
      </c>
      <c r="E1092" s="534">
        <f t="shared" si="64"/>
        <v>14419.610670511896</v>
      </c>
      <c r="F1092" s="529">
        <v>200000000</v>
      </c>
      <c r="G1092" s="533">
        <f t="shared" si="67"/>
        <v>7070</v>
      </c>
      <c r="H1092" s="544">
        <f t="shared" si="65"/>
        <v>29561.24469589816</v>
      </c>
      <c r="I1092" s="550">
        <v>208998000</v>
      </c>
    </row>
    <row r="1093" spans="2:9" ht="15.75">
      <c r="B1093" s="83"/>
      <c r="C1093" s="83"/>
      <c r="D1093" s="536">
        <f t="shared" si="66"/>
        <v>13871</v>
      </c>
      <c r="E1093" s="534">
        <f t="shared" si="64"/>
        <v>14418.571119602047</v>
      </c>
      <c r="F1093" s="529">
        <v>200000000</v>
      </c>
      <c r="G1093" s="533">
        <f t="shared" si="67"/>
        <v>7071</v>
      </c>
      <c r="H1093" s="544">
        <f t="shared" si="65"/>
        <v>29557.064064488757</v>
      </c>
      <c r="I1093" s="550">
        <v>208998000</v>
      </c>
    </row>
    <row r="1094" spans="2:9" ht="15.75">
      <c r="B1094" s="83"/>
      <c r="C1094" s="83"/>
      <c r="D1094" s="536">
        <f t="shared" si="66"/>
        <v>13872</v>
      </c>
      <c r="E1094" s="534">
        <f t="shared" si="64"/>
        <v>14417.53171856978</v>
      </c>
      <c r="F1094" s="529">
        <v>200000000</v>
      </c>
      <c r="G1094" s="533">
        <f t="shared" si="67"/>
        <v>7072</v>
      </c>
      <c r="H1094" s="544">
        <f t="shared" si="65"/>
        <v>29552.884615384617</v>
      </c>
      <c r="I1094" s="550">
        <v>208998000</v>
      </c>
    </row>
    <row r="1095" spans="2:9" ht="15.75">
      <c r="B1095" s="83"/>
      <c r="C1095" s="83"/>
      <c r="D1095" s="536">
        <f t="shared" si="66"/>
        <v>13873</v>
      </c>
      <c r="E1095" s="534">
        <f t="shared" si="64"/>
        <v>14416.492467382686</v>
      </c>
      <c r="F1095" s="529">
        <v>200000000</v>
      </c>
      <c r="G1095" s="533">
        <f t="shared" si="67"/>
        <v>7073</v>
      </c>
      <c r="H1095" s="544">
        <f t="shared" si="65"/>
        <v>29548.706348084263</v>
      </c>
      <c r="I1095" s="550">
        <v>208998000</v>
      </c>
    </row>
    <row r="1096" spans="2:9" ht="15.75">
      <c r="B1096" s="83"/>
      <c r="C1096" s="83"/>
      <c r="D1096" s="536">
        <f t="shared" si="66"/>
        <v>13874</v>
      </c>
      <c r="E1096" s="534">
        <f t="shared" si="64"/>
        <v>14415.453366008362</v>
      </c>
      <c r="F1096" s="529">
        <v>200000000</v>
      </c>
      <c r="G1096" s="533">
        <f t="shared" si="67"/>
        <v>7074</v>
      </c>
      <c r="H1096" s="544">
        <f t="shared" si="65"/>
        <v>29544.529262086515</v>
      </c>
      <c r="I1096" s="550">
        <v>208998000</v>
      </c>
    </row>
    <row r="1097" spans="2:9" ht="15.75">
      <c r="B1097" s="83"/>
      <c r="C1097" s="83"/>
      <c r="D1097" s="536">
        <f t="shared" si="66"/>
        <v>13875</v>
      </c>
      <c r="E1097" s="534">
        <f t="shared" si="64"/>
        <v>14414.414414414414</v>
      </c>
      <c r="F1097" s="529">
        <v>200000000</v>
      </c>
      <c r="G1097" s="533">
        <f t="shared" si="67"/>
        <v>7075</v>
      </c>
      <c r="H1097" s="544">
        <f t="shared" si="65"/>
        <v>29540.35335689046</v>
      </c>
      <c r="I1097" s="550">
        <v>208998000</v>
      </c>
    </row>
    <row r="1098" spans="2:9" ht="15.75">
      <c r="B1098" s="83"/>
      <c r="C1098" s="83"/>
      <c r="D1098" s="536">
        <f t="shared" si="66"/>
        <v>13876</v>
      </c>
      <c r="E1098" s="534">
        <f t="shared" si="64"/>
        <v>14413.375612568463</v>
      </c>
      <c r="F1098" s="529">
        <v>200000000</v>
      </c>
      <c r="G1098" s="533">
        <f t="shared" si="67"/>
        <v>7076</v>
      </c>
      <c r="H1098" s="544">
        <f t="shared" si="65"/>
        <v>29536.178631995477</v>
      </c>
      <c r="I1098" s="550">
        <v>208998000</v>
      </c>
    </row>
    <row r="1099" spans="2:9" ht="15.75">
      <c r="B1099" s="83"/>
      <c r="C1099" s="83"/>
      <c r="D1099" s="536">
        <f t="shared" si="66"/>
        <v>13877</v>
      </c>
      <c r="E1099" s="534">
        <f t="shared" si="64"/>
        <v>14412.336960438135</v>
      </c>
      <c r="F1099" s="529">
        <v>200000000</v>
      </c>
      <c r="G1099" s="533">
        <f t="shared" si="67"/>
        <v>7077</v>
      </c>
      <c r="H1099" s="544">
        <f t="shared" si="65"/>
        <v>29532.00508690123</v>
      </c>
      <c r="I1099" s="550">
        <v>208998000</v>
      </c>
    </row>
    <row r="1100" spans="2:9" ht="15.75">
      <c r="B1100" s="83"/>
      <c r="C1100" s="83"/>
      <c r="D1100" s="536">
        <f t="shared" si="66"/>
        <v>13878</v>
      </c>
      <c r="E1100" s="534">
        <f t="shared" si="64"/>
        <v>14411.298457991064</v>
      </c>
      <c r="F1100" s="529">
        <v>200000000</v>
      </c>
      <c r="G1100" s="533">
        <f t="shared" si="67"/>
        <v>7078</v>
      </c>
      <c r="H1100" s="544">
        <f t="shared" si="65"/>
        <v>29527.832721107658</v>
      </c>
      <c r="I1100" s="550">
        <v>208998000</v>
      </c>
    </row>
    <row r="1101" spans="2:9" ht="15.75">
      <c r="B1101" s="83"/>
      <c r="C1101" s="83"/>
      <c r="D1101" s="536">
        <f t="shared" si="66"/>
        <v>13879</v>
      </c>
      <c r="E1101" s="534">
        <f t="shared" si="64"/>
        <v>14410.260105194899</v>
      </c>
      <c r="F1101" s="529">
        <v>200000000</v>
      </c>
      <c r="G1101" s="533">
        <f t="shared" si="67"/>
        <v>7079</v>
      </c>
      <c r="H1101" s="544">
        <f t="shared" si="65"/>
        <v>29523.661534114988</v>
      </c>
      <c r="I1101" s="550">
        <v>208998000</v>
      </c>
    </row>
    <row r="1102" spans="2:9" ht="15.75">
      <c r="B1102" s="83"/>
      <c r="C1102" s="83"/>
      <c r="D1102" s="536">
        <f t="shared" si="66"/>
        <v>13880</v>
      </c>
      <c r="E1102" s="534">
        <f t="shared" si="64"/>
        <v>14409.221902017291</v>
      </c>
      <c r="F1102" s="529">
        <v>200000000</v>
      </c>
      <c r="G1102" s="533">
        <f t="shared" si="67"/>
        <v>7080</v>
      </c>
      <c r="H1102" s="544">
        <f t="shared" si="65"/>
        <v>29519.491525423728</v>
      </c>
      <c r="I1102" s="550">
        <v>208998000</v>
      </c>
    </row>
    <row r="1103" spans="2:9" ht="15.75">
      <c r="B1103" s="83"/>
      <c r="C1103" s="83"/>
      <c r="D1103" s="536">
        <f t="shared" si="66"/>
        <v>13881</v>
      </c>
      <c r="E1103" s="534">
        <f t="shared" si="64"/>
        <v>14408.183848425906</v>
      </c>
      <c r="F1103" s="529">
        <v>200000000</v>
      </c>
      <c r="G1103" s="533">
        <f t="shared" si="67"/>
        <v>7081</v>
      </c>
      <c r="H1103" s="544">
        <f t="shared" si="65"/>
        <v>29515.322694534669</v>
      </c>
      <c r="I1103" s="550">
        <v>208998000</v>
      </c>
    </row>
    <row r="1104" spans="2:9" ht="15.75">
      <c r="B1104" s="83"/>
      <c r="C1104" s="83"/>
      <c r="D1104" s="536">
        <f t="shared" si="66"/>
        <v>13882</v>
      </c>
      <c r="E1104" s="534">
        <f t="shared" si="64"/>
        <v>14407.145944388416</v>
      </c>
      <c r="F1104" s="529">
        <v>200000000</v>
      </c>
      <c r="G1104" s="533">
        <f t="shared" si="67"/>
        <v>7082</v>
      </c>
      <c r="H1104" s="544">
        <f t="shared" si="65"/>
        <v>29511.155040948885</v>
      </c>
      <c r="I1104" s="550">
        <v>208998000</v>
      </c>
    </row>
    <row r="1105" spans="2:9" ht="15.75">
      <c r="B1105" s="83"/>
      <c r="C1105" s="83"/>
      <c r="D1105" s="536">
        <f t="shared" si="66"/>
        <v>13883</v>
      </c>
      <c r="E1105" s="534">
        <f t="shared" si="64"/>
        <v>14406.108189872506</v>
      </c>
      <c r="F1105" s="529">
        <v>200000000</v>
      </c>
      <c r="G1105" s="533">
        <f t="shared" si="67"/>
        <v>7083</v>
      </c>
      <c r="H1105" s="544">
        <f t="shared" si="65"/>
        <v>29506.988564167725</v>
      </c>
      <c r="I1105" s="550">
        <v>208998000</v>
      </c>
    </row>
    <row r="1106" spans="2:9" ht="15.75">
      <c r="B1106" s="83"/>
      <c r="C1106" s="83"/>
      <c r="D1106" s="536">
        <f t="shared" si="66"/>
        <v>13884</v>
      </c>
      <c r="E1106" s="534">
        <f t="shared" si="64"/>
        <v>14405.070584845866</v>
      </c>
      <c r="F1106" s="529">
        <v>200000000</v>
      </c>
      <c r="G1106" s="533">
        <f t="shared" si="67"/>
        <v>7084</v>
      </c>
      <c r="H1106" s="544">
        <f t="shared" si="65"/>
        <v>29502.82326369283</v>
      </c>
      <c r="I1106" s="550">
        <v>208998000</v>
      </c>
    </row>
    <row r="1107" spans="2:9" ht="15.75">
      <c r="B1107" s="83"/>
      <c r="C1107" s="83"/>
      <c r="D1107" s="536">
        <f t="shared" si="66"/>
        <v>13885</v>
      </c>
      <c r="E1107" s="534">
        <f t="shared" si="64"/>
        <v>14404.033129276197</v>
      </c>
      <c r="F1107" s="529">
        <v>200000000</v>
      </c>
      <c r="G1107" s="533">
        <f t="shared" si="67"/>
        <v>7085</v>
      </c>
      <c r="H1107" s="544">
        <f t="shared" si="65"/>
        <v>29498.659139026113</v>
      </c>
      <c r="I1107" s="550">
        <v>208998000</v>
      </c>
    </row>
    <row r="1108" spans="2:9" ht="15.75">
      <c r="B1108" s="83"/>
      <c r="C1108" s="83"/>
      <c r="D1108" s="536">
        <f t="shared" si="66"/>
        <v>13886</v>
      </c>
      <c r="E1108" s="534">
        <f t="shared" si="64"/>
        <v>14402.995823131212</v>
      </c>
      <c r="F1108" s="529">
        <v>200000000</v>
      </c>
      <c r="G1108" s="533">
        <f t="shared" si="67"/>
        <v>7086</v>
      </c>
      <c r="H1108" s="544">
        <f t="shared" si="65"/>
        <v>29494.496189669771</v>
      </c>
      <c r="I1108" s="550">
        <v>208998000</v>
      </c>
    </row>
    <row r="1109" spans="2:9" ht="15.75">
      <c r="B1109" s="83"/>
      <c r="C1109" s="83"/>
      <c r="D1109" s="536">
        <f t="shared" si="66"/>
        <v>13887</v>
      </c>
      <c r="E1109" s="534">
        <f t="shared" si="64"/>
        <v>14401.958666378627</v>
      </c>
      <c r="F1109" s="529">
        <v>200000000</v>
      </c>
      <c r="G1109" s="533">
        <f t="shared" si="67"/>
        <v>7087</v>
      </c>
      <c r="H1109" s="544">
        <f t="shared" si="65"/>
        <v>29490.334415126286</v>
      </c>
      <c r="I1109" s="550">
        <v>208998000</v>
      </c>
    </row>
    <row r="1110" spans="2:9" ht="15.75">
      <c r="B1110" s="83"/>
      <c r="C1110" s="83"/>
      <c r="D1110" s="536">
        <f t="shared" si="66"/>
        <v>13888</v>
      </c>
      <c r="E1110" s="534">
        <f t="shared" si="64"/>
        <v>14400.921658986175</v>
      </c>
      <c r="F1110" s="529">
        <v>200000000</v>
      </c>
      <c r="G1110" s="533">
        <f t="shared" si="67"/>
        <v>7088</v>
      </c>
      <c r="H1110" s="544">
        <f t="shared" si="65"/>
        <v>29486.173814898419</v>
      </c>
      <c r="I1110" s="550">
        <v>208998000</v>
      </c>
    </row>
    <row r="1111" spans="2:9" ht="15.75">
      <c r="B1111" s="83"/>
      <c r="C1111" s="83"/>
      <c r="D1111" s="536">
        <f t="shared" si="66"/>
        <v>13889</v>
      </c>
      <c r="E1111" s="534">
        <f t="shared" ref="E1111:E1174" si="68">F1111/D1111</f>
        <v>14399.884800921593</v>
      </c>
      <c r="F1111" s="529">
        <v>200000000</v>
      </c>
      <c r="G1111" s="533">
        <f t="shared" si="67"/>
        <v>7089</v>
      </c>
      <c r="H1111" s="544">
        <f t="shared" ref="H1111:H1174" si="69">I1111/G1111</f>
        <v>29482.01438848921</v>
      </c>
      <c r="I1111" s="550">
        <v>208998000</v>
      </c>
    </row>
    <row r="1112" spans="2:9" ht="15.75">
      <c r="B1112" s="83"/>
      <c r="C1112" s="83"/>
      <c r="D1112" s="536">
        <f t="shared" ref="D1112:D1175" si="70">D1111+1</f>
        <v>13890</v>
      </c>
      <c r="E1112" s="534">
        <f t="shared" si="68"/>
        <v>14398.848092152628</v>
      </c>
      <c r="F1112" s="529">
        <v>200000000</v>
      </c>
      <c r="G1112" s="533">
        <f t="shared" ref="G1112:G1175" si="71">G1111+1</f>
        <v>7090</v>
      </c>
      <c r="H1112" s="544">
        <f t="shared" si="69"/>
        <v>29477.856135401973</v>
      </c>
      <c r="I1112" s="550">
        <v>208998000</v>
      </c>
    </row>
    <row r="1113" spans="2:9" ht="15.75">
      <c r="B1113" s="83"/>
      <c r="C1113" s="83"/>
      <c r="D1113" s="536">
        <f t="shared" si="70"/>
        <v>13891</v>
      </c>
      <c r="E1113" s="534">
        <f t="shared" si="68"/>
        <v>14397.811532647038</v>
      </c>
      <c r="F1113" s="529">
        <v>200000000</v>
      </c>
      <c r="G1113" s="533">
        <f t="shared" si="71"/>
        <v>7091</v>
      </c>
      <c r="H1113" s="544">
        <f t="shared" si="69"/>
        <v>29473.699055140318</v>
      </c>
      <c r="I1113" s="550">
        <v>208998000</v>
      </c>
    </row>
    <row r="1114" spans="2:9" ht="15.75">
      <c r="B1114" s="83"/>
      <c r="C1114" s="83"/>
      <c r="D1114" s="536">
        <f t="shared" si="70"/>
        <v>13892</v>
      </c>
      <c r="E1114" s="534">
        <f t="shared" si="68"/>
        <v>14396.775122372588</v>
      </c>
      <c r="F1114" s="529">
        <v>200000000</v>
      </c>
      <c r="G1114" s="533">
        <f t="shared" si="71"/>
        <v>7092</v>
      </c>
      <c r="H1114" s="544">
        <f t="shared" si="69"/>
        <v>29469.543147208122</v>
      </c>
      <c r="I1114" s="550">
        <v>208998000</v>
      </c>
    </row>
    <row r="1115" spans="2:9" ht="15.75">
      <c r="B1115" s="83"/>
      <c r="C1115" s="83"/>
      <c r="D1115" s="536">
        <f t="shared" si="70"/>
        <v>13893</v>
      </c>
      <c r="E1115" s="534">
        <f t="shared" si="68"/>
        <v>14395.738861297055</v>
      </c>
      <c r="F1115" s="529">
        <v>200000000</v>
      </c>
      <c r="G1115" s="533">
        <f t="shared" si="71"/>
        <v>7093</v>
      </c>
      <c r="H1115" s="544">
        <f t="shared" si="69"/>
        <v>29465.388411109543</v>
      </c>
      <c r="I1115" s="550">
        <v>208998000</v>
      </c>
    </row>
    <row r="1116" spans="2:9" ht="15.75">
      <c r="B1116" s="83"/>
      <c r="C1116" s="83"/>
      <c r="D1116" s="536">
        <f t="shared" si="70"/>
        <v>13894</v>
      </c>
      <c r="E1116" s="534">
        <f t="shared" si="68"/>
        <v>14394.702749388225</v>
      </c>
      <c r="F1116" s="529">
        <v>200000000</v>
      </c>
      <c r="G1116" s="533">
        <f t="shared" si="71"/>
        <v>7094</v>
      </c>
      <c r="H1116" s="544">
        <f t="shared" si="69"/>
        <v>29461.234846349027</v>
      </c>
      <c r="I1116" s="550">
        <v>208998000</v>
      </c>
    </row>
    <row r="1117" spans="2:9" ht="15.75">
      <c r="B1117" s="83"/>
      <c r="C1117" s="83"/>
      <c r="D1117" s="536">
        <f t="shared" si="70"/>
        <v>13895</v>
      </c>
      <c r="E1117" s="534">
        <f t="shared" si="68"/>
        <v>14393.666786613891</v>
      </c>
      <c r="F1117" s="529">
        <v>200000000</v>
      </c>
      <c r="G1117" s="533">
        <f t="shared" si="71"/>
        <v>7095</v>
      </c>
      <c r="H1117" s="544">
        <f t="shared" si="69"/>
        <v>29457.082452431288</v>
      </c>
      <c r="I1117" s="550">
        <v>208998000</v>
      </c>
    </row>
    <row r="1118" spans="2:9" ht="15.75">
      <c r="B1118" s="83"/>
      <c r="C1118" s="83"/>
      <c r="D1118" s="536">
        <f t="shared" si="70"/>
        <v>13896</v>
      </c>
      <c r="E1118" s="534">
        <f t="shared" si="68"/>
        <v>14392.630972941854</v>
      </c>
      <c r="F1118" s="529">
        <v>200000000</v>
      </c>
      <c r="G1118" s="533">
        <f t="shared" si="71"/>
        <v>7096</v>
      </c>
      <c r="H1118" s="544">
        <f t="shared" si="69"/>
        <v>29452.931228861329</v>
      </c>
      <c r="I1118" s="550">
        <v>208998000</v>
      </c>
    </row>
    <row r="1119" spans="2:9" ht="15.75">
      <c r="B1119" s="83"/>
      <c r="C1119" s="83"/>
      <c r="D1119" s="536">
        <f t="shared" si="70"/>
        <v>13897</v>
      </c>
      <c r="E1119" s="534">
        <f t="shared" si="68"/>
        <v>14391.595308339929</v>
      </c>
      <c r="F1119" s="529">
        <v>200000000</v>
      </c>
      <c r="G1119" s="533">
        <f t="shared" si="71"/>
        <v>7097</v>
      </c>
      <c r="H1119" s="544">
        <f t="shared" si="69"/>
        <v>29448.781175144428</v>
      </c>
      <c r="I1119" s="550">
        <v>208998000</v>
      </c>
    </row>
    <row r="1120" spans="2:9" ht="15.75">
      <c r="B1120" s="83"/>
      <c r="C1120" s="83"/>
      <c r="D1120" s="536">
        <f t="shared" si="70"/>
        <v>13898</v>
      </c>
      <c r="E1120" s="534">
        <f t="shared" si="68"/>
        <v>14390.559792775939</v>
      </c>
      <c r="F1120" s="529">
        <v>200000000</v>
      </c>
      <c r="G1120" s="533">
        <f t="shared" si="71"/>
        <v>7098</v>
      </c>
      <c r="H1120" s="544">
        <f t="shared" si="69"/>
        <v>29444.632290786136</v>
      </c>
      <c r="I1120" s="550">
        <v>208998000</v>
      </c>
    </row>
    <row r="1121" spans="2:9" ht="15.75">
      <c r="B1121" s="83"/>
      <c r="C1121" s="83"/>
      <c r="D1121" s="536">
        <f t="shared" si="70"/>
        <v>13899</v>
      </c>
      <c r="E1121" s="534">
        <f t="shared" si="68"/>
        <v>14389.524426217713</v>
      </c>
      <c r="F1121" s="529">
        <v>200000000</v>
      </c>
      <c r="G1121" s="533">
        <f t="shared" si="71"/>
        <v>7099</v>
      </c>
      <c r="H1121" s="544">
        <f t="shared" si="69"/>
        <v>29440.484575292296</v>
      </c>
      <c r="I1121" s="550">
        <v>208998000</v>
      </c>
    </row>
    <row r="1122" spans="2:9" ht="15.75">
      <c r="B1122" s="83"/>
      <c r="C1122" s="83"/>
      <c r="D1122" s="536">
        <f t="shared" si="70"/>
        <v>13900</v>
      </c>
      <c r="E1122" s="535">
        <f t="shared" si="68"/>
        <v>14388.489208633093</v>
      </c>
      <c r="F1122" s="529">
        <v>200000000</v>
      </c>
      <c r="G1122" s="533">
        <f t="shared" si="71"/>
        <v>7100</v>
      </c>
      <c r="H1122" s="544">
        <f t="shared" si="69"/>
        <v>29436.338028169015</v>
      </c>
      <c r="I1122" s="550">
        <v>208998000</v>
      </c>
    </row>
    <row r="1123" spans="2:9" ht="15.75">
      <c r="B1123" s="83"/>
      <c r="C1123" s="83"/>
      <c r="D1123" s="536">
        <f t="shared" si="70"/>
        <v>13901</v>
      </c>
      <c r="E1123" s="534">
        <f t="shared" si="68"/>
        <v>14387.454139989928</v>
      </c>
      <c r="F1123" s="529">
        <v>200000000</v>
      </c>
      <c r="G1123" s="533">
        <f t="shared" si="71"/>
        <v>7101</v>
      </c>
      <c r="H1123" s="544">
        <f t="shared" si="69"/>
        <v>29432.192648922686</v>
      </c>
      <c r="I1123" s="550">
        <v>208998000</v>
      </c>
    </row>
    <row r="1124" spans="2:9" ht="15.75">
      <c r="B1124" s="83"/>
      <c r="C1124" s="83"/>
      <c r="D1124" s="536">
        <f t="shared" si="70"/>
        <v>13902</v>
      </c>
      <c r="E1124" s="534">
        <f t="shared" si="68"/>
        <v>14386.419220256079</v>
      </c>
      <c r="F1124" s="529">
        <v>200000000</v>
      </c>
      <c r="G1124" s="533">
        <f t="shared" si="71"/>
        <v>7102</v>
      </c>
      <c r="H1124" s="544">
        <f t="shared" si="69"/>
        <v>29428.048437059984</v>
      </c>
      <c r="I1124" s="550">
        <v>208998000</v>
      </c>
    </row>
    <row r="1125" spans="2:9" ht="15.75">
      <c r="B1125" s="83"/>
      <c r="C1125" s="83"/>
      <c r="D1125" s="536">
        <f t="shared" si="70"/>
        <v>13903</v>
      </c>
      <c r="E1125" s="534">
        <f t="shared" si="68"/>
        <v>14385.384449399411</v>
      </c>
      <c r="F1125" s="529">
        <v>200000000</v>
      </c>
      <c r="G1125" s="533">
        <f t="shared" si="71"/>
        <v>7103</v>
      </c>
      <c r="H1125" s="544">
        <f t="shared" si="69"/>
        <v>29423.90539208785</v>
      </c>
      <c r="I1125" s="550">
        <v>208998000</v>
      </c>
    </row>
    <row r="1126" spans="2:9" ht="15.75">
      <c r="B1126" s="83"/>
      <c r="C1126" s="83"/>
      <c r="D1126" s="536">
        <f t="shared" si="70"/>
        <v>13904</v>
      </c>
      <c r="E1126" s="534">
        <f t="shared" si="68"/>
        <v>14384.349827387801</v>
      </c>
      <c r="F1126" s="529">
        <v>200000000</v>
      </c>
      <c r="G1126" s="533">
        <f t="shared" si="71"/>
        <v>7104</v>
      </c>
      <c r="H1126" s="544">
        <f t="shared" si="69"/>
        <v>29419.763513513513</v>
      </c>
      <c r="I1126" s="550">
        <v>208998000</v>
      </c>
    </row>
    <row r="1127" spans="2:9" ht="15.75">
      <c r="B1127" s="83"/>
      <c r="C1127" s="83"/>
      <c r="D1127" s="536">
        <f t="shared" si="70"/>
        <v>13905</v>
      </c>
      <c r="E1127" s="534">
        <f t="shared" si="68"/>
        <v>14383.315354189141</v>
      </c>
      <c r="F1127" s="529">
        <v>200000000</v>
      </c>
      <c r="G1127" s="533">
        <f t="shared" si="71"/>
        <v>7105</v>
      </c>
      <c r="H1127" s="544">
        <f t="shared" si="69"/>
        <v>29415.622800844474</v>
      </c>
      <c r="I1127" s="550">
        <v>208998000</v>
      </c>
    </row>
    <row r="1128" spans="2:9" ht="15.75">
      <c r="B1128" s="83"/>
      <c r="C1128" s="83"/>
      <c r="D1128" s="536">
        <f t="shared" si="70"/>
        <v>13906</v>
      </c>
      <c r="E1128" s="534">
        <f t="shared" si="68"/>
        <v>14382.281029771322</v>
      </c>
      <c r="F1128" s="529">
        <v>200000000</v>
      </c>
      <c r="G1128" s="533">
        <f t="shared" si="71"/>
        <v>7106</v>
      </c>
      <c r="H1128" s="544">
        <f t="shared" si="69"/>
        <v>29411.483253588518</v>
      </c>
      <c r="I1128" s="550">
        <v>208998000</v>
      </c>
    </row>
    <row r="1129" spans="2:9" ht="15.75">
      <c r="B1129" s="83"/>
      <c r="C1129" s="83"/>
      <c r="D1129" s="536">
        <f t="shared" si="70"/>
        <v>13907</v>
      </c>
      <c r="E1129" s="534">
        <f t="shared" si="68"/>
        <v>14381.24685410225</v>
      </c>
      <c r="F1129" s="529">
        <v>200000000</v>
      </c>
      <c r="G1129" s="533">
        <f t="shared" si="71"/>
        <v>7107</v>
      </c>
      <c r="H1129" s="544">
        <f t="shared" si="69"/>
        <v>29407.344871253692</v>
      </c>
      <c r="I1129" s="550">
        <v>208998000</v>
      </c>
    </row>
    <row r="1130" spans="2:9" ht="15.75">
      <c r="B1130" s="83"/>
      <c r="C1130" s="83"/>
      <c r="D1130" s="536">
        <f t="shared" si="70"/>
        <v>13908</v>
      </c>
      <c r="E1130" s="534">
        <f t="shared" si="68"/>
        <v>14380.212827149842</v>
      </c>
      <c r="F1130" s="529">
        <v>200000000</v>
      </c>
      <c r="G1130" s="533">
        <f t="shared" si="71"/>
        <v>7108</v>
      </c>
      <c r="H1130" s="544">
        <f t="shared" si="69"/>
        <v>29403.207653348341</v>
      </c>
      <c r="I1130" s="550">
        <v>208998000</v>
      </c>
    </row>
    <row r="1131" spans="2:9" ht="15.75">
      <c r="B1131" s="83"/>
      <c r="C1131" s="83"/>
      <c r="D1131" s="536">
        <f t="shared" si="70"/>
        <v>13909</v>
      </c>
      <c r="E1131" s="534">
        <f t="shared" si="68"/>
        <v>14379.17894888202</v>
      </c>
      <c r="F1131" s="529">
        <v>200000000</v>
      </c>
      <c r="G1131" s="533">
        <f t="shared" si="71"/>
        <v>7109</v>
      </c>
      <c r="H1131" s="544">
        <f t="shared" si="69"/>
        <v>29399.071599381066</v>
      </c>
      <c r="I1131" s="550">
        <v>208998000</v>
      </c>
    </row>
    <row r="1132" spans="2:9" ht="15.75">
      <c r="B1132" s="83"/>
      <c r="C1132" s="83"/>
      <c r="D1132" s="536">
        <f t="shared" si="70"/>
        <v>13910</v>
      </c>
      <c r="E1132" s="534">
        <f t="shared" si="68"/>
        <v>14378.145219266715</v>
      </c>
      <c r="F1132" s="529">
        <v>200000000</v>
      </c>
      <c r="G1132" s="533">
        <f t="shared" si="71"/>
        <v>7110</v>
      </c>
      <c r="H1132" s="544">
        <f t="shared" si="69"/>
        <v>29394.936708860758</v>
      </c>
      <c r="I1132" s="550">
        <v>208998000</v>
      </c>
    </row>
    <row r="1133" spans="2:9" ht="15.75">
      <c r="B1133" s="83"/>
      <c r="C1133" s="83"/>
      <c r="D1133" s="536">
        <f t="shared" si="70"/>
        <v>13911</v>
      </c>
      <c r="E1133" s="534">
        <f t="shared" si="68"/>
        <v>14377.111638271872</v>
      </c>
      <c r="F1133" s="529">
        <v>200000000</v>
      </c>
      <c r="G1133" s="533">
        <f t="shared" si="71"/>
        <v>7111</v>
      </c>
      <c r="H1133" s="544">
        <f t="shared" si="69"/>
        <v>29390.802981296583</v>
      </c>
      <c r="I1133" s="550">
        <v>208998000</v>
      </c>
    </row>
    <row r="1134" spans="2:9" ht="15.75">
      <c r="B1134" s="83"/>
      <c r="C1134" s="83"/>
      <c r="D1134" s="536">
        <f t="shared" si="70"/>
        <v>13912</v>
      </c>
      <c r="E1134" s="534">
        <f t="shared" si="68"/>
        <v>14376.07820586544</v>
      </c>
      <c r="F1134" s="529">
        <v>200000000</v>
      </c>
      <c r="G1134" s="533">
        <f t="shared" si="71"/>
        <v>7112</v>
      </c>
      <c r="H1134" s="544">
        <f t="shared" si="69"/>
        <v>29386.670416197976</v>
      </c>
      <c r="I1134" s="550">
        <v>208998000</v>
      </c>
    </row>
    <row r="1135" spans="2:9" ht="15.75">
      <c r="B1135" s="83"/>
      <c r="C1135" s="83"/>
      <c r="D1135" s="536">
        <f t="shared" si="70"/>
        <v>13913</v>
      </c>
      <c r="E1135" s="534">
        <f t="shared" si="68"/>
        <v>14375.044922015381</v>
      </c>
      <c r="F1135" s="529">
        <v>200000000</v>
      </c>
      <c r="G1135" s="533">
        <f t="shared" si="71"/>
        <v>7113</v>
      </c>
      <c r="H1135" s="544">
        <f t="shared" si="69"/>
        <v>29382.539013074653</v>
      </c>
      <c r="I1135" s="550">
        <v>208998000</v>
      </c>
    </row>
    <row r="1136" spans="2:9" ht="15.75">
      <c r="B1136" s="83"/>
      <c r="C1136" s="83"/>
      <c r="D1136" s="536">
        <f t="shared" si="70"/>
        <v>13914</v>
      </c>
      <c r="E1136" s="534">
        <f t="shared" si="68"/>
        <v>14374.011786689665</v>
      </c>
      <c r="F1136" s="529">
        <v>200000000</v>
      </c>
      <c r="G1136" s="533">
        <f t="shared" si="71"/>
        <v>7114</v>
      </c>
      <c r="H1136" s="544">
        <f t="shared" si="69"/>
        <v>29378.408771436603</v>
      </c>
      <c r="I1136" s="550">
        <v>208998000</v>
      </c>
    </row>
    <row r="1137" spans="2:9" ht="15.75">
      <c r="B1137" s="83"/>
      <c r="C1137" s="83"/>
      <c r="D1137" s="536">
        <f t="shared" si="70"/>
        <v>13915</v>
      </c>
      <c r="E1137" s="534">
        <f t="shared" si="68"/>
        <v>14372.97879985627</v>
      </c>
      <c r="F1137" s="529">
        <v>200000000</v>
      </c>
      <c r="G1137" s="533">
        <f t="shared" si="71"/>
        <v>7115</v>
      </c>
      <c r="H1137" s="544">
        <f t="shared" si="69"/>
        <v>29374.279690794097</v>
      </c>
      <c r="I1137" s="550">
        <v>208998000</v>
      </c>
    </row>
    <row r="1138" spans="2:9" ht="15.75">
      <c r="B1138" s="83"/>
      <c r="C1138" s="83"/>
      <c r="D1138" s="536">
        <f t="shared" si="70"/>
        <v>13916</v>
      </c>
      <c r="E1138" s="534">
        <f t="shared" si="68"/>
        <v>14371.945961483185</v>
      </c>
      <c r="F1138" s="529">
        <v>200000000</v>
      </c>
      <c r="G1138" s="533">
        <f t="shared" si="71"/>
        <v>7116</v>
      </c>
      <c r="H1138" s="544">
        <f t="shared" si="69"/>
        <v>29370.151770657674</v>
      </c>
      <c r="I1138" s="550">
        <v>208998000</v>
      </c>
    </row>
    <row r="1139" spans="2:9" ht="15.75">
      <c r="B1139" s="83"/>
      <c r="C1139" s="83"/>
      <c r="D1139" s="536">
        <f t="shared" si="70"/>
        <v>13917</v>
      </c>
      <c r="E1139" s="534">
        <f t="shared" si="68"/>
        <v>14370.913271538406</v>
      </c>
      <c r="F1139" s="529">
        <v>200000000</v>
      </c>
      <c r="G1139" s="533">
        <f t="shared" si="71"/>
        <v>7117</v>
      </c>
      <c r="H1139" s="544">
        <f t="shared" si="69"/>
        <v>29366.025010538149</v>
      </c>
      <c r="I1139" s="550">
        <v>208998000</v>
      </c>
    </row>
    <row r="1140" spans="2:9" ht="15.75">
      <c r="B1140" s="83"/>
      <c r="C1140" s="83"/>
      <c r="D1140" s="536">
        <f t="shared" si="70"/>
        <v>13918</v>
      </c>
      <c r="E1140" s="534">
        <f t="shared" si="68"/>
        <v>14369.880729989942</v>
      </c>
      <c r="F1140" s="529">
        <v>200000000</v>
      </c>
      <c r="G1140" s="533">
        <f t="shared" si="71"/>
        <v>7118</v>
      </c>
      <c r="H1140" s="544">
        <f t="shared" si="69"/>
        <v>29361.899409946614</v>
      </c>
      <c r="I1140" s="550">
        <v>208998000</v>
      </c>
    </row>
    <row r="1141" spans="2:9" ht="15.75">
      <c r="B1141" s="83"/>
      <c r="C1141" s="83"/>
      <c r="D1141" s="536">
        <f t="shared" si="70"/>
        <v>13919</v>
      </c>
      <c r="E1141" s="534">
        <f t="shared" si="68"/>
        <v>14368.848336805804</v>
      </c>
      <c r="F1141" s="529">
        <v>200000000</v>
      </c>
      <c r="G1141" s="533">
        <f t="shared" si="71"/>
        <v>7119</v>
      </c>
      <c r="H1141" s="544">
        <f t="shared" si="69"/>
        <v>29357.774968394438</v>
      </c>
      <c r="I1141" s="550">
        <v>208998000</v>
      </c>
    </row>
    <row r="1142" spans="2:9" ht="15.75">
      <c r="B1142" s="83"/>
      <c r="C1142" s="83"/>
      <c r="D1142" s="536">
        <f t="shared" si="70"/>
        <v>13920</v>
      </c>
      <c r="E1142" s="534">
        <f t="shared" si="68"/>
        <v>14367.816091954022</v>
      </c>
      <c r="F1142" s="529">
        <v>200000000</v>
      </c>
      <c r="G1142" s="533">
        <f t="shared" si="71"/>
        <v>7120</v>
      </c>
      <c r="H1142" s="544">
        <f t="shared" si="69"/>
        <v>29353.651685393259</v>
      </c>
      <c r="I1142" s="550">
        <v>208998000</v>
      </c>
    </row>
    <row r="1143" spans="2:9" ht="15.75">
      <c r="B1143" s="83"/>
      <c r="C1143" s="83"/>
      <c r="D1143" s="536">
        <f t="shared" si="70"/>
        <v>13921</v>
      </c>
      <c r="E1143" s="534">
        <f t="shared" si="68"/>
        <v>14366.783995402629</v>
      </c>
      <c r="F1143" s="529">
        <v>200000000</v>
      </c>
      <c r="G1143" s="533">
        <f t="shared" si="71"/>
        <v>7121</v>
      </c>
      <c r="H1143" s="544">
        <f t="shared" si="69"/>
        <v>29349.529560454994</v>
      </c>
      <c r="I1143" s="550">
        <v>208998000</v>
      </c>
    </row>
    <row r="1144" spans="2:9" ht="15.75">
      <c r="B1144" s="83"/>
      <c r="C1144" s="83"/>
      <c r="D1144" s="536">
        <f t="shared" si="70"/>
        <v>13922</v>
      </c>
      <c r="E1144" s="534">
        <f t="shared" si="68"/>
        <v>14365.752047119668</v>
      </c>
      <c r="F1144" s="529">
        <v>200000000</v>
      </c>
      <c r="G1144" s="533">
        <f t="shared" si="71"/>
        <v>7122</v>
      </c>
      <c r="H1144" s="544">
        <f t="shared" si="69"/>
        <v>29345.408593091826</v>
      </c>
      <c r="I1144" s="550">
        <v>208998000</v>
      </c>
    </row>
    <row r="1145" spans="2:9" ht="15.75">
      <c r="B1145" s="83"/>
      <c r="C1145" s="83"/>
      <c r="D1145" s="536">
        <f t="shared" si="70"/>
        <v>13923</v>
      </c>
      <c r="E1145" s="534">
        <f t="shared" si="68"/>
        <v>14364.720247073188</v>
      </c>
      <c r="F1145" s="529">
        <v>200000000</v>
      </c>
      <c r="G1145" s="533">
        <f t="shared" si="71"/>
        <v>7123</v>
      </c>
      <c r="H1145" s="544">
        <f t="shared" si="69"/>
        <v>29341.288782816227</v>
      </c>
      <c r="I1145" s="550">
        <v>208998000</v>
      </c>
    </row>
    <row r="1146" spans="2:9" ht="15.75">
      <c r="B1146" s="83"/>
      <c r="C1146" s="83"/>
      <c r="D1146" s="536">
        <f t="shared" si="70"/>
        <v>13924</v>
      </c>
      <c r="E1146" s="534">
        <f t="shared" si="68"/>
        <v>14363.688595231255</v>
      </c>
      <c r="F1146" s="529">
        <v>200000000</v>
      </c>
      <c r="G1146" s="533">
        <f t="shared" si="71"/>
        <v>7124</v>
      </c>
      <c r="H1146" s="544">
        <f t="shared" si="69"/>
        <v>29337.170129140934</v>
      </c>
      <c r="I1146" s="550">
        <v>208998000</v>
      </c>
    </row>
    <row r="1147" spans="2:9" ht="15.75">
      <c r="B1147" s="83"/>
      <c r="C1147" s="83"/>
      <c r="D1147" s="536">
        <f t="shared" si="70"/>
        <v>13925</v>
      </c>
      <c r="E1147" s="534">
        <f t="shared" si="68"/>
        <v>14362.65709156194</v>
      </c>
      <c r="F1147" s="529">
        <v>200000000</v>
      </c>
      <c r="G1147" s="533">
        <f t="shared" si="71"/>
        <v>7125</v>
      </c>
      <c r="H1147" s="544">
        <f t="shared" si="69"/>
        <v>29333.052631578947</v>
      </c>
      <c r="I1147" s="550">
        <v>208998000</v>
      </c>
    </row>
    <row r="1148" spans="2:9" ht="15.75">
      <c r="B1148" s="83"/>
      <c r="C1148" s="83"/>
      <c r="D1148" s="536">
        <f t="shared" si="70"/>
        <v>13926</v>
      </c>
      <c r="E1148" s="534">
        <f t="shared" si="68"/>
        <v>14361.625736033318</v>
      </c>
      <c r="F1148" s="529">
        <v>200000000</v>
      </c>
      <c r="G1148" s="533">
        <f t="shared" si="71"/>
        <v>7126</v>
      </c>
      <c r="H1148" s="544">
        <f t="shared" si="69"/>
        <v>29328.93628964356</v>
      </c>
      <c r="I1148" s="550">
        <v>208998000</v>
      </c>
    </row>
    <row r="1149" spans="2:9" ht="15.75">
      <c r="B1149" s="83"/>
      <c r="C1149" s="83"/>
      <c r="D1149" s="536">
        <f t="shared" si="70"/>
        <v>13927</v>
      </c>
      <c r="E1149" s="534">
        <f t="shared" si="68"/>
        <v>14360.594528613485</v>
      </c>
      <c r="F1149" s="529">
        <v>200000000</v>
      </c>
      <c r="G1149" s="533">
        <f t="shared" si="71"/>
        <v>7127</v>
      </c>
      <c r="H1149" s="544">
        <f t="shared" si="69"/>
        <v>29324.821102848324</v>
      </c>
      <c r="I1149" s="550">
        <v>208998000</v>
      </c>
    </row>
    <row r="1150" spans="2:9" ht="15.75">
      <c r="B1150" s="83"/>
      <c r="C1150" s="83"/>
      <c r="D1150" s="536">
        <f t="shared" si="70"/>
        <v>13928</v>
      </c>
      <c r="E1150" s="534">
        <f t="shared" si="68"/>
        <v>14359.563469270533</v>
      </c>
      <c r="F1150" s="529">
        <v>200000000</v>
      </c>
      <c r="G1150" s="533">
        <f t="shared" si="71"/>
        <v>7128</v>
      </c>
      <c r="H1150" s="544">
        <f t="shared" si="69"/>
        <v>29320.707070707071</v>
      </c>
      <c r="I1150" s="550">
        <v>208998000</v>
      </c>
    </row>
    <row r="1151" spans="2:9" ht="15.75">
      <c r="B1151" s="83"/>
      <c r="C1151" s="83"/>
      <c r="D1151" s="536">
        <f t="shared" si="70"/>
        <v>13929</v>
      </c>
      <c r="E1151" s="534">
        <f t="shared" si="68"/>
        <v>14358.532557972576</v>
      </c>
      <c r="F1151" s="529">
        <v>200000000</v>
      </c>
      <c r="G1151" s="533">
        <f t="shared" si="71"/>
        <v>7129</v>
      </c>
      <c r="H1151" s="544">
        <f t="shared" si="69"/>
        <v>29316.594192733904</v>
      </c>
      <c r="I1151" s="550">
        <v>208998000</v>
      </c>
    </row>
    <row r="1152" spans="2:9" ht="15.75">
      <c r="B1152" s="83"/>
      <c r="C1152" s="83"/>
      <c r="D1152" s="536">
        <f t="shared" si="70"/>
        <v>13930</v>
      </c>
      <c r="E1152" s="534">
        <f t="shared" si="68"/>
        <v>14357.501794687725</v>
      </c>
      <c r="F1152" s="529">
        <v>200000000</v>
      </c>
      <c r="G1152" s="533">
        <f t="shared" si="71"/>
        <v>7130</v>
      </c>
      <c r="H1152" s="544">
        <f t="shared" si="69"/>
        <v>29312.482468443199</v>
      </c>
      <c r="I1152" s="550">
        <v>208998000</v>
      </c>
    </row>
    <row r="1153" spans="2:9" ht="15.75">
      <c r="B1153" s="83"/>
      <c r="C1153" s="83"/>
      <c r="D1153" s="536">
        <f t="shared" si="70"/>
        <v>13931</v>
      </c>
      <c r="E1153" s="534">
        <f t="shared" si="68"/>
        <v>14356.471179384107</v>
      </c>
      <c r="F1153" s="529">
        <v>200000000</v>
      </c>
      <c r="G1153" s="533">
        <f t="shared" si="71"/>
        <v>7131</v>
      </c>
      <c r="H1153" s="544">
        <f t="shared" si="69"/>
        <v>29308.3718973496</v>
      </c>
      <c r="I1153" s="550">
        <v>208998000</v>
      </c>
    </row>
    <row r="1154" spans="2:9" ht="15.75">
      <c r="B1154" s="83"/>
      <c r="C1154" s="83"/>
      <c r="D1154" s="536">
        <f t="shared" si="70"/>
        <v>13932</v>
      </c>
      <c r="E1154" s="534">
        <f t="shared" si="68"/>
        <v>14355.44071202986</v>
      </c>
      <c r="F1154" s="529">
        <v>200000000</v>
      </c>
      <c r="G1154" s="533">
        <f t="shared" si="71"/>
        <v>7132</v>
      </c>
      <c r="H1154" s="544">
        <f t="shared" si="69"/>
        <v>29304.26247896803</v>
      </c>
      <c r="I1154" s="550">
        <v>208998000</v>
      </c>
    </row>
    <row r="1155" spans="2:9" ht="15.75">
      <c r="B1155" s="83"/>
      <c r="C1155" s="83"/>
      <c r="D1155" s="536">
        <f t="shared" si="70"/>
        <v>13933</v>
      </c>
      <c r="E1155" s="534">
        <f t="shared" si="68"/>
        <v>14354.410392593125</v>
      </c>
      <c r="F1155" s="529">
        <v>200000000</v>
      </c>
      <c r="G1155" s="533">
        <f t="shared" si="71"/>
        <v>7133</v>
      </c>
      <c r="H1155" s="544">
        <f t="shared" si="69"/>
        <v>29300.154212813683</v>
      </c>
      <c r="I1155" s="550">
        <v>208998000</v>
      </c>
    </row>
    <row r="1156" spans="2:9" ht="15.75">
      <c r="B1156" s="83"/>
      <c r="C1156" s="83"/>
      <c r="D1156" s="536">
        <f t="shared" si="70"/>
        <v>13934</v>
      </c>
      <c r="E1156" s="534">
        <f t="shared" si="68"/>
        <v>14353.380221042056</v>
      </c>
      <c r="F1156" s="529">
        <v>200000000</v>
      </c>
      <c r="G1156" s="533">
        <f t="shared" si="71"/>
        <v>7134</v>
      </c>
      <c r="H1156" s="544">
        <f t="shared" si="69"/>
        <v>29296.047098402018</v>
      </c>
      <c r="I1156" s="550">
        <v>208998000</v>
      </c>
    </row>
    <row r="1157" spans="2:9" ht="15.75">
      <c r="B1157" s="83"/>
      <c r="C1157" s="83"/>
      <c r="D1157" s="536">
        <f t="shared" si="70"/>
        <v>13935</v>
      </c>
      <c r="E1157" s="534">
        <f t="shared" si="68"/>
        <v>14352.350197344815</v>
      </c>
      <c r="F1157" s="529">
        <v>200000000</v>
      </c>
      <c r="G1157" s="533">
        <f t="shared" si="71"/>
        <v>7135</v>
      </c>
      <c r="H1157" s="544">
        <f t="shared" si="69"/>
        <v>29291.941135248773</v>
      </c>
      <c r="I1157" s="550">
        <v>208998000</v>
      </c>
    </row>
    <row r="1158" spans="2:9" ht="15.75">
      <c r="B1158" s="83"/>
      <c r="C1158" s="83"/>
      <c r="D1158" s="536">
        <f t="shared" si="70"/>
        <v>13936</v>
      </c>
      <c r="E1158" s="534">
        <f t="shared" si="68"/>
        <v>14351.320321469575</v>
      </c>
      <c r="F1158" s="529">
        <v>200000000</v>
      </c>
      <c r="G1158" s="533">
        <f t="shared" si="71"/>
        <v>7136</v>
      </c>
      <c r="H1158" s="544">
        <f t="shared" si="69"/>
        <v>29287.836322869956</v>
      </c>
      <c r="I1158" s="550">
        <v>208998000</v>
      </c>
    </row>
    <row r="1159" spans="2:9" ht="15.75">
      <c r="B1159" s="83"/>
      <c r="C1159" s="83"/>
      <c r="D1159" s="536">
        <f t="shared" si="70"/>
        <v>13937</v>
      </c>
      <c r="E1159" s="534">
        <f t="shared" si="68"/>
        <v>14350.290593384516</v>
      </c>
      <c r="F1159" s="529">
        <v>200000000</v>
      </c>
      <c r="G1159" s="533">
        <f t="shared" si="71"/>
        <v>7137</v>
      </c>
      <c r="H1159" s="544">
        <f t="shared" si="69"/>
        <v>29283.73266078184</v>
      </c>
      <c r="I1159" s="550">
        <v>208998000</v>
      </c>
    </row>
    <row r="1160" spans="2:9" ht="15.75">
      <c r="B1160" s="83"/>
      <c r="C1160" s="83"/>
      <c r="D1160" s="536">
        <f t="shared" si="70"/>
        <v>13938</v>
      </c>
      <c r="E1160" s="534">
        <f t="shared" si="68"/>
        <v>14349.261013057827</v>
      </c>
      <c r="F1160" s="529">
        <v>200000000</v>
      </c>
      <c r="G1160" s="533">
        <f t="shared" si="71"/>
        <v>7138</v>
      </c>
      <c r="H1160" s="544">
        <f t="shared" si="69"/>
        <v>29279.630148500979</v>
      </c>
      <c r="I1160" s="550">
        <v>208998000</v>
      </c>
    </row>
    <row r="1161" spans="2:9" ht="15.75">
      <c r="B1161" s="83"/>
      <c r="C1161" s="83"/>
      <c r="D1161" s="536">
        <f t="shared" si="70"/>
        <v>13939</v>
      </c>
      <c r="E1161" s="534">
        <f t="shared" si="68"/>
        <v>14348.231580457708</v>
      </c>
      <c r="F1161" s="529">
        <v>200000000</v>
      </c>
      <c r="G1161" s="533">
        <f t="shared" si="71"/>
        <v>7139</v>
      </c>
      <c r="H1161" s="544">
        <f t="shared" si="69"/>
        <v>29275.528785544193</v>
      </c>
      <c r="I1161" s="550">
        <v>208998000</v>
      </c>
    </row>
    <row r="1162" spans="2:9" ht="15.75">
      <c r="B1162" s="83"/>
      <c r="C1162" s="83"/>
      <c r="D1162" s="536">
        <f t="shared" si="70"/>
        <v>13940</v>
      </c>
      <c r="E1162" s="534">
        <f t="shared" si="68"/>
        <v>14347.202295552368</v>
      </c>
      <c r="F1162" s="529">
        <v>200000000</v>
      </c>
      <c r="G1162" s="533">
        <f t="shared" si="71"/>
        <v>7140</v>
      </c>
      <c r="H1162" s="544">
        <f t="shared" si="69"/>
        <v>29271.428571428572</v>
      </c>
      <c r="I1162" s="550">
        <v>208998000</v>
      </c>
    </row>
    <row r="1163" spans="2:9" ht="15.75">
      <c r="B1163" s="83"/>
      <c r="C1163" s="83"/>
      <c r="D1163" s="536">
        <f t="shared" si="70"/>
        <v>13941</v>
      </c>
      <c r="E1163" s="534">
        <f t="shared" si="68"/>
        <v>14346.173158310021</v>
      </c>
      <c r="F1163" s="529">
        <v>200000000</v>
      </c>
      <c r="G1163" s="533">
        <f t="shared" si="71"/>
        <v>7141</v>
      </c>
      <c r="H1163" s="544">
        <f t="shared" si="69"/>
        <v>29267.329505671474</v>
      </c>
      <c r="I1163" s="550">
        <v>208998000</v>
      </c>
    </row>
    <row r="1164" spans="2:9" ht="15.75">
      <c r="B1164" s="83"/>
      <c r="C1164" s="83"/>
      <c r="D1164" s="536">
        <f t="shared" si="70"/>
        <v>13942</v>
      </c>
      <c r="E1164" s="534">
        <f t="shared" si="68"/>
        <v>14345.144168698895</v>
      </c>
      <c r="F1164" s="529">
        <v>200000000</v>
      </c>
      <c r="G1164" s="533">
        <f t="shared" si="71"/>
        <v>7142</v>
      </c>
      <c r="H1164" s="544">
        <f t="shared" si="69"/>
        <v>29263.231587790535</v>
      </c>
      <c r="I1164" s="550">
        <v>208998000</v>
      </c>
    </row>
    <row r="1165" spans="2:9" ht="15.75">
      <c r="B1165" s="83"/>
      <c r="C1165" s="83"/>
      <c r="D1165" s="536">
        <f t="shared" si="70"/>
        <v>13943</v>
      </c>
      <c r="E1165" s="534">
        <f t="shared" si="68"/>
        <v>14344.115326687226</v>
      </c>
      <c r="F1165" s="529">
        <v>200000000</v>
      </c>
      <c r="G1165" s="533">
        <f t="shared" si="71"/>
        <v>7143</v>
      </c>
      <c r="H1165" s="544">
        <f t="shared" si="69"/>
        <v>29259.134817303653</v>
      </c>
      <c r="I1165" s="550">
        <v>208998000</v>
      </c>
    </row>
    <row r="1166" spans="2:9" ht="15.75">
      <c r="B1166" s="83"/>
      <c r="C1166" s="83"/>
      <c r="D1166" s="536">
        <f t="shared" si="70"/>
        <v>13944</v>
      </c>
      <c r="E1166" s="534">
        <f t="shared" si="68"/>
        <v>14343.086632243259</v>
      </c>
      <c r="F1166" s="529">
        <v>200000000</v>
      </c>
      <c r="G1166" s="533">
        <f t="shared" si="71"/>
        <v>7144</v>
      </c>
      <c r="H1166" s="544">
        <f t="shared" si="69"/>
        <v>29255.039193729004</v>
      </c>
      <c r="I1166" s="550">
        <v>208998000</v>
      </c>
    </row>
    <row r="1167" spans="2:9" ht="15.75">
      <c r="B1167" s="83"/>
      <c r="C1167" s="83"/>
      <c r="D1167" s="536">
        <f t="shared" si="70"/>
        <v>13945</v>
      </c>
      <c r="E1167" s="534">
        <f t="shared" si="68"/>
        <v>14342.058085335246</v>
      </c>
      <c r="F1167" s="529">
        <v>200000000</v>
      </c>
      <c r="G1167" s="533">
        <f t="shared" si="71"/>
        <v>7145</v>
      </c>
      <c r="H1167" s="544">
        <f t="shared" si="69"/>
        <v>29250.944716585025</v>
      </c>
      <c r="I1167" s="550">
        <v>208998000</v>
      </c>
    </row>
    <row r="1168" spans="2:9" ht="15.75">
      <c r="B1168" s="83"/>
      <c r="C1168" s="83"/>
      <c r="D1168" s="536">
        <f t="shared" si="70"/>
        <v>13946</v>
      </c>
      <c r="E1168" s="534">
        <f t="shared" si="68"/>
        <v>14341.029685931449</v>
      </c>
      <c r="F1168" s="529">
        <v>200000000</v>
      </c>
      <c r="G1168" s="533">
        <f t="shared" si="71"/>
        <v>7146</v>
      </c>
      <c r="H1168" s="544">
        <f t="shared" si="69"/>
        <v>29246.85138539043</v>
      </c>
      <c r="I1168" s="550">
        <v>208998000</v>
      </c>
    </row>
    <row r="1169" spans="2:9" ht="15.75">
      <c r="B1169" s="83"/>
      <c r="C1169" s="83"/>
      <c r="D1169" s="536">
        <f t="shared" si="70"/>
        <v>13947</v>
      </c>
      <c r="E1169" s="534">
        <f t="shared" si="68"/>
        <v>14340.001434000143</v>
      </c>
      <c r="F1169" s="529">
        <v>200000000</v>
      </c>
      <c r="G1169" s="533">
        <f t="shared" si="71"/>
        <v>7147</v>
      </c>
      <c r="H1169" s="544">
        <f t="shared" si="69"/>
        <v>29242.759199664193</v>
      </c>
      <c r="I1169" s="550">
        <v>208998000</v>
      </c>
    </row>
    <row r="1170" spans="2:9" ht="15.75">
      <c r="B1170" s="83"/>
      <c r="C1170" s="83"/>
      <c r="D1170" s="536">
        <f t="shared" si="70"/>
        <v>13948</v>
      </c>
      <c r="E1170" s="534">
        <f t="shared" si="68"/>
        <v>14338.973329509607</v>
      </c>
      <c r="F1170" s="529">
        <v>200000000</v>
      </c>
      <c r="G1170" s="533">
        <f t="shared" si="71"/>
        <v>7148</v>
      </c>
      <c r="H1170" s="544">
        <f t="shared" si="69"/>
        <v>29238.668158925575</v>
      </c>
      <c r="I1170" s="550">
        <v>208998000</v>
      </c>
    </row>
    <row r="1171" spans="2:9" ht="15.75">
      <c r="B1171" s="83"/>
      <c r="C1171" s="83"/>
      <c r="D1171" s="536">
        <f t="shared" si="70"/>
        <v>13949</v>
      </c>
      <c r="E1171" s="534">
        <f t="shared" si="68"/>
        <v>14337.94537242813</v>
      </c>
      <c r="F1171" s="529">
        <v>200000000</v>
      </c>
      <c r="G1171" s="533">
        <f t="shared" si="71"/>
        <v>7149</v>
      </c>
      <c r="H1171" s="544">
        <f t="shared" si="69"/>
        <v>29234.578262694082</v>
      </c>
      <c r="I1171" s="550">
        <v>208998000</v>
      </c>
    </row>
    <row r="1172" spans="2:9" ht="15.75">
      <c r="B1172" s="83"/>
      <c r="C1172" s="83"/>
      <c r="D1172" s="536">
        <f t="shared" si="70"/>
        <v>13950</v>
      </c>
      <c r="E1172" s="534">
        <f t="shared" si="68"/>
        <v>14336.917562724015</v>
      </c>
      <c r="F1172" s="529">
        <v>200000000</v>
      </c>
      <c r="G1172" s="533">
        <f t="shared" si="71"/>
        <v>7150</v>
      </c>
      <c r="H1172" s="544">
        <f t="shared" si="69"/>
        <v>29230.489510489511</v>
      </c>
      <c r="I1172" s="550">
        <v>208998000</v>
      </c>
    </row>
    <row r="1173" spans="2:9" ht="15.75">
      <c r="B1173" s="83"/>
      <c r="C1173" s="83"/>
      <c r="D1173" s="536">
        <f t="shared" si="70"/>
        <v>13951</v>
      </c>
      <c r="E1173" s="534">
        <f t="shared" si="68"/>
        <v>14335.889900365566</v>
      </c>
      <c r="F1173" s="529">
        <v>200000000</v>
      </c>
      <c r="G1173" s="533">
        <f t="shared" si="71"/>
        <v>7151</v>
      </c>
      <c r="H1173" s="544">
        <f t="shared" si="69"/>
        <v>29226.401901831912</v>
      </c>
      <c r="I1173" s="550">
        <v>208998000</v>
      </c>
    </row>
    <row r="1174" spans="2:9" ht="15.75">
      <c r="B1174" s="83"/>
      <c r="C1174" s="83"/>
      <c r="D1174" s="536">
        <f t="shared" si="70"/>
        <v>13952</v>
      </c>
      <c r="E1174" s="534">
        <f t="shared" si="68"/>
        <v>14334.862385321101</v>
      </c>
      <c r="F1174" s="529">
        <v>200000000</v>
      </c>
      <c r="G1174" s="533">
        <f t="shared" si="71"/>
        <v>7152</v>
      </c>
      <c r="H1174" s="544">
        <f t="shared" si="69"/>
        <v>29222.31543624161</v>
      </c>
      <c r="I1174" s="550">
        <v>208998000</v>
      </c>
    </row>
    <row r="1175" spans="2:9" ht="15.75">
      <c r="B1175" s="83"/>
      <c r="C1175" s="83"/>
      <c r="D1175" s="536">
        <f t="shared" si="70"/>
        <v>13953</v>
      </c>
      <c r="E1175" s="534">
        <f t="shared" ref="E1175:E1238" si="72">F1175/D1175</f>
        <v>14333.835017558948</v>
      </c>
      <c r="F1175" s="529">
        <v>200000000</v>
      </c>
      <c r="G1175" s="533">
        <f t="shared" si="71"/>
        <v>7153</v>
      </c>
      <c r="H1175" s="544">
        <f t="shared" ref="H1175:H1238" si="73">I1175/G1175</f>
        <v>29218.230113239199</v>
      </c>
      <c r="I1175" s="550">
        <v>208998000</v>
      </c>
    </row>
    <row r="1176" spans="2:9" ht="15.75">
      <c r="B1176" s="83"/>
      <c r="C1176" s="83"/>
      <c r="D1176" s="536">
        <f t="shared" ref="D1176:D1239" si="74">D1175+1</f>
        <v>13954</v>
      </c>
      <c r="E1176" s="534">
        <f t="shared" si="72"/>
        <v>14332.807797047442</v>
      </c>
      <c r="F1176" s="529">
        <v>200000000</v>
      </c>
      <c r="G1176" s="533">
        <f t="shared" ref="G1176:G1239" si="75">G1175+1</f>
        <v>7154</v>
      </c>
      <c r="H1176" s="544">
        <f t="shared" si="73"/>
        <v>29214.145932345542</v>
      </c>
      <c r="I1176" s="550">
        <v>208998000</v>
      </c>
    </row>
    <row r="1177" spans="2:9" ht="15.75">
      <c r="B1177" s="83"/>
      <c r="C1177" s="83"/>
      <c r="D1177" s="536">
        <f t="shared" si="74"/>
        <v>13955</v>
      </c>
      <c r="E1177" s="534">
        <f t="shared" si="72"/>
        <v>14331.780723754926</v>
      </c>
      <c r="F1177" s="529">
        <v>200000000</v>
      </c>
      <c r="G1177" s="533">
        <f t="shared" si="75"/>
        <v>7155</v>
      </c>
      <c r="H1177" s="544">
        <f t="shared" si="73"/>
        <v>29210.062893081762</v>
      </c>
      <c r="I1177" s="550">
        <v>208998000</v>
      </c>
    </row>
    <row r="1178" spans="2:9" ht="15.75">
      <c r="B1178" s="83"/>
      <c r="C1178" s="83"/>
      <c r="D1178" s="536">
        <f t="shared" si="74"/>
        <v>13956</v>
      </c>
      <c r="E1178" s="534">
        <f t="shared" si="72"/>
        <v>14330.753797649757</v>
      </c>
      <c r="F1178" s="529">
        <v>200000000</v>
      </c>
      <c r="G1178" s="533">
        <f t="shared" si="75"/>
        <v>7156</v>
      </c>
      <c r="H1178" s="544">
        <f t="shared" si="73"/>
        <v>29205.980994969257</v>
      </c>
      <c r="I1178" s="550">
        <v>208998000</v>
      </c>
    </row>
    <row r="1179" spans="2:9" ht="15.75">
      <c r="B1179" s="83"/>
      <c r="C1179" s="83"/>
      <c r="D1179" s="536">
        <f t="shared" si="74"/>
        <v>13957</v>
      </c>
      <c r="E1179" s="534">
        <f t="shared" si="72"/>
        <v>14329.727018700294</v>
      </c>
      <c r="F1179" s="529">
        <v>200000000</v>
      </c>
      <c r="G1179" s="533">
        <f t="shared" si="75"/>
        <v>7157</v>
      </c>
      <c r="H1179" s="544">
        <f t="shared" si="73"/>
        <v>29201.900237529691</v>
      </c>
      <c r="I1179" s="550">
        <v>208998000</v>
      </c>
    </row>
    <row r="1180" spans="2:9" ht="15.75">
      <c r="B1180" s="83"/>
      <c r="C1180" s="83"/>
      <c r="D1180" s="536">
        <f t="shared" si="74"/>
        <v>13958</v>
      </c>
      <c r="E1180" s="534">
        <f t="shared" si="72"/>
        <v>14328.700386874911</v>
      </c>
      <c r="F1180" s="529">
        <v>200000000</v>
      </c>
      <c r="G1180" s="533">
        <f t="shared" si="75"/>
        <v>7158</v>
      </c>
      <c r="H1180" s="544">
        <f t="shared" si="73"/>
        <v>29197.820620284994</v>
      </c>
      <c r="I1180" s="550">
        <v>208998000</v>
      </c>
    </row>
    <row r="1181" spans="2:9" ht="15.75">
      <c r="B1181" s="83"/>
      <c r="C1181" s="83"/>
      <c r="D1181" s="536">
        <f t="shared" si="74"/>
        <v>13959</v>
      </c>
      <c r="E1181" s="534">
        <f t="shared" si="72"/>
        <v>14327.673902141987</v>
      </c>
      <c r="F1181" s="529">
        <v>200000000</v>
      </c>
      <c r="G1181" s="533">
        <f t="shared" si="75"/>
        <v>7159</v>
      </c>
      <c r="H1181" s="544">
        <f t="shared" si="73"/>
        <v>29193.742142757368</v>
      </c>
      <c r="I1181" s="550">
        <v>208998000</v>
      </c>
    </row>
    <row r="1182" spans="2:9" ht="15.75">
      <c r="B1182" s="83"/>
      <c r="C1182" s="83"/>
      <c r="D1182" s="536">
        <f t="shared" si="74"/>
        <v>13960</v>
      </c>
      <c r="E1182" s="534">
        <f t="shared" si="72"/>
        <v>14326.647564469915</v>
      </c>
      <c r="F1182" s="529">
        <v>200000000</v>
      </c>
      <c r="G1182" s="533">
        <f t="shared" si="75"/>
        <v>7160</v>
      </c>
      <c r="H1182" s="544">
        <f t="shared" si="73"/>
        <v>29189.664804469274</v>
      </c>
      <c r="I1182" s="550">
        <v>208998000</v>
      </c>
    </row>
    <row r="1183" spans="2:9" ht="15.75">
      <c r="B1183" s="83"/>
      <c r="C1183" s="83"/>
      <c r="D1183" s="536">
        <f t="shared" si="74"/>
        <v>13961</v>
      </c>
      <c r="E1183" s="534">
        <f t="shared" si="72"/>
        <v>14325.621373827089</v>
      </c>
      <c r="F1183" s="529">
        <v>200000000</v>
      </c>
      <c r="G1183" s="533">
        <f t="shared" si="75"/>
        <v>7161</v>
      </c>
      <c r="H1183" s="544">
        <f t="shared" si="73"/>
        <v>29185.588604943445</v>
      </c>
      <c r="I1183" s="550">
        <v>208998000</v>
      </c>
    </row>
    <row r="1184" spans="2:9" ht="15.75">
      <c r="B1184" s="83"/>
      <c r="C1184" s="83"/>
      <c r="D1184" s="536">
        <f t="shared" si="74"/>
        <v>13962</v>
      </c>
      <c r="E1184" s="534">
        <f t="shared" si="72"/>
        <v>14324.595330181923</v>
      </c>
      <c r="F1184" s="529">
        <v>200000000</v>
      </c>
      <c r="G1184" s="533">
        <f t="shared" si="75"/>
        <v>7162</v>
      </c>
      <c r="H1184" s="544">
        <f t="shared" si="73"/>
        <v>29181.513543702877</v>
      </c>
      <c r="I1184" s="550">
        <v>208998000</v>
      </c>
    </row>
    <row r="1185" spans="2:9" ht="15.75">
      <c r="B1185" s="83"/>
      <c r="C1185" s="83"/>
      <c r="D1185" s="536">
        <f t="shared" si="74"/>
        <v>13963</v>
      </c>
      <c r="E1185" s="534">
        <f t="shared" si="72"/>
        <v>14323.569433502829</v>
      </c>
      <c r="F1185" s="529">
        <v>200000000</v>
      </c>
      <c r="G1185" s="533">
        <f t="shared" si="75"/>
        <v>7163</v>
      </c>
      <c r="H1185" s="544">
        <f t="shared" si="73"/>
        <v>29177.439620270838</v>
      </c>
      <c r="I1185" s="550">
        <v>208998000</v>
      </c>
    </row>
    <row r="1186" spans="2:9" ht="15.75">
      <c r="B1186" s="83"/>
      <c r="C1186" s="83"/>
      <c r="D1186" s="536">
        <f t="shared" si="74"/>
        <v>13964</v>
      </c>
      <c r="E1186" s="534">
        <f t="shared" si="72"/>
        <v>14322.543683758235</v>
      </c>
      <c r="F1186" s="529">
        <v>200000000</v>
      </c>
      <c r="G1186" s="533">
        <f t="shared" si="75"/>
        <v>7164</v>
      </c>
      <c r="H1186" s="544">
        <f t="shared" si="73"/>
        <v>29173.366834170854</v>
      </c>
      <c r="I1186" s="550">
        <v>208998000</v>
      </c>
    </row>
    <row r="1187" spans="2:9" ht="15.75">
      <c r="B1187" s="83"/>
      <c r="C1187" s="83"/>
      <c r="D1187" s="536">
        <f t="shared" si="74"/>
        <v>13965</v>
      </c>
      <c r="E1187" s="534">
        <f t="shared" si="72"/>
        <v>14321.518080916578</v>
      </c>
      <c r="F1187" s="529">
        <v>200000000</v>
      </c>
      <c r="G1187" s="533">
        <f t="shared" si="75"/>
        <v>7165</v>
      </c>
      <c r="H1187" s="544">
        <f t="shared" si="73"/>
        <v>29169.295184926727</v>
      </c>
      <c r="I1187" s="550">
        <v>208998000</v>
      </c>
    </row>
    <row r="1188" spans="2:9" ht="15.75">
      <c r="B1188" s="83"/>
      <c r="C1188" s="83"/>
      <c r="D1188" s="536">
        <f t="shared" si="74"/>
        <v>13966</v>
      </c>
      <c r="E1188" s="534">
        <f t="shared" si="72"/>
        <v>14320.492624946299</v>
      </c>
      <c r="F1188" s="529">
        <v>200000000</v>
      </c>
      <c r="G1188" s="533">
        <f t="shared" si="75"/>
        <v>7166</v>
      </c>
      <c r="H1188" s="544">
        <f t="shared" si="73"/>
        <v>29165.224672062519</v>
      </c>
      <c r="I1188" s="550">
        <v>208998000</v>
      </c>
    </row>
    <row r="1189" spans="2:9" ht="15.75">
      <c r="B1189" s="83"/>
      <c r="C1189" s="83"/>
      <c r="D1189" s="536">
        <f t="shared" si="74"/>
        <v>13967</v>
      </c>
      <c r="E1189" s="534">
        <f t="shared" si="72"/>
        <v>14319.467315815851</v>
      </c>
      <c r="F1189" s="529">
        <v>200000000</v>
      </c>
      <c r="G1189" s="533">
        <f t="shared" si="75"/>
        <v>7167</v>
      </c>
      <c r="H1189" s="544">
        <f t="shared" si="73"/>
        <v>29161.155295102555</v>
      </c>
      <c r="I1189" s="550">
        <v>208998000</v>
      </c>
    </row>
    <row r="1190" spans="2:9" ht="15.75">
      <c r="B1190" s="83"/>
      <c r="C1190" s="83"/>
      <c r="D1190" s="536">
        <f t="shared" si="74"/>
        <v>13968</v>
      </c>
      <c r="E1190" s="534">
        <f t="shared" si="72"/>
        <v>14318.442153493699</v>
      </c>
      <c r="F1190" s="529">
        <v>200000000</v>
      </c>
      <c r="G1190" s="533">
        <f t="shared" si="75"/>
        <v>7168</v>
      </c>
      <c r="H1190" s="544">
        <f t="shared" si="73"/>
        <v>29157.087053571428</v>
      </c>
      <c r="I1190" s="550">
        <v>208998000</v>
      </c>
    </row>
    <row r="1191" spans="2:9" ht="15.75">
      <c r="B1191" s="83"/>
      <c r="C1191" s="83"/>
      <c r="D1191" s="536">
        <f t="shared" si="74"/>
        <v>13969</v>
      </c>
      <c r="E1191" s="534">
        <f t="shared" si="72"/>
        <v>14317.417137948314</v>
      </c>
      <c r="F1191" s="529">
        <v>200000000</v>
      </c>
      <c r="G1191" s="533">
        <f t="shared" si="75"/>
        <v>7169</v>
      </c>
      <c r="H1191" s="544">
        <f t="shared" si="73"/>
        <v>29153.019946994002</v>
      </c>
      <c r="I1191" s="550">
        <v>208998000</v>
      </c>
    </row>
    <row r="1192" spans="2:9" ht="15.75">
      <c r="B1192" s="83"/>
      <c r="C1192" s="83"/>
      <c r="D1192" s="536">
        <f t="shared" si="74"/>
        <v>13970</v>
      </c>
      <c r="E1192" s="534">
        <f t="shared" si="72"/>
        <v>14316.392269148175</v>
      </c>
      <c r="F1192" s="529">
        <v>200000000</v>
      </c>
      <c r="G1192" s="533">
        <f t="shared" si="75"/>
        <v>7170</v>
      </c>
      <c r="H1192" s="544">
        <f t="shared" si="73"/>
        <v>29148.953974895398</v>
      </c>
      <c r="I1192" s="550">
        <v>208998000</v>
      </c>
    </row>
    <row r="1193" spans="2:9" ht="15.75">
      <c r="B1193" s="83"/>
      <c r="C1193" s="83"/>
      <c r="D1193" s="536">
        <f t="shared" si="74"/>
        <v>13971</v>
      </c>
      <c r="E1193" s="534">
        <f t="shared" si="72"/>
        <v>14315.367547061771</v>
      </c>
      <c r="F1193" s="529">
        <v>200000000</v>
      </c>
      <c r="G1193" s="533">
        <f t="shared" si="75"/>
        <v>7171</v>
      </c>
      <c r="H1193" s="544">
        <f t="shared" si="73"/>
        <v>29144.889136801004</v>
      </c>
      <c r="I1193" s="550">
        <v>208998000</v>
      </c>
    </row>
    <row r="1194" spans="2:9" ht="15.75">
      <c r="B1194" s="83"/>
      <c r="C1194" s="83"/>
      <c r="D1194" s="536">
        <f t="shared" si="74"/>
        <v>13972</v>
      </c>
      <c r="E1194" s="534">
        <f t="shared" si="72"/>
        <v>14314.342971657601</v>
      </c>
      <c r="F1194" s="529">
        <v>200000000</v>
      </c>
      <c r="G1194" s="533">
        <f t="shared" si="75"/>
        <v>7172</v>
      </c>
      <c r="H1194" s="544">
        <f t="shared" si="73"/>
        <v>29140.825432236474</v>
      </c>
      <c r="I1194" s="550">
        <v>208998000</v>
      </c>
    </row>
    <row r="1195" spans="2:9" ht="15.75">
      <c r="B1195" s="83"/>
      <c r="C1195" s="83"/>
      <c r="D1195" s="536">
        <f t="shared" si="74"/>
        <v>13973</v>
      </c>
      <c r="E1195" s="534">
        <f t="shared" si="72"/>
        <v>14313.318542904173</v>
      </c>
      <c r="F1195" s="529">
        <v>200000000</v>
      </c>
      <c r="G1195" s="533">
        <f t="shared" si="75"/>
        <v>7173</v>
      </c>
      <c r="H1195" s="544">
        <f t="shared" si="73"/>
        <v>29136.762860727729</v>
      </c>
      <c r="I1195" s="550">
        <v>208998000</v>
      </c>
    </row>
    <row r="1196" spans="2:9" ht="15.75">
      <c r="B1196" s="83"/>
      <c r="C1196" s="83"/>
      <c r="D1196" s="536">
        <f t="shared" si="74"/>
        <v>13974</v>
      </c>
      <c r="E1196" s="534">
        <f t="shared" si="72"/>
        <v>14312.294260770001</v>
      </c>
      <c r="F1196" s="529">
        <v>200000000</v>
      </c>
      <c r="G1196" s="533">
        <f t="shared" si="75"/>
        <v>7174</v>
      </c>
      <c r="H1196" s="544">
        <f t="shared" si="73"/>
        <v>29132.701421800946</v>
      </c>
      <c r="I1196" s="550">
        <v>208998000</v>
      </c>
    </row>
    <row r="1197" spans="2:9" ht="15.75">
      <c r="B1197" s="83"/>
      <c r="C1197" s="83"/>
      <c r="D1197" s="536">
        <f t="shared" si="74"/>
        <v>13975</v>
      </c>
      <c r="E1197" s="534">
        <f t="shared" si="72"/>
        <v>14311.270125223613</v>
      </c>
      <c r="F1197" s="529">
        <v>200000000</v>
      </c>
      <c r="G1197" s="533">
        <f t="shared" si="75"/>
        <v>7175</v>
      </c>
      <c r="H1197" s="544">
        <f t="shared" si="73"/>
        <v>29128.64111498258</v>
      </c>
      <c r="I1197" s="550">
        <v>208998000</v>
      </c>
    </row>
    <row r="1198" spans="2:9" ht="15.75">
      <c r="B1198" s="83"/>
      <c r="C1198" s="83"/>
      <c r="D1198" s="536">
        <f t="shared" si="74"/>
        <v>13976</v>
      </c>
      <c r="E1198" s="534">
        <f t="shared" si="72"/>
        <v>14310.246136233543</v>
      </c>
      <c r="F1198" s="529">
        <v>200000000</v>
      </c>
      <c r="G1198" s="533">
        <f t="shared" si="75"/>
        <v>7176</v>
      </c>
      <c r="H1198" s="544">
        <f t="shared" si="73"/>
        <v>29124.581939799333</v>
      </c>
      <c r="I1198" s="550">
        <v>208998000</v>
      </c>
    </row>
    <row r="1199" spans="2:9" ht="15.75">
      <c r="B1199" s="83"/>
      <c r="C1199" s="83"/>
      <c r="D1199" s="536">
        <f t="shared" si="74"/>
        <v>13977</v>
      </c>
      <c r="E1199" s="534">
        <f t="shared" si="72"/>
        <v>14309.222293768335</v>
      </c>
      <c r="F1199" s="529">
        <v>200000000</v>
      </c>
      <c r="G1199" s="533">
        <f t="shared" si="75"/>
        <v>7177</v>
      </c>
      <c r="H1199" s="544">
        <f t="shared" si="73"/>
        <v>29120.52389577818</v>
      </c>
      <c r="I1199" s="550">
        <v>208998000</v>
      </c>
    </row>
    <row r="1200" spans="2:9" ht="15.75">
      <c r="B1200" s="83"/>
      <c r="C1200" s="83"/>
      <c r="D1200" s="536">
        <f t="shared" si="74"/>
        <v>13978</v>
      </c>
      <c r="E1200" s="534">
        <f t="shared" si="72"/>
        <v>14308.198597796538</v>
      </c>
      <c r="F1200" s="529">
        <v>200000000</v>
      </c>
      <c r="G1200" s="533">
        <f t="shared" si="75"/>
        <v>7178</v>
      </c>
      <c r="H1200" s="544">
        <f t="shared" si="73"/>
        <v>29116.466982446364</v>
      </c>
      <c r="I1200" s="550">
        <v>208998000</v>
      </c>
    </row>
    <row r="1201" spans="2:9" ht="15.75">
      <c r="B1201" s="83"/>
      <c r="C1201" s="83"/>
      <c r="D1201" s="536">
        <f t="shared" si="74"/>
        <v>13979</v>
      </c>
      <c r="E1201" s="534">
        <f t="shared" si="72"/>
        <v>14307.175048286716</v>
      </c>
      <c r="F1201" s="529">
        <v>200000000</v>
      </c>
      <c r="G1201" s="533">
        <f t="shared" si="75"/>
        <v>7179</v>
      </c>
      <c r="H1201" s="544">
        <f t="shared" si="73"/>
        <v>29112.411199331382</v>
      </c>
      <c r="I1201" s="550">
        <v>208998000</v>
      </c>
    </row>
    <row r="1202" spans="2:9" ht="15.75">
      <c r="B1202" s="83"/>
      <c r="C1202" s="83"/>
      <c r="D1202" s="536">
        <f t="shared" si="74"/>
        <v>13980</v>
      </c>
      <c r="E1202" s="534">
        <f t="shared" si="72"/>
        <v>14306.151645207439</v>
      </c>
      <c r="F1202" s="529">
        <v>200000000</v>
      </c>
      <c r="G1202" s="533">
        <f t="shared" si="75"/>
        <v>7180</v>
      </c>
      <c r="H1202" s="544">
        <f t="shared" si="73"/>
        <v>29108.356545961004</v>
      </c>
      <c r="I1202" s="550">
        <v>208998000</v>
      </c>
    </row>
    <row r="1203" spans="2:9" ht="15.75">
      <c r="B1203" s="83"/>
      <c r="C1203" s="83"/>
      <c r="D1203" s="536">
        <f t="shared" si="74"/>
        <v>13981</v>
      </c>
      <c r="E1203" s="534">
        <f t="shared" si="72"/>
        <v>14305.128388527288</v>
      </c>
      <c r="F1203" s="529">
        <v>200000000</v>
      </c>
      <c r="G1203" s="533">
        <f t="shared" si="75"/>
        <v>7181</v>
      </c>
      <c r="H1203" s="544">
        <f t="shared" si="73"/>
        <v>29104.303021863248</v>
      </c>
      <c r="I1203" s="550">
        <v>208998000</v>
      </c>
    </row>
    <row r="1204" spans="2:9" ht="15.75">
      <c r="B1204" s="83"/>
      <c r="C1204" s="83"/>
      <c r="D1204" s="536">
        <f t="shared" si="74"/>
        <v>13982</v>
      </c>
      <c r="E1204" s="534">
        <f t="shared" si="72"/>
        <v>14304.105278214847</v>
      </c>
      <c r="F1204" s="529">
        <v>200000000</v>
      </c>
      <c r="G1204" s="533">
        <f t="shared" si="75"/>
        <v>7182</v>
      </c>
      <c r="H1204" s="544">
        <f t="shared" si="73"/>
        <v>29100.250626566416</v>
      </c>
      <c r="I1204" s="550">
        <v>208998000</v>
      </c>
    </row>
    <row r="1205" spans="2:9" ht="15.75">
      <c r="B1205" s="83"/>
      <c r="C1205" s="83"/>
      <c r="D1205" s="536">
        <f t="shared" si="74"/>
        <v>13983</v>
      </c>
      <c r="E1205" s="534">
        <f t="shared" si="72"/>
        <v>14303.082314238718</v>
      </c>
      <c r="F1205" s="529">
        <v>200000000</v>
      </c>
      <c r="G1205" s="533">
        <f t="shared" si="75"/>
        <v>7183</v>
      </c>
      <c r="H1205" s="544">
        <f t="shared" si="73"/>
        <v>29096.199359599053</v>
      </c>
      <c r="I1205" s="550">
        <v>208998000</v>
      </c>
    </row>
    <row r="1206" spans="2:9" ht="15.75">
      <c r="B1206" s="83"/>
      <c r="C1206" s="83"/>
      <c r="D1206" s="536">
        <f t="shared" si="74"/>
        <v>13984</v>
      </c>
      <c r="E1206" s="534">
        <f t="shared" si="72"/>
        <v>14302.059496567506</v>
      </c>
      <c r="F1206" s="529">
        <v>200000000</v>
      </c>
      <c r="G1206" s="533">
        <f t="shared" si="75"/>
        <v>7184</v>
      </c>
      <c r="H1206" s="544">
        <f t="shared" si="73"/>
        <v>29092.149220489977</v>
      </c>
      <c r="I1206" s="550">
        <v>208998000</v>
      </c>
    </row>
    <row r="1207" spans="2:9" ht="15.75">
      <c r="B1207" s="83"/>
      <c r="C1207" s="83"/>
      <c r="D1207" s="536">
        <f t="shared" si="74"/>
        <v>13985</v>
      </c>
      <c r="E1207" s="534">
        <f t="shared" si="72"/>
        <v>14301.036825169826</v>
      </c>
      <c r="F1207" s="529">
        <v>200000000</v>
      </c>
      <c r="G1207" s="533">
        <f t="shared" si="75"/>
        <v>7185</v>
      </c>
      <c r="H1207" s="544">
        <f t="shared" si="73"/>
        <v>29088.100208768268</v>
      </c>
      <c r="I1207" s="550">
        <v>208998000</v>
      </c>
    </row>
    <row r="1208" spans="2:9" ht="15.75">
      <c r="B1208" s="83"/>
      <c r="C1208" s="83"/>
      <c r="D1208" s="536">
        <f t="shared" si="74"/>
        <v>13986</v>
      </c>
      <c r="E1208" s="534">
        <f t="shared" si="72"/>
        <v>14300.0143000143</v>
      </c>
      <c r="F1208" s="529">
        <v>200000000</v>
      </c>
      <c r="G1208" s="533">
        <f t="shared" si="75"/>
        <v>7186</v>
      </c>
      <c r="H1208" s="544">
        <f t="shared" si="73"/>
        <v>29084.05232396326</v>
      </c>
      <c r="I1208" s="550">
        <v>208998000</v>
      </c>
    </row>
    <row r="1209" spans="2:9" ht="15.75">
      <c r="B1209" s="83"/>
      <c r="C1209" s="83"/>
      <c r="D1209" s="536">
        <f t="shared" si="74"/>
        <v>13987</v>
      </c>
      <c r="E1209" s="534">
        <f t="shared" si="72"/>
        <v>14298.991921069564</v>
      </c>
      <c r="F1209" s="529">
        <v>200000000</v>
      </c>
      <c r="G1209" s="533">
        <f t="shared" si="75"/>
        <v>7187</v>
      </c>
      <c r="H1209" s="544">
        <f t="shared" si="73"/>
        <v>29080.005565604562</v>
      </c>
      <c r="I1209" s="550">
        <v>208998000</v>
      </c>
    </row>
    <row r="1210" spans="2:9" ht="15.75">
      <c r="B1210" s="83"/>
      <c r="C1210" s="83"/>
      <c r="D1210" s="536">
        <f t="shared" si="74"/>
        <v>13988</v>
      </c>
      <c r="E1210" s="534">
        <f t="shared" si="72"/>
        <v>14297.969688304262</v>
      </c>
      <c r="F1210" s="529">
        <v>200000000</v>
      </c>
      <c r="G1210" s="533">
        <f t="shared" si="75"/>
        <v>7188</v>
      </c>
      <c r="H1210" s="544">
        <f t="shared" si="73"/>
        <v>29075.959933222035</v>
      </c>
      <c r="I1210" s="550">
        <v>208998000</v>
      </c>
    </row>
    <row r="1211" spans="2:9" ht="15.75">
      <c r="B1211" s="83"/>
      <c r="C1211" s="83"/>
      <c r="D1211" s="536">
        <f t="shared" si="74"/>
        <v>13989</v>
      </c>
      <c r="E1211" s="534">
        <f t="shared" si="72"/>
        <v>14296.947601687039</v>
      </c>
      <c r="F1211" s="529">
        <v>200000000</v>
      </c>
      <c r="G1211" s="533">
        <f t="shared" si="75"/>
        <v>7189</v>
      </c>
      <c r="H1211" s="544">
        <f t="shared" si="73"/>
        <v>29071.915426345808</v>
      </c>
      <c r="I1211" s="550">
        <v>208998000</v>
      </c>
    </row>
    <row r="1212" spans="2:9" ht="15.75">
      <c r="B1212" s="83"/>
      <c r="C1212" s="83"/>
      <c r="D1212" s="536">
        <f t="shared" si="74"/>
        <v>13990</v>
      </c>
      <c r="E1212" s="534">
        <f t="shared" si="72"/>
        <v>14295.925661186562</v>
      </c>
      <c r="F1212" s="529">
        <v>200000000</v>
      </c>
      <c r="G1212" s="533">
        <f t="shared" si="75"/>
        <v>7190</v>
      </c>
      <c r="H1212" s="544">
        <f t="shared" si="73"/>
        <v>29067.872044506257</v>
      </c>
      <c r="I1212" s="550">
        <v>208998000</v>
      </c>
    </row>
    <row r="1213" spans="2:9" ht="15.75">
      <c r="B1213" s="83"/>
      <c r="C1213" s="83"/>
      <c r="D1213" s="536">
        <f t="shared" si="74"/>
        <v>13991</v>
      </c>
      <c r="E1213" s="534">
        <f t="shared" si="72"/>
        <v>14294.903866771496</v>
      </c>
      <c r="F1213" s="529">
        <v>200000000</v>
      </c>
      <c r="G1213" s="533">
        <f t="shared" si="75"/>
        <v>7191</v>
      </c>
      <c r="H1213" s="544">
        <f t="shared" si="73"/>
        <v>29063.829787234041</v>
      </c>
      <c r="I1213" s="550">
        <v>208998000</v>
      </c>
    </row>
    <row r="1214" spans="2:9" ht="15.75">
      <c r="B1214" s="83"/>
      <c r="C1214" s="83"/>
      <c r="D1214" s="536">
        <f t="shared" si="74"/>
        <v>13992</v>
      </c>
      <c r="E1214" s="534">
        <f t="shared" si="72"/>
        <v>14293.882218410521</v>
      </c>
      <c r="F1214" s="529">
        <v>200000000</v>
      </c>
      <c r="G1214" s="533">
        <f t="shared" si="75"/>
        <v>7192</v>
      </c>
      <c r="H1214" s="544">
        <f t="shared" si="73"/>
        <v>29059.788654060067</v>
      </c>
      <c r="I1214" s="550">
        <v>208998000</v>
      </c>
    </row>
    <row r="1215" spans="2:9" ht="15.75">
      <c r="B1215" s="83"/>
      <c r="C1215" s="83"/>
      <c r="D1215" s="536">
        <f t="shared" si="74"/>
        <v>13993</v>
      </c>
      <c r="E1215" s="534">
        <f t="shared" si="72"/>
        <v>14292.860716072322</v>
      </c>
      <c r="F1215" s="529">
        <v>200000000</v>
      </c>
      <c r="G1215" s="533">
        <f t="shared" si="75"/>
        <v>7193</v>
      </c>
      <c r="H1215" s="544">
        <f t="shared" si="73"/>
        <v>29055.748644515501</v>
      </c>
      <c r="I1215" s="550">
        <v>208998000</v>
      </c>
    </row>
    <row r="1216" spans="2:9" ht="15.75">
      <c r="B1216" s="83"/>
      <c r="C1216" s="83"/>
      <c r="D1216" s="536">
        <f t="shared" si="74"/>
        <v>13994</v>
      </c>
      <c r="E1216" s="534">
        <f t="shared" si="72"/>
        <v>14291.839359725596</v>
      </c>
      <c r="F1216" s="529">
        <v>200000000</v>
      </c>
      <c r="G1216" s="533">
        <f t="shared" si="75"/>
        <v>7194</v>
      </c>
      <c r="H1216" s="544">
        <f t="shared" si="73"/>
        <v>29051.709758131776</v>
      </c>
      <c r="I1216" s="550">
        <v>208998000</v>
      </c>
    </row>
    <row r="1217" spans="2:9" ht="15.75">
      <c r="B1217" s="83"/>
      <c r="C1217" s="83"/>
      <c r="D1217" s="536">
        <f t="shared" si="74"/>
        <v>13995</v>
      </c>
      <c r="E1217" s="534">
        <f t="shared" si="72"/>
        <v>14290.818149339049</v>
      </c>
      <c r="F1217" s="529">
        <v>200000000</v>
      </c>
      <c r="G1217" s="533">
        <f t="shared" si="75"/>
        <v>7195</v>
      </c>
      <c r="H1217" s="544">
        <f t="shared" si="73"/>
        <v>29047.671994440585</v>
      </c>
      <c r="I1217" s="550">
        <v>208998000</v>
      </c>
    </row>
    <row r="1218" spans="2:9" ht="15.75">
      <c r="B1218" s="83"/>
      <c r="C1218" s="83"/>
      <c r="D1218" s="536">
        <f t="shared" si="74"/>
        <v>13996</v>
      </c>
      <c r="E1218" s="534">
        <f t="shared" si="72"/>
        <v>14289.797084881395</v>
      </c>
      <c r="F1218" s="529">
        <v>200000000</v>
      </c>
      <c r="G1218" s="533">
        <f t="shared" si="75"/>
        <v>7196</v>
      </c>
      <c r="H1218" s="544">
        <f t="shared" si="73"/>
        <v>29043.635352973874</v>
      </c>
      <c r="I1218" s="550">
        <v>208998000</v>
      </c>
    </row>
    <row r="1219" spans="2:9" ht="15.75">
      <c r="B1219" s="83"/>
      <c r="C1219" s="83"/>
      <c r="D1219" s="536">
        <f t="shared" si="74"/>
        <v>13997</v>
      </c>
      <c r="E1219" s="534">
        <f t="shared" si="72"/>
        <v>14288.776166321355</v>
      </c>
      <c r="F1219" s="529">
        <v>200000000</v>
      </c>
      <c r="G1219" s="533">
        <f t="shared" si="75"/>
        <v>7197</v>
      </c>
      <c r="H1219" s="544">
        <f t="shared" si="73"/>
        <v>29039.599833263859</v>
      </c>
      <c r="I1219" s="550">
        <v>208998000</v>
      </c>
    </row>
    <row r="1220" spans="2:9" ht="15.75">
      <c r="B1220" s="83"/>
      <c r="C1220" s="83"/>
      <c r="D1220" s="536">
        <f t="shared" si="74"/>
        <v>13998</v>
      </c>
      <c r="E1220" s="534">
        <f t="shared" si="72"/>
        <v>14287.755393627662</v>
      </c>
      <c r="F1220" s="529">
        <v>200000000</v>
      </c>
      <c r="G1220" s="533">
        <f t="shared" si="75"/>
        <v>7198</v>
      </c>
      <c r="H1220" s="544">
        <f t="shared" si="73"/>
        <v>29035.565434843011</v>
      </c>
      <c r="I1220" s="550">
        <v>208998000</v>
      </c>
    </row>
    <row r="1221" spans="2:9" ht="15.75">
      <c r="B1221" s="83"/>
      <c r="C1221" s="83"/>
      <c r="D1221" s="536">
        <f t="shared" si="74"/>
        <v>13999</v>
      </c>
      <c r="E1221" s="534">
        <f t="shared" si="72"/>
        <v>14286.734766769056</v>
      </c>
      <c r="F1221" s="529">
        <v>200000000</v>
      </c>
      <c r="G1221" s="533">
        <f t="shared" si="75"/>
        <v>7199</v>
      </c>
      <c r="H1221" s="544">
        <f t="shared" si="73"/>
        <v>29031.532157244063</v>
      </c>
      <c r="I1221" s="550">
        <v>208998000</v>
      </c>
    </row>
    <row r="1222" spans="2:9" ht="15.75">
      <c r="B1222" s="83"/>
      <c r="C1222" s="83"/>
      <c r="D1222" s="536">
        <f t="shared" si="74"/>
        <v>14000</v>
      </c>
      <c r="E1222" s="534">
        <f t="shared" si="72"/>
        <v>14285.714285714286</v>
      </c>
      <c r="F1222" s="529">
        <v>200000000</v>
      </c>
      <c r="G1222" s="533">
        <f t="shared" si="75"/>
        <v>7200</v>
      </c>
      <c r="H1222" s="544">
        <f t="shared" si="73"/>
        <v>29027.5</v>
      </c>
      <c r="I1222" s="550">
        <v>208998000</v>
      </c>
    </row>
    <row r="1223" spans="2:9" ht="15.75">
      <c r="B1223" s="83"/>
      <c r="C1223" s="83"/>
      <c r="D1223" s="536">
        <f t="shared" si="74"/>
        <v>14001</v>
      </c>
      <c r="E1223" s="534">
        <f t="shared" si="72"/>
        <v>14284.693950432113</v>
      </c>
      <c r="F1223" s="529">
        <v>200000000</v>
      </c>
      <c r="G1223" s="533">
        <f t="shared" si="75"/>
        <v>7201</v>
      </c>
      <c r="H1223" s="544">
        <f t="shared" si="73"/>
        <v>29023.468962644078</v>
      </c>
      <c r="I1223" s="550">
        <v>208998000</v>
      </c>
    </row>
    <row r="1224" spans="2:9" ht="15.75">
      <c r="B1224" s="83"/>
      <c r="C1224" s="83"/>
      <c r="D1224" s="536">
        <f t="shared" si="74"/>
        <v>14002</v>
      </c>
      <c r="E1224" s="534">
        <f t="shared" si="72"/>
        <v>14283.673760891301</v>
      </c>
      <c r="F1224" s="529">
        <v>200000000</v>
      </c>
      <c r="G1224" s="533">
        <f t="shared" si="75"/>
        <v>7202</v>
      </c>
      <c r="H1224" s="544">
        <f t="shared" si="73"/>
        <v>29019.439044709801</v>
      </c>
      <c r="I1224" s="550">
        <v>208998000</v>
      </c>
    </row>
    <row r="1225" spans="2:9" ht="15.75">
      <c r="B1225" s="83"/>
      <c r="C1225" s="83"/>
      <c r="D1225" s="536">
        <f t="shared" si="74"/>
        <v>14003</v>
      </c>
      <c r="E1225" s="534">
        <f t="shared" si="72"/>
        <v>14282.65371706063</v>
      </c>
      <c r="F1225" s="529">
        <v>200000000</v>
      </c>
      <c r="G1225" s="533">
        <f t="shared" si="75"/>
        <v>7203</v>
      </c>
      <c r="H1225" s="544">
        <f t="shared" si="73"/>
        <v>29015.410245730945</v>
      </c>
      <c r="I1225" s="550">
        <v>208998000</v>
      </c>
    </row>
    <row r="1226" spans="2:9" ht="15.75">
      <c r="B1226" s="83"/>
      <c r="C1226" s="83"/>
      <c r="D1226" s="536">
        <f t="shared" si="74"/>
        <v>14004</v>
      </c>
      <c r="E1226" s="534">
        <f t="shared" si="72"/>
        <v>14281.633818908884</v>
      </c>
      <c r="F1226" s="529">
        <v>200000000</v>
      </c>
      <c r="G1226" s="533">
        <f t="shared" si="75"/>
        <v>7204</v>
      </c>
      <c r="H1226" s="544">
        <f t="shared" si="73"/>
        <v>29011.382565241533</v>
      </c>
      <c r="I1226" s="550">
        <v>208998000</v>
      </c>
    </row>
    <row r="1227" spans="2:9" ht="15.75">
      <c r="B1227" s="83"/>
      <c r="C1227" s="83"/>
      <c r="D1227" s="536">
        <f t="shared" si="74"/>
        <v>14005</v>
      </c>
      <c r="E1227" s="534">
        <f t="shared" si="72"/>
        <v>14280.614066404856</v>
      </c>
      <c r="F1227" s="529">
        <v>200000000</v>
      </c>
      <c r="G1227" s="533">
        <f t="shared" si="75"/>
        <v>7205</v>
      </c>
      <c r="H1227" s="544">
        <f t="shared" si="73"/>
        <v>29007.35600277585</v>
      </c>
      <c r="I1227" s="550">
        <v>208998000</v>
      </c>
    </row>
    <row r="1228" spans="2:9" ht="15.75">
      <c r="B1228" s="83"/>
      <c r="C1228" s="83"/>
      <c r="D1228" s="536">
        <f t="shared" si="74"/>
        <v>14006</v>
      </c>
      <c r="E1228" s="534">
        <f t="shared" si="72"/>
        <v>14279.59445951735</v>
      </c>
      <c r="F1228" s="529">
        <v>200000000</v>
      </c>
      <c r="G1228" s="533">
        <f t="shared" si="75"/>
        <v>7206</v>
      </c>
      <c r="H1228" s="544">
        <f t="shared" si="73"/>
        <v>29003.330557868441</v>
      </c>
      <c r="I1228" s="550">
        <v>208998000</v>
      </c>
    </row>
    <row r="1229" spans="2:9" ht="15.75">
      <c r="B1229" s="83"/>
      <c r="C1229" s="83"/>
      <c r="D1229" s="536">
        <f t="shared" si="74"/>
        <v>14007</v>
      </c>
      <c r="E1229" s="534">
        <f t="shared" si="72"/>
        <v>14278.574998215177</v>
      </c>
      <c r="F1229" s="529">
        <v>200000000</v>
      </c>
      <c r="G1229" s="533">
        <f t="shared" si="75"/>
        <v>7207</v>
      </c>
      <c r="H1229" s="544">
        <f t="shared" si="73"/>
        <v>28999.306230054113</v>
      </c>
      <c r="I1229" s="550">
        <v>208998000</v>
      </c>
    </row>
    <row r="1230" spans="2:9" ht="15.75">
      <c r="B1230" s="83"/>
      <c r="C1230" s="83"/>
      <c r="D1230" s="536">
        <f t="shared" si="74"/>
        <v>14008</v>
      </c>
      <c r="E1230" s="534">
        <f t="shared" si="72"/>
        <v>14277.555682467162</v>
      </c>
      <c r="F1230" s="529">
        <v>200000000</v>
      </c>
      <c r="G1230" s="533">
        <f t="shared" si="75"/>
        <v>7208</v>
      </c>
      <c r="H1230" s="544">
        <f t="shared" si="73"/>
        <v>28995.283018867925</v>
      </c>
      <c r="I1230" s="550">
        <v>208998000</v>
      </c>
    </row>
    <row r="1231" spans="2:9" ht="15.75">
      <c r="B1231" s="83"/>
      <c r="C1231" s="83"/>
      <c r="D1231" s="536">
        <f t="shared" si="74"/>
        <v>14009</v>
      </c>
      <c r="E1231" s="534">
        <f t="shared" si="72"/>
        <v>14276.53651224213</v>
      </c>
      <c r="F1231" s="529">
        <v>200000000</v>
      </c>
      <c r="G1231" s="533">
        <f t="shared" si="75"/>
        <v>7209</v>
      </c>
      <c r="H1231" s="544">
        <f t="shared" si="73"/>
        <v>28991.260923845195</v>
      </c>
      <c r="I1231" s="550">
        <v>208998000</v>
      </c>
    </row>
    <row r="1232" spans="2:9" ht="15.75">
      <c r="B1232" s="83"/>
      <c r="C1232" s="83"/>
      <c r="D1232" s="536">
        <f t="shared" si="74"/>
        <v>14010</v>
      </c>
      <c r="E1232" s="534">
        <f t="shared" si="72"/>
        <v>14275.517487508921</v>
      </c>
      <c r="F1232" s="529">
        <v>200000000</v>
      </c>
      <c r="G1232" s="533">
        <f t="shared" si="75"/>
        <v>7210</v>
      </c>
      <c r="H1232" s="544">
        <f t="shared" si="73"/>
        <v>28987.239944521498</v>
      </c>
      <c r="I1232" s="550">
        <v>208998000</v>
      </c>
    </row>
    <row r="1233" spans="2:9" ht="15.75">
      <c r="B1233" s="83"/>
      <c r="C1233" s="83"/>
      <c r="D1233" s="536">
        <f t="shared" si="74"/>
        <v>14011</v>
      </c>
      <c r="E1233" s="534">
        <f t="shared" si="72"/>
        <v>14274.498608236385</v>
      </c>
      <c r="F1233" s="529">
        <v>200000000</v>
      </c>
      <c r="G1233" s="533">
        <f t="shared" si="75"/>
        <v>7211</v>
      </c>
      <c r="H1233" s="544">
        <f t="shared" si="73"/>
        <v>28983.220080432671</v>
      </c>
      <c r="I1233" s="550">
        <v>208998000</v>
      </c>
    </row>
    <row r="1234" spans="2:9" ht="15.75">
      <c r="B1234" s="83"/>
      <c r="C1234" s="83"/>
      <c r="D1234" s="536">
        <f t="shared" si="74"/>
        <v>14012</v>
      </c>
      <c r="E1234" s="534">
        <f t="shared" si="72"/>
        <v>14273.479874393377</v>
      </c>
      <c r="F1234" s="529">
        <v>200000000</v>
      </c>
      <c r="G1234" s="533">
        <f t="shared" si="75"/>
        <v>7212</v>
      </c>
      <c r="H1234" s="544">
        <f t="shared" si="73"/>
        <v>28979.201331114808</v>
      </c>
      <c r="I1234" s="550">
        <v>208998000</v>
      </c>
    </row>
    <row r="1235" spans="2:9" ht="15.75">
      <c r="B1235" s="83"/>
      <c r="C1235" s="83"/>
      <c r="D1235" s="536">
        <f t="shared" si="74"/>
        <v>14013</v>
      </c>
      <c r="E1235" s="534">
        <f t="shared" si="72"/>
        <v>14272.461285948762</v>
      </c>
      <c r="F1235" s="529">
        <v>200000000</v>
      </c>
      <c r="G1235" s="533">
        <f t="shared" si="75"/>
        <v>7213</v>
      </c>
      <c r="H1235" s="544">
        <f t="shared" si="73"/>
        <v>28975.183696104257</v>
      </c>
      <c r="I1235" s="550">
        <v>208998000</v>
      </c>
    </row>
    <row r="1236" spans="2:9" ht="15.75">
      <c r="B1236" s="83"/>
      <c r="C1236" s="83"/>
      <c r="D1236" s="536">
        <f t="shared" si="74"/>
        <v>14014</v>
      </c>
      <c r="E1236" s="534">
        <f t="shared" si="72"/>
        <v>14271.442842871415</v>
      </c>
      <c r="F1236" s="529">
        <v>200000000</v>
      </c>
      <c r="G1236" s="533">
        <f t="shared" si="75"/>
        <v>7214</v>
      </c>
      <c r="H1236" s="544">
        <f t="shared" si="73"/>
        <v>28971.167174937622</v>
      </c>
      <c r="I1236" s="550">
        <v>208998000</v>
      </c>
    </row>
    <row r="1237" spans="2:9" ht="15.75">
      <c r="B1237" s="83"/>
      <c r="C1237" s="83"/>
      <c r="D1237" s="536">
        <f t="shared" si="74"/>
        <v>14015</v>
      </c>
      <c r="E1237" s="534">
        <f t="shared" si="72"/>
        <v>14270.424545130218</v>
      </c>
      <c r="F1237" s="529">
        <v>200000000</v>
      </c>
      <c r="G1237" s="533">
        <f t="shared" si="75"/>
        <v>7215</v>
      </c>
      <c r="H1237" s="544">
        <f t="shared" si="73"/>
        <v>28967.151767151769</v>
      </c>
      <c r="I1237" s="550">
        <v>208998000</v>
      </c>
    </row>
    <row r="1238" spans="2:9" ht="15.75">
      <c r="B1238" s="83"/>
      <c r="C1238" s="83"/>
      <c r="D1238" s="536">
        <f t="shared" si="74"/>
        <v>14016</v>
      </c>
      <c r="E1238" s="534">
        <f t="shared" si="72"/>
        <v>14269.406392694063</v>
      </c>
      <c r="F1238" s="529">
        <v>200000000</v>
      </c>
      <c r="G1238" s="533">
        <f t="shared" si="75"/>
        <v>7216</v>
      </c>
      <c r="H1238" s="544">
        <f t="shared" si="73"/>
        <v>28963.137472283815</v>
      </c>
      <c r="I1238" s="550">
        <v>208998000</v>
      </c>
    </row>
    <row r="1239" spans="2:9" ht="15.75">
      <c r="B1239" s="83"/>
      <c r="C1239" s="83"/>
      <c r="D1239" s="536">
        <f t="shared" si="74"/>
        <v>14017</v>
      </c>
      <c r="E1239" s="534">
        <f t="shared" ref="E1239:E1302" si="76">F1239/D1239</f>
        <v>14268.388385531855</v>
      </c>
      <c r="F1239" s="529">
        <v>200000000</v>
      </c>
      <c r="G1239" s="533">
        <f t="shared" si="75"/>
        <v>7217</v>
      </c>
      <c r="H1239" s="544">
        <f t="shared" ref="H1239:H1302" si="77">I1239/G1239</f>
        <v>28959.124289871139</v>
      </c>
      <c r="I1239" s="550">
        <v>208998000</v>
      </c>
    </row>
    <row r="1240" spans="2:9" ht="15.75">
      <c r="B1240" s="83"/>
      <c r="C1240" s="83"/>
      <c r="D1240" s="536">
        <f t="shared" ref="D1240:D1303" si="78">D1239+1</f>
        <v>14018</v>
      </c>
      <c r="E1240" s="534">
        <f t="shared" si="76"/>
        <v>14267.370523612499</v>
      </c>
      <c r="F1240" s="529">
        <v>200000000</v>
      </c>
      <c r="G1240" s="533">
        <f t="shared" ref="G1240:G1303" si="79">G1239+1</f>
        <v>7218</v>
      </c>
      <c r="H1240" s="544">
        <f t="shared" si="77"/>
        <v>28955.11221945137</v>
      </c>
      <c r="I1240" s="550">
        <v>208998000</v>
      </c>
    </row>
    <row r="1241" spans="2:9" ht="15.75">
      <c r="B1241" s="83"/>
      <c r="C1241" s="83"/>
      <c r="D1241" s="536">
        <f t="shared" si="78"/>
        <v>14019</v>
      </c>
      <c r="E1241" s="534">
        <f t="shared" si="76"/>
        <v>14266.352806904915</v>
      </c>
      <c r="F1241" s="529">
        <v>200000000</v>
      </c>
      <c r="G1241" s="533">
        <f t="shared" si="79"/>
        <v>7219</v>
      </c>
      <c r="H1241" s="544">
        <f t="shared" si="77"/>
        <v>28951.101260562406</v>
      </c>
      <c r="I1241" s="550">
        <v>208998000</v>
      </c>
    </row>
    <row r="1242" spans="2:9" ht="15.75">
      <c r="B1242" s="83"/>
      <c r="C1242" s="83"/>
      <c r="D1242" s="536">
        <f t="shared" si="78"/>
        <v>14020</v>
      </c>
      <c r="E1242" s="534">
        <f t="shared" si="76"/>
        <v>14265.335235378032</v>
      </c>
      <c r="F1242" s="529">
        <v>200000000</v>
      </c>
      <c r="G1242" s="533">
        <f t="shared" si="79"/>
        <v>7220</v>
      </c>
      <c r="H1242" s="544">
        <f t="shared" si="77"/>
        <v>28947.091412742382</v>
      </c>
      <c r="I1242" s="550">
        <v>208998000</v>
      </c>
    </row>
    <row r="1243" spans="2:9" ht="15.75">
      <c r="B1243" s="83"/>
      <c r="C1243" s="83"/>
      <c r="D1243" s="536">
        <f t="shared" si="78"/>
        <v>14021</v>
      </c>
      <c r="E1243" s="534">
        <f t="shared" si="76"/>
        <v>14264.317809000784</v>
      </c>
      <c r="F1243" s="529">
        <v>200000000</v>
      </c>
      <c r="G1243" s="533">
        <f t="shared" si="79"/>
        <v>7221</v>
      </c>
      <c r="H1243" s="544">
        <f t="shared" si="77"/>
        <v>28943.082675529706</v>
      </c>
      <c r="I1243" s="550">
        <v>208998000</v>
      </c>
    </row>
    <row r="1244" spans="2:9" ht="15.75">
      <c r="B1244" s="83"/>
      <c r="C1244" s="83"/>
      <c r="D1244" s="536">
        <f t="shared" si="78"/>
        <v>14022</v>
      </c>
      <c r="E1244" s="534">
        <f t="shared" si="76"/>
        <v>14263.30052774212</v>
      </c>
      <c r="F1244" s="529">
        <v>200000000</v>
      </c>
      <c r="G1244" s="533">
        <f t="shared" si="79"/>
        <v>7222</v>
      </c>
      <c r="H1244" s="544">
        <f t="shared" si="77"/>
        <v>28939.07504846303</v>
      </c>
      <c r="I1244" s="550">
        <v>208998000</v>
      </c>
    </row>
    <row r="1245" spans="2:9" ht="15.75">
      <c r="B1245" s="83"/>
      <c r="C1245" s="83"/>
      <c r="D1245" s="536">
        <f t="shared" si="78"/>
        <v>14023</v>
      </c>
      <c r="E1245" s="534">
        <f t="shared" si="76"/>
        <v>14262.283391570991</v>
      </c>
      <c r="F1245" s="529">
        <v>200000000</v>
      </c>
      <c r="G1245" s="533">
        <f t="shared" si="79"/>
        <v>7223</v>
      </c>
      <c r="H1245" s="544">
        <f t="shared" si="77"/>
        <v>28935.06853108127</v>
      </c>
      <c r="I1245" s="550">
        <v>208998000</v>
      </c>
    </row>
    <row r="1246" spans="2:9" ht="15.75">
      <c r="B1246" s="83"/>
      <c r="C1246" s="83"/>
      <c r="D1246" s="536">
        <f t="shared" si="78"/>
        <v>14024</v>
      </c>
      <c r="E1246" s="534">
        <f t="shared" si="76"/>
        <v>14261.266400456361</v>
      </c>
      <c r="F1246" s="529">
        <v>200000000</v>
      </c>
      <c r="G1246" s="533">
        <f t="shared" si="79"/>
        <v>7224</v>
      </c>
      <c r="H1246" s="544">
        <f t="shared" si="77"/>
        <v>28931.063122923588</v>
      </c>
      <c r="I1246" s="550">
        <v>208998000</v>
      </c>
    </row>
    <row r="1247" spans="2:9" ht="15.75">
      <c r="B1247" s="83"/>
      <c r="C1247" s="83"/>
      <c r="D1247" s="536">
        <f t="shared" si="78"/>
        <v>14025</v>
      </c>
      <c r="E1247" s="534">
        <f t="shared" si="76"/>
        <v>14260.249554367201</v>
      </c>
      <c r="F1247" s="529">
        <v>200000000</v>
      </c>
      <c r="G1247" s="533">
        <f t="shared" si="79"/>
        <v>7225</v>
      </c>
      <c r="H1247" s="544">
        <f t="shared" si="77"/>
        <v>28927.058823529413</v>
      </c>
      <c r="I1247" s="550">
        <v>208998000</v>
      </c>
    </row>
    <row r="1248" spans="2:9" ht="15.75">
      <c r="B1248" s="83"/>
      <c r="C1248" s="83"/>
      <c r="D1248" s="536">
        <f t="shared" si="78"/>
        <v>14026</v>
      </c>
      <c r="E1248" s="534">
        <f t="shared" si="76"/>
        <v>14259.232853272493</v>
      </c>
      <c r="F1248" s="529">
        <v>200000000</v>
      </c>
      <c r="G1248" s="533">
        <f t="shared" si="79"/>
        <v>7226</v>
      </c>
      <c r="H1248" s="544">
        <f t="shared" si="77"/>
        <v>28923.055632438416</v>
      </c>
      <c r="I1248" s="550">
        <v>208998000</v>
      </c>
    </row>
    <row r="1249" spans="2:9" ht="15.75">
      <c r="B1249" s="83"/>
      <c r="C1249" s="83"/>
      <c r="D1249" s="536">
        <f t="shared" si="78"/>
        <v>14027</v>
      </c>
      <c r="E1249" s="534">
        <f t="shared" si="76"/>
        <v>14258.216297141227</v>
      </c>
      <c r="F1249" s="529">
        <v>200000000</v>
      </c>
      <c r="G1249" s="533">
        <f t="shared" si="79"/>
        <v>7227</v>
      </c>
      <c r="H1249" s="544">
        <f t="shared" si="77"/>
        <v>28919.053549190536</v>
      </c>
      <c r="I1249" s="550">
        <v>208998000</v>
      </c>
    </row>
    <row r="1250" spans="2:9" ht="15.75">
      <c r="B1250" s="83"/>
      <c r="C1250" s="83"/>
      <c r="D1250" s="536">
        <f t="shared" si="78"/>
        <v>14028</v>
      </c>
      <c r="E1250" s="534">
        <f t="shared" si="76"/>
        <v>14257.1998859424</v>
      </c>
      <c r="F1250" s="529">
        <v>200000000</v>
      </c>
      <c r="G1250" s="533">
        <f t="shared" si="79"/>
        <v>7228</v>
      </c>
      <c r="H1250" s="544">
        <f t="shared" si="77"/>
        <v>28915.052573325953</v>
      </c>
      <c r="I1250" s="550">
        <v>208998000</v>
      </c>
    </row>
    <row r="1251" spans="2:9" ht="15.75">
      <c r="B1251" s="83"/>
      <c r="C1251" s="83"/>
      <c r="D1251" s="536">
        <f t="shared" si="78"/>
        <v>14029</v>
      </c>
      <c r="E1251" s="534">
        <f t="shared" si="76"/>
        <v>14256.18361964502</v>
      </c>
      <c r="F1251" s="529">
        <v>200000000</v>
      </c>
      <c r="G1251" s="533">
        <f t="shared" si="79"/>
        <v>7229</v>
      </c>
      <c r="H1251" s="544">
        <f t="shared" si="77"/>
        <v>28911.052704385114</v>
      </c>
      <c r="I1251" s="550">
        <v>208998000</v>
      </c>
    </row>
    <row r="1252" spans="2:9" ht="15.75">
      <c r="B1252" s="83"/>
      <c r="C1252" s="83"/>
      <c r="D1252" s="536">
        <f t="shared" si="78"/>
        <v>14030</v>
      </c>
      <c r="E1252" s="534">
        <f t="shared" si="76"/>
        <v>14255.167498218105</v>
      </c>
      <c r="F1252" s="529">
        <v>200000000</v>
      </c>
      <c r="G1252" s="533">
        <f t="shared" si="79"/>
        <v>7230</v>
      </c>
      <c r="H1252" s="544">
        <f t="shared" si="77"/>
        <v>28907.053941908714</v>
      </c>
      <c r="I1252" s="550">
        <v>208998000</v>
      </c>
    </row>
    <row r="1253" spans="2:9" ht="15.75">
      <c r="B1253" s="83"/>
      <c r="C1253" s="83"/>
      <c r="D1253" s="536">
        <f t="shared" si="78"/>
        <v>14031</v>
      </c>
      <c r="E1253" s="534">
        <f t="shared" si="76"/>
        <v>14254.151521630674</v>
      </c>
      <c r="F1253" s="529">
        <v>200000000</v>
      </c>
      <c r="G1253" s="533">
        <f t="shared" si="79"/>
        <v>7231</v>
      </c>
      <c r="H1253" s="544">
        <f t="shared" si="77"/>
        <v>28903.056285437699</v>
      </c>
      <c r="I1253" s="550">
        <v>208998000</v>
      </c>
    </row>
    <row r="1254" spans="2:9" ht="15.75">
      <c r="B1254" s="83"/>
      <c r="C1254" s="83"/>
      <c r="D1254" s="536">
        <f t="shared" si="78"/>
        <v>14032</v>
      </c>
      <c r="E1254" s="534">
        <f t="shared" si="76"/>
        <v>14253.135689851768</v>
      </c>
      <c r="F1254" s="529">
        <v>200000000</v>
      </c>
      <c r="G1254" s="533">
        <f t="shared" si="79"/>
        <v>7232</v>
      </c>
      <c r="H1254" s="544">
        <f t="shared" si="77"/>
        <v>28899.059734513274</v>
      </c>
      <c r="I1254" s="550">
        <v>208998000</v>
      </c>
    </row>
    <row r="1255" spans="2:9" ht="15.75">
      <c r="B1255" s="83"/>
      <c r="C1255" s="83"/>
      <c r="D1255" s="536">
        <f t="shared" si="78"/>
        <v>14033</v>
      </c>
      <c r="E1255" s="534">
        <f t="shared" si="76"/>
        <v>14252.120002850424</v>
      </c>
      <c r="F1255" s="529">
        <v>200000000</v>
      </c>
      <c r="G1255" s="533">
        <f t="shared" si="79"/>
        <v>7233</v>
      </c>
      <c r="H1255" s="544">
        <f t="shared" si="77"/>
        <v>28895.064288676898</v>
      </c>
      <c r="I1255" s="550">
        <v>208998000</v>
      </c>
    </row>
    <row r="1256" spans="2:9" ht="15.75">
      <c r="B1256" s="83"/>
      <c r="C1256" s="83"/>
      <c r="D1256" s="536">
        <f t="shared" si="78"/>
        <v>14034</v>
      </c>
      <c r="E1256" s="534">
        <f t="shared" si="76"/>
        <v>14251.104460595696</v>
      </c>
      <c r="F1256" s="529">
        <v>200000000</v>
      </c>
      <c r="G1256" s="533">
        <f t="shared" si="79"/>
        <v>7234</v>
      </c>
      <c r="H1256" s="544">
        <f t="shared" si="77"/>
        <v>28891.069947470278</v>
      </c>
      <c r="I1256" s="550">
        <v>208998000</v>
      </c>
    </row>
    <row r="1257" spans="2:9" ht="15.75">
      <c r="B1257" s="83"/>
      <c r="C1257" s="83"/>
      <c r="D1257" s="536">
        <f t="shared" si="78"/>
        <v>14035</v>
      </c>
      <c r="E1257" s="534">
        <f t="shared" si="76"/>
        <v>14250.089063056645</v>
      </c>
      <c r="F1257" s="529">
        <v>200000000</v>
      </c>
      <c r="G1257" s="533">
        <f t="shared" si="79"/>
        <v>7235</v>
      </c>
      <c r="H1257" s="544">
        <f t="shared" si="77"/>
        <v>28887.076710435384</v>
      </c>
      <c r="I1257" s="550">
        <v>208998000</v>
      </c>
    </row>
    <row r="1258" spans="2:9" ht="15.75">
      <c r="B1258" s="83"/>
      <c r="C1258" s="83"/>
      <c r="D1258" s="536">
        <f t="shared" si="78"/>
        <v>14036</v>
      </c>
      <c r="E1258" s="534">
        <f t="shared" si="76"/>
        <v>14249.073810202337</v>
      </c>
      <c r="F1258" s="529">
        <v>200000000</v>
      </c>
      <c r="G1258" s="533">
        <f t="shared" si="79"/>
        <v>7236</v>
      </c>
      <c r="H1258" s="544">
        <f t="shared" si="77"/>
        <v>28883.084577114427</v>
      </c>
      <c r="I1258" s="550">
        <v>208998000</v>
      </c>
    </row>
    <row r="1259" spans="2:9" ht="15.75">
      <c r="B1259" s="83"/>
      <c r="C1259" s="83"/>
      <c r="D1259" s="536">
        <f t="shared" si="78"/>
        <v>14037</v>
      </c>
      <c r="E1259" s="534">
        <f t="shared" si="76"/>
        <v>14248.058702001852</v>
      </c>
      <c r="F1259" s="529">
        <v>200000000</v>
      </c>
      <c r="G1259" s="533">
        <f t="shared" si="79"/>
        <v>7237</v>
      </c>
      <c r="H1259" s="544">
        <f t="shared" si="77"/>
        <v>28879.093547049884</v>
      </c>
      <c r="I1259" s="550">
        <v>208998000</v>
      </c>
    </row>
    <row r="1260" spans="2:9" ht="15.75">
      <c r="B1260" s="83"/>
      <c r="C1260" s="83"/>
      <c r="D1260" s="536">
        <f t="shared" si="78"/>
        <v>14038</v>
      </c>
      <c r="E1260" s="534">
        <f t="shared" si="76"/>
        <v>14247.043738424278</v>
      </c>
      <c r="F1260" s="529">
        <v>200000000</v>
      </c>
      <c r="G1260" s="533">
        <f t="shared" si="79"/>
        <v>7238</v>
      </c>
      <c r="H1260" s="544">
        <f t="shared" si="77"/>
        <v>28875.10361978447</v>
      </c>
      <c r="I1260" s="550">
        <v>208998000</v>
      </c>
    </row>
    <row r="1261" spans="2:9" ht="15.75">
      <c r="B1261" s="83"/>
      <c r="C1261" s="83"/>
      <c r="D1261" s="536">
        <f t="shared" si="78"/>
        <v>14039</v>
      </c>
      <c r="E1261" s="534">
        <f t="shared" si="76"/>
        <v>14246.028919438706</v>
      </c>
      <c r="F1261" s="529">
        <v>200000000</v>
      </c>
      <c r="G1261" s="533">
        <f t="shared" si="79"/>
        <v>7239</v>
      </c>
      <c r="H1261" s="544">
        <f t="shared" si="77"/>
        <v>28871.114794861169</v>
      </c>
      <c r="I1261" s="550">
        <v>208998000</v>
      </c>
    </row>
    <row r="1262" spans="2:9" ht="15.75">
      <c r="B1262" s="83"/>
      <c r="C1262" s="83"/>
      <c r="D1262" s="536">
        <f t="shared" si="78"/>
        <v>14040</v>
      </c>
      <c r="E1262" s="534">
        <f t="shared" si="76"/>
        <v>14245.014245014245</v>
      </c>
      <c r="F1262" s="529">
        <v>200000000</v>
      </c>
      <c r="G1262" s="533">
        <f t="shared" si="79"/>
        <v>7240</v>
      </c>
      <c r="H1262" s="544">
        <f t="shared" si="77"/>
        <v>28867.127071823204</v>
      </c>
      <c r="I1262" s="550">
        <v>208998000</v>
      </c>
    </row>
    <row r="1263" spans="2:9" ht="15.75">
      <c r="B1263" s="83"/>
      <c r="C1263" s="83"/>
      <c r="D1263" s="536">
        <f t="shared" si="78"/>
        <v>14041</v>
      </c>
      <c r="E1263" s="534">
        <f t="shared" si="76"/>
        <v>14243.999715120006</v>
      </c>
      <c r="F1263" s="529">
        <v>200000000</v>
      </c>
      <c r="G1263" s="533">
        <f t="shared" si="79"/>
        <v>7241</v>
      </c>
      <c r="H1263" s="544">
        <f t="shared" si="77"/>
        <v>28863.140450214058</v>
      </c>
      <c r="I1263" s="550">
        <v>208998000</v>
      </c>
    </row>
    <row r="1264" spans="2:9" ht="15.75">
      <c r="B1264" s="83"/>
      <c r="C1264" s="83"/>
      <c r="D1264" s="536">
        <f t="shared" si="78"/>
        <v>14042</v>
      </c>
      <c r="E1264" s="534">
        <f t="shared" si="76"/>
        <v>14242.98532972511</v>
      </c>
      <c r="F1264" s="529">
        <v>200000000</v>
      </c>
      <c r="G1264" s="533">
        <f t="shared" si="79"/>
        <v>7242</v>
      </c>
      <c r="H1264" s="544">
        <f t="shared" si="77"/>
        <v>28859.154929577464</v>
      </c>
      <c r="I1264" s="550">
        <v>208998000</v>
      </c>
    </row>
    <row r="1265" spans="2:9" ht="15.75">
      <c r="B1265" s="83"/>
      <c r="C1265" s="83"/>
      <c r="D1265" s="536">
        <f t="shared" si="78"/>
        <v>14043</v>
      </c>
      <c r="E1265" s="534">
        <f t="shared" si="76"/>
        <v>14241.971088798689</v>
      </c>
      <c r="F1265" s="529">
        <v>200000000</v>
      </c>
      <c r="G1265" s="533">
        <f t="shared" si="79"/>
        <v>7243</v>
      </c>
      <c r="H1265" s="544">
        <f t="shared" si="77"/>
        <v>28855.170509457406</v>
      </c>
      <c r="I1265" s="550">
        <v>208998000</v>
      </c>
    </row>
    <row r="1266" spans="2:9" ht="15.75">
      <c r="B1266" s="83"/>
      <c r="C1266" s="83"/>
      <c r="D1266" s="536">
        <f t="shared" si="78"/>
        <v>14044</v>
      </c>
      <c r="E1266" s="534">
        <f t="shared" si="76"/>
        <v>14240.956992309882</v>
      </c>
      <c r="F1266" s="529">
        <v>200000000</v>
      </c>
      <c r="G1266" s="533">
        <f t="shared" si="79"/>
        <v>7244</v>
      </c>
      <c r="H1266" s="544">
        <f t="shared" si="77"/>
        <v>28851.187189398122</v>
      </c>
      <c r="I1266" s="550">
        <v>208998000</v>
      </c>
    </row>
    <row r="1267" spans="2:9" ht="15.75">
      <c r="B1267" s="83"/>
      <c r="C1267" s="83"/>
      <c r="D1267" s="536">
        <f t="shared" si="78"/>
        <v>14045</v>
      </c>
      <c r="E1267" s="534">
        <f t="shared" si="76"/>
        <v>14239.943040227839</v>
      </c>
      <c r="F1267" s="529">
        <v>200000000</v>
      </c>
      <c r="G1267" s="533">
        <f t="shared" si="79"/>
        <v>7245</v>
      </c>
      <c r="H1267" s="544">
        <f t="shared" si="77"/>
        <v>28847.204968944101</v>
      </c>
      <c r="I1267" s="550">
        <v>208998000</v>
      </c>
    </row>
    <row r="1268" spans="2:9" ht="15.75">
      <c r="B1268" s="83"/>
      <c r="C1268" s="83"/>
      <c r="D1268" s="536">
        <f t="shared" si="78"/>
        <v>14046</v>
      </c>
      <c r="E1268" s="534">
        <f t="shared" si="76"/>
        <v>14238.929232521714</v>
      </c>
      <c r="F1268" s="529">
        <v>200000000</v>
      </c>
      <c r="G1268" s="533">
        <f t="shared" si="79"/>
        <v>7246</v>
      </c>
      <c r="H1268" s="544">
        <f t="shared" si="77"/>
        <v>28843.223847640078</v>
      </c>
      <c r="I1268" s="550">
        <v>208998000</v>
      </c>
    </row>
    <row r="1269" spans="2:9" ht="15.75">
      <c r="B1269" s="83"/>
      <c r="C1269" s="83"/>
      <c r="D1269" s="536">
        <f t="shared" si="78"/>
        <v>14047</v>
      </c>
      <c r="E1269" s="534">
        <f t="shared" si="76"/>
        <v>14237.915569160676</v>
      </c>
      <c r="F1269" s="529">
        <v>200000000</v>
      </c>
      <c r="G1269" s="533">
        <f t="shared" si="79"/>
        <v>7247</v>
      </c>
      <c r="H1269" s="544">
        <f t="shared" si="77"/>
        <v>28839.243825031048</v>
      </c>
      <c r="I1269" s="550">
        <v>208998000</v>
      </c>
    </row>
    <row r="1270" spans="2:9" ht="15.75">
      <c r="B1270" s="83"/>
      <c r="C1270" s="83"/>
      <c r="D1270" s="536">
        <f t="shared" si="78"/>
        <v>14048</v>
      </c>
      <c r="E1270" s="534">
        <f t="shared" si="76"/>
        <v>14236.902050113895</v>
      </c>
      <c r="F1270" s="529">
        <v>200000000</v>
      </c>
      <c r="G1270" s="533">
        <f t="shared" si="79"/>
        <v>7248</v>
      </c>
      <c r="H1270" s="544">
        <f t="shared" si="77"/>
        <v>28835.264900662252</v>
      </c>
      <c r="I1270" s="550">
        <v>208998000</v>
      </c>
    </row>
    <row r="1271" spans="2:9" ht="15.75">
      <c r="B1271" s="83"/>
      <c r="C1271" s="83"/>
      <c r="D1271" s="536">
        <f t="shared" si="78"/>
        <v>14049</v>
      </c>
      <c r="E1271" s="534">
        <f t="shared" si="76"/>
        <v>14235.888675350559</v>
      </c>
      <c r="F1271" s="529">
        <v>200000000</v>
      </c>
      <c r="G1271" s="533">
        <f t="shared" si="79"/>
        <v>7249</v>
      </c>
      <c r="H1271" s="544">
        <f t="shared" si="77"/>
        <v>28831.287074079184</v>
      </c>
      <c r="I1271" s="550">
        <v>208998000</v>
      </c>
    </row>
    <row r="1272" spans="2:9" ht="15.75">
      <c r="B1272" s="83"/>
      <c r="C1272" s="83"/>
      <c r="D1272" s="536">
        <f t="shared" si="78"/>
        <v>14050</v>
      </c>
      <c r="E1272" s="534">
        <f t="shared" si="76"/>
        <v>14234.875444839858</v>
      </c>
      <c r="F1272" s="529">
        <v>200000000</v>
      </c>
      <c r="G1272" s="533">
        <f t="shared" si="79"/>
        <v>7250</v>
      </c>
      <c r="H1272" s="544">
        <f t="shared" si="77"/>
        <v>28827.310344827587</v>
      </c>
      <c r="I1272" s="550">
        <v>208998000</v>
      </c>
    </row>
    <row r="1273" spans="2:9" ht="15.75">
      <c r="B1273" s="83"/>
      <c r="C1273" s="83"/>
      <c r="D1273" s="536">
        <f t="shared" si="78"/>
        <v>14051</v>
      </c>
      <c r="E1273" s="534">
        <f t="shared" si="76"/>
        <v>14233.862358550992</v>
      </c>
      <c r="F1273" s="529">
        <v>200000000</v>
      </c>
      <c r="G1273" s="533">
        <f t="shared" si="79"/>
        <v>7251</v>
      </c>
      <c r="H1273" s="544">
        <f t="shared" si="77"/>
        <v>28823.334712453456</v>
      </c>
      <c r="I1273" s="550">
        <v>208998000</v>
      </c>
    </row>
    <row r="1274" spans="2:9" ht="15.75">
      <c r="B1274" s="83"/>
      <c r="C1274" s="83"/>
      <c r="D1274" s="536">
        <f t="shared" si="78"/>
        <v>14052</v>
      </c>
      <c r="E1274" s="534">
        <f t="shared" si="76"/>
        <v>14232.849416453173</v>
      </c>
      <c r="F1274" s="529">
        <v>200000000</v>
      </c>
      <c r="G1274" s="533">
        <f t="shared" si="79"/>
        <v>7252</v>
      </c>
      <c r="H1274" s="544">
        <f t="shared" si="77"/>
        <v>28819.360176503033</v>
      </c>
      <c r="I1274" s="550">
        <v>208998000</v>
      </c>
    </row>
    <row r="1275" spans="2:9" ht="15.75">
      <c r="B1275" s="83"/>
      <c r="C1275" s="83"/>
      <c r="D1275" s="536">
        <f t="shared" si="78"/>
        <v>14053</v>
      </c>
      <c r="E1275" s="534">
        <f t="shared" si="76"/>
        <v>14231.836618515619</v>
      </c>
      <c r="F1275" s="529">
        <v>200000000</v>
      </c>
      <c r="G1275" s="533">
        <f t="shared" si="79"/>
        <v>7253</v>
      </c>
      <c r="H1275" s="544">
        <f t="shared" si="77"/>
        <v>28815.386736522818</v>
      </c>
      <c r="I1275" s="550">
        <v>208998000</v>
      </c>
    </row>
    <row r="1276" spans="2:9" ht="15.75">
      <c r="B1276" s="83"/>
      <c r="C1276" s="83"/>
      <c r="D1276" s="536">
        <f t="shared" si="78"/>
        <v>14054</v>
      </c>
      <c r="E1276" s="534">
        <f t="shared" si="76"/>
        <v>14230.823964707557</v>
      </c>
      <c r="F1276" s="529">
        <v>200000000</v>
      </c>
      <c r="G1276" s="533">
        <f t="shared" si="79"/>
        <v>7254</v>
      </c>
      <c r="H1276" s="544">
        <f t="shared" si="77"/>
        <v>28811.414392059552</v>
      </c>
      <c r="I1276" s="550">
        <v>208998000</v>
      </c>
    </row>
    <row r="1277" spans="2:9" ht="15.75">
      <c r="B1277" s="83"/>
      <c r="C1277" s="83"/>
      <c r="D1277" s="536">
        <f t="shared" si="78"/>
        <v>14055</v>
      </c>
      <c r="E1277" s="534">
        <f t="shared" si="76"/>
        <v>14229.811454998222</v>
      </c>
      <c r="F1277" s="529">
        <v>200000000</v>
      </c>
      <c r="G1277" s="533">
        <f t="shared" si="79"/>
        <v>7255</v>
      </c>
      <c r="H1277" s="544">
        <f t="shared" si="77"/>
        <v>28807.443142660235</v>
      </c>
      <c r="I1277" s="550">
        <v>208998000</v>
      </c>
    </row>
    <row r="1278" spans="2:9" ht="15.75">
      <c r="B1278" s="83"/>
      <c r="C1278" s="83"/>
      <c r="D1278" s="536">
        <f t="shared" si="78"/>
        <v>14056</v>
      </c>
      <c r="E1278" s="534">
        <f t="shared" si="76"/>
        <v>14228.799089356859</v>
      </c>
      <c r="F1278" s="529">
        <v>200000000</v>
      </c>
      <c r="G1278" s="533">
        <f t="shared" si="79"/>
        <v>7256</v>
      </c>
      <c r="H1278" s="544">
        <f t="shared" si="77"/>
        <v>28803.472987872105</v>
      </c>
      <c r="I1278" s="550">
        <v>208998000</v>
      </c>
    </row>
    <row r="1279" spans="2:9" ht="15.75">
      <c r="B1279" s="83"/>
      <c r="C1279" s="83"/>
      <c r="D1279" s="536">
        <f t="shared" si="78"/>
        <v>14057</v>
      </c>
      <c r="E1279" s="534">
        <f t="shared" si="76"/>
        <v>14227.78686775272</v>
      </c>
      <c r="F1279" s="529">
        <v>200000000</v>
      </c>
      <c r="G1279" s="533">
        <f t="shared" si="79"/>
        <v>7257</v>
      </c>
      <c r="H1279" s="544">
        <f t="shared" si="77"/>
        <v>28799.503927242662</v>
      </c>
      <c r="I1279" s="550">
        <v>208998000</v>
      </c>
    </row>
    <row r="1280" spans="2:9" ht="15.75">
      <c r="B1280" s="83"/>
      <c r="C1280" s="83"/>
      <c r="D1280" s="536">
        <f t="shared" si="78"/>
        <v>14058</v>
      </c>
      <c r="E1280" s="534">
        <f t="shared" si="76"/>
        <v>14226.774790155072</v>
      </c>
      <c r="F1280" s="529">
        <v>200000000</v>
      </c>
      <c r="G1280" s="533">
        <f t="shared" si="79"/>
        <v>7258</v>
      </c>
      <c r="H1280" s="544">
        <f t="shared" si="77"/>
        <v>28795.535960319648</v>
      </c>
      <c r="I1280" s="550">
        <v>208998000</v>
      </c>
    </row>
    <row r="1281" spans="2:9" ht="15.75">
      <c r="B1281" s="83"/>
      <c r="C1281" s="83"/>
      <c r="D1281" s="536">
        <f t="shared" si="78"/>
        <v>14059</v>
      </c>
      <c r="E1281" s="534">
        <f t="shared" si="76"/>
        <v>14225.762856533182</v>
      </c>
      <c r="F1281" s="529">
        <v>200000000</v>
      </c>
      <c r="G1281" s="533">
        <f t="shared" si="79"/>
        <v>7259</v>
      </c>
      <c r="H1281" s="544">
        <f t="shared" si="77"/>
        <v>28791.569086651052</v>
      </c>
      <c r="I1281" s="550">
        <v>208998000</v>
      </c>
    </row>
    <row r="1282" spans="2:9" ht="15.75">
      <c r="B1282" s="83"/>
      <c r="C1282" s="83"/>
      <c r="D1282" s="536">
        <f t="shared" si="78"/>
        <v>14060</v>
      </c>
      <c r="E1282" s="534">
        <f t="shared" si="76"/>
        <v>14224.75106685633</v>
      </c>
      <c r="F1282" s="529">
        <v>200000000</v>
      </c>
      <c r="G1282" s="533">
        <f t="shared" si="79"/>
        <v>7260</v>
      </c>
      <c r="H1282" s="544">
        <f t="shared" si="77"/>
        <v>28787.603305785124</v>
      </c>
      <c r="I1282" s="550">
        <v>208998000</v>
      </c>
    </row>
    <row r="1283" spans="2:9" ht="15.75">
      <c r="B1283" s="83"/>
      <c r="C1283" s="83"/>
      <c r="D1283" s="536">
        <f t="shared" si="78"/>
        <v>14061</v>
      </c>
      <c r="E1283" s="534">
        <f t="shared" si="76"/>
        <v>14223.739421093806</v>
      </c>
      <c r="F1283" s="529">
        <v>200000000</v>
      </c>
      <c r="G1283" s="533">
        <f t="shared" si="79"/>
        <v>7261</v>
      </c>
      <c r="H1283" s="544">
        <f t="shared" si="77"/>
        <v>28783.63861727035</v>
      </c>
      <c r="I1283" s="550">
        <v>208998000</v>
      </c>
    </row>
    <row r="1284" spans="2:9" ht="15.75">
      <c r="B1284" s="83"/>
      <c r="C1284" s="83"/>
      <c r="D1284" s="536">
        <f t="shared" si="78"/>
        <v>14062</v>
      </c>
      <c r="E1284" s="534">
        <f t="shared" si="76"/>
        <v>14222.727919214905</v>
      </c>
      <c r="F1284" s="529">
        <v>200000000</v>
      </c>
      <c r="G1284" s="533">
        <f t="shared" si="79"/>
        <v>7262</v>
      </c>
      <c r="H1284" s="544">
        <f t="shared" si="77"/>
        <v>28779.675020655468</v>
      </c>
      <c r="I1284" s="550">
        <v>208998000</v>
      </c>
    </row>
    <row r="1285" spans="2:9" ht="15.75">
      <c r="B1285" s="83"/>
      <c r="C1285" s="83"/>
      <c r="D1285" s="536">
        <f t="shared" si="78"/>
        <v>14063</v>
      </c>
      <c r="E1285" s="534">
        <f t="shared" si="76"/>
        <v>14221.716561188936</v>
      </c>
      <c r="F1285" s="529">
        <v>200000000</v>
      </c>
      <c r="G1285" s="533">
        <f t="shared" si="79"/>
        <v>7263</v>
      </c>
      <c r="H1285" s="544">
        <f t="shared" si="77"/>
        <v>28775.712515489467</v>
      </c>
      <c r="I1285" s="550">
        <v>208998000</v>
      </c>
    </row>
    <row r="1286" spans="2:9" ht="15.75">
      <c r="B1286" s="83"/>
      <c r="C1286" s="83"/>
      <c r="D1286" s="536">
        <f t="shared" si="78"/>
        <v>14064</v>
      </c>
      <c r="E1286" s="534">
        <f t="shared" si="76"/>
        <v>14220.705346985211</v>
      </c>
      <c r="F1286" s="529">
        <v>200000000</v>
      </c>
      <c r="G1286" s="533">
        <f t="shared" si="79"/>
        <v>7264</v>
      </c>
      <c r="H1286" s="544">
        <f t="shared" si="77"/>
        <v>28771.751101321584</v>
      </c>
      <c r="I1286" s="550">
        <v>208998000</v>
      </c>
    </row>
    <row r="1287" spans="2:9" ht="15.75">
      <c r="B1287" s="83"/>
      <c r="C1287" s="83"/>
      <c r="D1287" s="536">
        <f t="shared" si="78"/>
        <v>14065</v>
      </c>
      <c r="E1287" s="534">
        <f t="shared" si="76"/>
        <v>14219.694276573053</v>
      </c>
      <c r="F1287" s="529">
        <v>200000000</v>
      </c>
      <c r="G1287" s="533">
        <f t="shared" si="79"/>
        <v>7265</v>
      </c>
      <c r="H1287" s="544">
        <f t="shared" si="77"/>
        <v>28767.790777701306</v>
      </c>
      <c r="I1287" s="550">
        <v>208998000</v>
      </c>
    </row>
    <row r="1288" spans="2:9" ht="15.75">
      <c r="B1288" s="83"/>
      <c r="C1288" s="83"/>
      <c r="D1288" s="536">
        <f t="shared" si="78"/>
        <v>14066</v>
      </c>
      <c r="E1288" s="534">
        <f t="shared" si="76"/>
        <v>14218.683349921797</v>
      </c>
      <c r="F1288" s="529">
        <v>200000000</v>
      </c>
      <c r="G1288" s="533">
        <f t="shared" si="79"/>
        <v>7266</v>
      </c>
      <c r="H1288" s="544">
        <f t="shared" si="77"/>
        <v>28763.831544178363</v>
      </c>
      <c r="I1288" s="550">
        <v>208998000</v>
      </c>
    </row>
    <row r="1289" spans="2:9" ht="15.75">
      <c r="B1289" s="83"/>
      <c r="C1289" s="83"/>
      <c r="D1289" s="536">
        <f t="shared" si="78"/>
        <v>14067</v>
      </c>
      <c r="E1289" s="534">
        <f t="shared" si="76"/>
        <v>14217.672567000782</v>
      </c>
      <c r="F1289" s="529">
        <v>200000000</v>
      </c>
      <c r="G1289" s="533">
        <f t="shared" si="79"/>
        <v>7267</v>
      </c>
      <c r="H1289" s="544">
        <f t="shared" si="77"/>
        <v>28759.873400302738</v>
      </c>
      <c r="I1289" s="550">
        <v>208998000</v>
      </c>
    </row>
    <row r="1290" spans="2:9" ht="15.75">
      <c r="B1290" s="83"/>
      <c r="C1290" s="83"/>
      <c r="D1290" s="536">
        <f t="shared" si="78"/>
        <v>14068</v>
      </c>
      <c r="E1290" s="534">
        <f t="shared" si="76"/>
        <v>14216.661927779358</v>
      </c>
      <c r="F1290" s="529">
        <v>200000000</v>
      </c>
      <c r="G1290" s="533">
        <f t="shared" si="79"/>
        <v>7268</v>
      </c>
      <c r="H1290" s="544">
        <f t="shared" si="77"/>
        <v>28755.916345624657</v>
      </c>
      <c r="I1290" s="550">
        <v>208998000</v>
      </c>
    </row>
    <row r="1291" spans="2:9" ht="15.75">
      <c r="B1291" s="83"/>
      <c r="C1291" s="83"/>
      <c r="D1291" s="536">
        <f t="shared" si="78"/>
        <v>14069</v>
      </c>
      <c r="E1291" s="534">
        <f t="shared" si="76"/>
        <v>14215.651432226881</v>
      </c>
      <c r="F1291" s="529">
        <v>200000000</v>
      </c>
      <c r="G1291" s="533">
        <f t="shared" si="79"/>
        <v>7269</v>
      </c>
      <c r="H1291" s="544">
        <f t="shared" si="77"/>
        <v>28751.960379694592</v>
      </c>
      <c r="I1291" s="550">
        <v>208998000</v>
      </c>
    </row>
    <row r="1292" spans="2:9" ht="15.75">
      <c r="B1292" s="83"/>
      <c r="C1292" s="83"/>
      <c r="D1292" s="536">
        <f t="shared" si="78"/>
        <v>14070</v>
      </c>
      <c r="E1292" s="534">
        <f t="shared" si="76"/>
        <v>14214.641080312722</v>
      </c>
      <c r="F1292" s="529">
        <v>200000000</v>
      </c>
      <c r="G1292" s="533">
        <f t="shared" si="79"/>
        <v>7270</v>
      </c>
      <c r="H1292" s="544">
        <f t="shared" si="77"/>
        <v>28748.005502063275</v>
      </c>
      <c r="I1292" s="550">
        <v>208998000</v>
      </c>
    </row>
    <row r="1293" spans="2:9" ht="15.75">
      <c r="B1293" s="83"/>
      <c r="C1293" s="83"/>
      <c r="D1293" s="536">
        <f t="shared" si="78"/>
        <v>14071</v>
      </c>
      <c r="E1293" s="534">
        <f t="shared" si="76"/>
        <v>14213.630872006253</v>
      </c>
      <c r="F1293" s="529">
        <v>200000000</v>
      </c>
      <c r="G1293" s="533">
        <f t="shared" si="79"/>
        <v>7271</v>
      </c>
      <c r="H1293" s="544">
        <f t="shared" si="77"/>
        <v>28744.051712281667</v>
      </c>
      <c r="I1293" s="550">
        <v>208998000</v>
      </c>
    </row>
    <row r="1294" spans="2:9" ht="15.75">
      <c r="B1294" s="83"/>
      <c r="C1294" s="83"/>
      <c r="D1294" s="536">
        <f t="shared" si="78"/>
        <v>14072</v>
      </c>
      <c r="E1294" s="534">
        <f t="shared" si="76"/>
        <v>14212.620807276862</v>
      </c>
      <c r="F1294" s="529">
        <v>200000000</v>
      </c>
      <c r="G1294" s="533">
        <f t="shared" si="79"/>
        <v>7272</v>
      </c>
      <c r="H1294" s="544">
        <f t="shared" si="77"/>
        <v>28740.09900990099</v>
      </c>
      <c r="I1294" s="550">
        <v>208998000</v>
      </c>
    </row>
    <row r="1295" spans="2:9" ht="15.75">
      <c r="B1295" s="83"/>
      <c r="C1295" s="83"/>
      <c r="D1295" s="536">
        <f t="shared" si="78"/>
        <v>14073</v>
      </c>
      <c r="E1295" s="534">
        <f t="shared" si="76"/>
        <v>14211.610886093938</v>
      </c>
      <c r="F1295" s="529">
        <v>200000000</v>
      </c>
      <c r="G1295" s="533">
        <f t="shared" si="79"/>
        <v>7273</v>
      </c>
      <c r="H1295" s="544">
        <f t="shared" si="77"/>
        <v>28736.147394472708</v>
      </c>
      <c r="I1295" s="550">
        <v>208998000</v>
      </c>
    </row>
    <row r="1296" spans="2:9" ht="15.75">
      <c r="B1296" s="83"/>
      <c r="C1296" s="83"/>
      <c r="D1296" s="536">
        <f t="shared" si="78"/>
        <v>14074</v>
      </c>
      <c r="E1296" s="534">
        <f t="shared" si="76"/>
        <v>14210.601108426887</v>
      </c>
      <c r="F1296" s="529">
        <v>200000000</v>
      </c>
      <c r="G1296" s="533">
        <f t="shared" si="79"/>
        <v>7274</v>
      </c>
      <c r="H1296" s="544">
        <f t="shared" si="77"/>
        <v>28732.196865548529</v>
      </c>
      <c r="I1296" s="550">
        <v>208998000</v>
      </c>
    </row>
    <row r="1297" spans="2:9" ht="15.75">
      <c r="B1297" s="83"/>
      <c r="C1297" s="83"/>
      <c r="D1297" s="536">
        <f t="shared" si="78"/>
        <v>14075</v>
      </c>
      <c r="E1297" s="534">
        <f t="shared" si="76"/>
        <v>14209.591474245115</v>
      </c>
      <c r="F1297" s="529">
        <v>200000000</v>
      </c>
      <c r="G1297" s="533">
        <f t="shared" si="79"/>
        <v>7275</v>
      </c>
      <c r="H1297" s="544">
        <f t="shared" si="77"/>
        <v>28728.247422680412</v>
      </c>
      <c r="I1297" s="550">
        <v>208998000</v>
      </c>
    </row>
    <row r="1298" spans="2:9" ht="15.75">
      <c r="B1298" s="83"/>
      <c r="C1298" s="83"/>
      <c r="D1298" s="536">
        <f t="shared" si="78"/>
        <v>14076</v>
      </c>
      <c r="E1298" s="534">
        <f t="shared" si="76"/>
        <v>14208.581983518045</v>
      </c>
      <c r="F1298" s="529">
        <v>200000000</v>
      </c>
      <c r="G1298" s="533">
        <f t="shared" si="79"/>
        <v>7276</v>
      </c>
      <c r="H1298" s="544">
        <f t="shared" si="77"/>
        <v>28724.299065420561</v>
      </c>
      <c r="I1298" s="550">
        <v>208998000</v>
      </c>
    </row>
    <row r="1299" spans="2:9" ht="15.75">
      <c r="B1299" s="83"/>
      <c r="C1299" s="83"/>
      <c r="D1299" s="536">
        <f t="shared" si="78"/>
        <v>14077</v>
      </c>
      <c r="E1299" s="534">
        <f t="shared" si="76"/>
        <v>14207.572636215104</v>
      </c>
      <c r="F1299" s="529">
        <v>200000000</v>
      </c>
      <c r="G1299" s="533">
        <f t="shared" si="79"/>
        <v>7277</v>
      </c>
      <c r="H1299" s="544">
        <f t="shared" si="77"/>
        <v>28720.351793321424</v>
      </c>
      <c r="I1299" s="550">
        <v>208998000</v>
      </c>
    </row>
    <row r="1300" spans="2:9" ht="15.75">
      <c r="B1300" s="83"/>
      <c r="C1300" s="83"/>
      <c r="D1300" s="536">
        <f t="shared" si="78"/>
        <v>14078</v>
      </c>
      <c r="E1300" s="534">
        <f t="shared" si="76"/>
        <v>14206.563432305726</v>
      </c>
      <c r="F1300" s="529">
        <v>200000000</v>
      </c>
      <c r="G1300" s="533">
        <f t="shared" si="79"/>
        <v>7278</v>
      </c>
      <c r="H1300" s="544">
        <f t="shared" si="77"/>
        <v>28716.405605935695</v>
      </c>
      <c r="I1300" s="550">
        <v>208998000</v>
      </c>
    </row>
    <row r="1301" spans="2:9" ht="15.75">
      <c r="B1301" s="83"/>
      <c r="C1301" s="83"/>
      <c r="D1301" s="536">
        <f t="shared" si="78"/>
        <v>14079</v>
      </c>
      <c r="E1301" s="534">
        <f t="shared" si="76"/>
        <v>14205.554371759357</v>
      </c>
      <c r="F1301" s="529">
        <v>200000000</v>
      </c>
      <c r="G1301" s="533">
        <f t="shared" si="79"/>
        <v>7279</v>
      </c>
      <c r="H1301" s="544">
        <f t="shared" si="77"/>
        <v>28712.460502816321</v>
      </c>
      <c r="I1301" s="550">
        <v>208998000</v>
      </c>
    </row>
    <row r="1302" spans="2:9" ht="15.75">
      <c r="B1302" s="83"/>
      <c r="C1302" s="83"/>
      <c r="D1302" s="536">
        <f t="shared" si="78"/>
        <v>14080</v>
      </c>
      <c r="E1302" s="534">
        <f t="shared" si="76"/>
        <v>14204.545454545454</v>
      </c>
      <c r="F1302" s="529">
        <v>200000000</v>
      </c>
      <c r="G1302" s="533">
        <f t="shared" si="79"/>
        <v>7280</v>
      </c>
      <c r="H1302" s="544">
        <f t="shared" si="77"/>
        <v>28708.516483516483</v>
      </c>
      <c r="I1302" s="550">
        <v>208998000</v>
      </c>
    </row>
    <row r="1303" spans="2:9" ht="15.75">
      <c r="B1303" s="83"/>
      <c r="C1303" s="83"/>
      <c r="D1303" s="536">
        <f t="shared" si="78"/>
        <v>14081</v>
      </c>
      <c r="E1303" s="534">
        <f t="shared" ref="E1303:E1366" si="80">F1303/D1303</f>
        <v>14203.536680633477</v>
      </c>
      <c r="F1303" s="529">
        <v>200000000</v>
      </c>
      <c r="G1303" s="533">
        <f t="shared" si="79"/>
        <v>7281</v>
      </c>
      <c r="H1303" s="544">
        <f t="shared" ref="H1303:H1366" si="81">I1303/G1303</f>
        <v>28704.573547589618</v>
      </c>
      <c r="I1303" s="550">
        <v>208998000</v>
      </c>
    </row>
    <row r="1304" spans="2:9" ht="15.75">
      <c r="B1304" s="83"/>
      <c r="C1304" s="83"/>
      <c r="D1304" s="536">
        <f t="shared" ref="D1304:D1367" si="82">D1303+1</f>
        <v>14082</v>
      </c>
      <c r="E1304" s="534">
        <f t="shared" si="80"/>
        <v>14202.528049992899</v>
      </c>
      <c r="F1304" s="529">
        <v>200000000</v>
      </c>
      <c r="G1304" s="533">
        <f t="shared" ref="G1304:G1367" si="83">G1303+1</f>
        <v>7282</v>
      </c>
      <c r="H1304" s="544">
        <f t="shared" si="81"/>
        <v>28700.6316945894</v>
      </c>
      <c r="I1304" s="550">
        <v>208998000</v>
      </c>
    </row>
    <row r="1305" spans="2:9" ht="15.75">
      <c r="B1305" s="83"/>
      <c r="C1305" s="83"/>
      <c r="D1305" s="536">
        <f t="shared" si="82"/>
        <v>14083</v>
      </c>
      <c r="E1305" s="534">
        <f t="shared" si="80"/>
        <v>14201.519562593197</v>
      </c>
      <c r="F1305" s="529">
        <v>200000000</v>
      </c>
      <c r="G1305" s="533">
        <f t="shared" si="83"/>
        <v>7283</v>
      </c>
      <c r="H1305" s="544">
        <f t="shared" si="81"/>
        <v>28696.690924069753</v>
      </c>
      <c r="I1305" s="550">
        <v>208998000</v>
      </c>
    </row>
    <row r="1306" spans="2:9" ht="15.75">
      <c r="B1306" s="83"/>
      <c r="C1306" s="83"/>
      <c r="D1306" s="536">
        <f t="shared" si="82"/>
        <v>14084</v>
      </c>
      <c r="E1306" s="534">
        <f t="shared" si="80"/>
        <v>14200.511218403863</v>
      </c>
      <c r="F1306" s="529">
        <v>200000000</v>
      </c>
      <c r="G1306" s="533">
        <f t="shared" si="83"/>
        <v>7284</v>
      </c>
      <c r="H1306" s="544">
        <f t="shared" si="81"/>
        <v>28692.751235584845</v>
      </c>
      <c r="I1306" s="550">
        <v>208998000</v>
      </c>
    </row>
    <row r="1307" spans="2:9" ht="15.75">
      <c r="B1307" s="83"/>
      <c r="C1307" s="83"/>
      <c r="D1307" s="536">
        <f t="shared" si="82"/>
        <v>14085</v>
      </c>
      <c r="E1307" s="534">
        <f t="shared" si="80"/>
        <v>14199.503017394391</v>
      </c>
      <c r="F1307" s="529">
        <v>200000000</v>
      </c>
      <c r="G1307" s="533">
        <f t="shared" si="83"/>
        <v>7285</v>
      </c>
      <c r="H1307" s="544">
        <f t="shared" si="81"/>
        <v>28688.812628689087</v>
      </c>
      <c r="I1307" s="550">
        <v>208998000</v>
      </c>
    </row>
    <row r="1308" spans="2:9" ht="15.75">
      <c r="B1308" s="83"/>
      <c r="C1308" s="83"/>
      <c r="D1308" s="536">
        <f t="shared" si="82"/>
        <v>14086</v>
      </c>
      <c r="E1308" s="534">
        <f t="shared" si="80"/>
        <v>14198.49495953429</v>
      </c>
      <c r="F1308" s="529">
        <v>200000000</v>
      </c>
      <c r="G1308" s="533">
        <f t="shared" si="83"/>
        <v>7286</v>
      </c>
      <c r="H1308" s="544">
        <f t="shared" si="81"/>
        <v>28684.875102937141</v>
      </c>
      <c r="I1308" s="550">
        <v>208998000</v>
      </c>
    </row>
    <row r="1309" spans="2:9" ht="15.75">
      <c r="B1309" s="83"/>
      <c r="C1309" s="83"/>
      <c r="D1309" s="536">
        <f t="shared" si="82"/>
        <v>14087</v>
      </c>
      <c r="E1309" s="534">
        <f t="shared" si="80"/>
        <v>14197.487044793072</v>
      </c>
      <c r="F1309" s="529">
        <v>200000000</v>
      </c>
      <c r="G1309" s="533">
        <f t="shared" si="83"/>
        <v>7287</v>
      </c>
      <c r="H1309" s="544">
        <f t="shared" si="81"/>
        <v>28680.938657883904</v>
      </c>
      <c r="I1309" s="550">
        <v>208998000</v>
      </c>
    </row>
    <row r="1310" spans="2:9" ht="15.75">
      <c r="B1310" s="83"/>
      <c r="C1310" s="83"/>
      <c r="D1310" s="536">
        <f t="shared" si="82"/>
        <v>14088</v>
      </c>
      <c r="E1310" s="534">
        <f t="shared" si="80"/>
        <v>14196.479273140261</v>
      </c>
      <c r="F1310" s="529">
        <v>200000000</v>
      </c>
      <c r="G1310" s="533">
        <f t="shared" si="83"/>
        <v>7288</v>
      </c>
      <c r="H1310" s="544">
        <f t="shared" si="81"/>
        <v>28677.003293084523</v>
      </c>
      <c r="I1310" s="550">
        <v>208998000</v>
      </c>
    </row>
    <row r="1311" spans="2:9" ht="15.75">
      <c r="B1311" s="83"/>
      <c r="C1311" s="83"/>
      <c r="D1311" s="536">
        <f t="shared" si="82"/>
        <v>14089</v>
      </c>
      <c r="E1311" s="534">
        <f t="shared" si="80"/>
        <v>14195.471644545391</v>
      </c>
      <c r="F1311" s="529">
        <v>200000000</v>
      </c>
      <c r="G1311" s="533">
        <f t="shared" si="83"/>
        <v>7289</v>
      </c>
      <c r="H1311" s="544">
        <f t="shared" si="81"/>
        <v>28673.06900809439</v>
      </c>
      <c r="I1311" s="550">
        <v>208998000</v>
      </c>
    </row>
    <row r="1312" spans="2:9" ht="15.75">
      <c r="B1312" s="83"/>
      <c r="C1312" s="83"/>
      <c r="D1312" s="536">
        <f t="shared" si="82"/>
        <v>14090</v>
      </c>
      <c r="E1312" s="534">
        <f t="shared" si="80"/>
        <v>14194.464158977999</v>
      </c>
      <c r="F1312" s="529">
        <v>200000000</v>
      </c>
      <c r="G1312" s="533">
        <f t="shared" si="83"/>
        <v>7290</v>
      </c>
      <c r="H1312" s="544">
        <f t="shared" si="81"/>
        <v>28669.135802469136</v>
      </c>
      <c r="I1312" s="550">
        <v>208998000</v>
      </c>
    </row>
    <row r="1313" spans="2:9" ht="15.75">
      <c r="B1313" s="83"/>
      <c r="C1313" s="83"/>
      <c r="D1313" s="536">
        <f t="shared" si="82"/>
        <v>14091</v>
      </c>
      <c r="E1313" s="534">
        <f t="shared" si="80"/>
        <v>14193.456816407635</v>
      </c>
      <c r="F1313" s="529">
        <v>200000000</v>
      </c>
      <c r="G1313" s="533">
        <f t="shared" si="83"/>
        <v>7291</v>
      </c>
      <c r="H1313" s="544">
        <f t="shared" si="81"/>
        <v>28665.203675764642</v>
      </c>
      <c r="I1313" s="550">
        <v>208998000</v>
      </c>
    </row>
    <row r="1314" spans="2:9" ht="15.75">
      <c r="B1314" s="83"/>
      <c r="C1314" s="83"/>
      <c r="D1314" s="536">
        <f t="shared" si="82"/>
        <v>14092</v>
      </c>
      <c r="E1314" s="534">
        <f t="shared" si="80"/>
        <v>14192.44961680386</v>
      </c>
      <c r="F1314" s="529">
        <v>200000000</v>
      </c>
      <c r="G1314" s="533">
        <f t="shared" si="83"/>
        <v>7292</v>
      </c>
      <c r="H1314" s="544">
        <f t="shared" si="81"/>
        <v>28661.272627537026</v>
      </c>
      <c r="I1314" s="550">
        <v>208998000</v>
      </c>
    </row>
    <row r="1315" spans="2:9" ht="15.75">
      <c r="B1315" s="83"/>
      <c r="C1315" s="83"/>
      <c r="D1315" s="536">
        <f t="shared" si="82"/>
        <v>14093</v>
      </c>
      <c r="E1315" s="534">
        <f t="shared" si="80"/>
        <v>14191.442560136238</v>
      </c>
      <c r="F1315" s="529">
        <v>200000000</v>
      </c>
      <c r="G1315" s="533">
        <f t="shared" si="83"/>
        <v>7293</v>
      </c>
      <c r="H1315" s="544">
        <f t="shared" si="81"/>
        <v>28657.342657342659</v>
      </c>
      <c r="I1315" s="550">
        <v>208998000</v>
      </c>
    </row>
    <row r="1316" spans="2:9" ht="15.75">
      <c r="B1316" s="83"/>
      <c r="C1316" s="83"/>
      <c r="D1316" s="536">
        <f t="shared" si="82"/>
        <v>14094</v>
      </c>
      <c r="E1316" s="534">
        <f t="shared" si="80"/>
        <v>14190.435646374344</v>
      </c>
      <c r="F1316" s="529">
        <v>200000000</v>
      </c>
      <c r="G1316" s="533">
        <f t="shared" si="83"/>
        <v>7294</v>
      </c>
      <c r="H1316" s="544">
        <f t="shared" si="81"/>
        <v>28653.413764738139</v>
      </c>
      <c r="I1316" s="550">
        <v>208998000</v>
      </c>
    </row>
    <row r="1317" spans="2:9" ht="15.75">
      <c r="B1317" s="83"/>
      <c r="C1317" s="83"/>
      <c r="D1317" s="536">
        <f t="shared" si="82"/>
        <v>14095</v>
      </c>
      <c r="E1317" s="534">
        <f t="shared" si="80"/>
        <v>14189.428875487762</v>
      </c>
      <c r="F1317" s="529">
        <v>200000000</v>
      </c>
      <c r="G1317" s="533">
        <f t="shared" si="83"/>
        <v>7295</v>
      </c>
      <c r="H1317" s="544">
        <f t="shared" si="81"/>
        <v>28649.48594928033</v>
      </c>
      <c r="I1317" s="550">
        <v>208998000</v>
      </c>
    </row>
    <row r="1318" spans="2:9" ht="15.75">
      <c r="B1318" s="83"/>
      <c r="C1318" s="83"/>
      <c r="D1318" s="536">
        <f t="shared" si="82"/>
        <v>14096</v>
      </c>
      <c r="E1318" s="535">
        <f t="shared" si="80"/>
        <v>14188.422247446084</v>
      </c>
      <c r="F1318" s="529">
        <v>200000000</v>
      </c>
      <c r="G1318" s="533">
        <f t="shared" si="83"/>
        <v>7296</v>
      </c>
      <c r="H1318" s="544">
        <f t="shared" si="81"/>
        <v>28645.559210526317</v>
      </c>
      <c r="I1318" s="550">
        <v>208998000</v>
      </c>
    </row>
    <row r="1319" spans="2:9" ht="15.75">
      <c r="B1319" s="83"/>
      <c r="C1319" s="83"/>
      <c r="D1319" s="536">
        <f t="shared" si="82"/>
        <v>14097</v>
      </c>
      <c r="E1319" s="535">
        <f t="shared" si="80"/>
        <v>14187.415762218912</v>
      </c>
      <c r="F1319" s="529">
        <v>200000000</v>
      </c>
      <c r="G1319" s="533">
        <f t="shared" si="83"/>
        <v>7297</v>
      </c>
      <c r="H1319" s="544">
        <f t="shared" si="81"/>
        <v>28641.633548033438</v>
      </c>
      <c r="I1319" s="550">
        <v>208998000</v>
      </c>
    </row>
    <row r="1320" spans="2:9" ht="15.75">
      <c r="B1320" s="83"/>
      <c r="C1320" s="83"/>
      <c r="D1320" s="536">
        <f t="shared" si="82"/>
        <v>14098</v>
      </c>
      <c r="E1320" s="535">
        <f t="shared" si="80"/>
        <v>14186.409419775855</v>
      </c>
      <c r="F1320" s="529">
        <v>200000000</v>
      </c>
      <c r="G1320" s="533">
        <f t="shared" si="83"/>
        <v>7298</v>
      </c>
      <c r="H1320" s="544">
        <f t="shared" si="81"/>
        <v>28637.708961359276</v>
      </c>
      <c r="I1320" s="550">
        <v>208998000</v>
      </c>
    </row>
    <row r="1321" spans="2:9" ht="15.75">
      <c r="B1321" s="83"/>
      <c r="C1321" s="83"/>
      <c r="D1321" s="536">
        <f t="shared" si="82"/>
        <v>14099</v>
      </c>
      <c r="E1321" s="535">
        <f t="shared" si="80"/>
        <v>14185.403220086531</v>
      </c>
      <c r="F1321" s="529">
        <v>200000000</v>
      </c>
      <c r="G1321" s="533">
        <f t="shared" si="83"/>
        <v>7299</v>
      </c>
      <c r="H1321" s="544">
        <f t="shared" si="81"/>
        <v>28633.785450061652</v>
      </c>
      <c r="I1321" s="550">
        <v>208998000</v>
      </c>
    </row>
    <row r="1322" spans="2:9" ht="15.75">
      <c r="B1322" s="83"/>
      <c r="C1322" s="83"/>
      <c r="D1322" s="536">
        <f t="shared" si="82"/>
        <v>14100</v>
      </c>
      <c r="E1322" s="535">
        <f t="shared" si="80"/>
        <v>14184.397163120568</v>
      </c>
      <c r="F1322" s="529">
        <v>200000000</v>
      </c>
      <c r="G1322" s="533">
        <f t="shared" si="83"/>
        <v>7300</v>
      </c>
      <c r="H1322" s="544">
        <f t="shared" si="81"/>
        <v>28629.863013698628</v>
      </c>
      <c r="I1322" s="550">
        <v>208998000</v>
      </c>
    </row>
    <row r="1323" spans="2:9" ht="15.75">
      <c r="B1323" s="83"/>
      <c r="C1323" s="83"/>
      <c r="D1323" s="536">
        <f t="shared" si="82"/>
        <v>14101</v>
      </c>
      <c r="E1323" s="535">
        <f t="shared" si="80"/>
        <v>14183.3912488476</v>
      </c>
      <c r="F1323" s="529">
        <v>200000000</v>
      </c>
      <c r="G1323" s="533">
        <f t="shared" si="83"/>
        <v>7301</v>
      </c>
      <c r="H1323" s="544">
        <f t="shared" si="81"/>
        <v>28625.941651828518</v>
      </c>
      <c r="I1323" s="550">
        <v>208998000</v>
      </c>
    </row>
    <row r="1324" spans="2:9" ht="15.75">
      <c r="B1324" s="83"/>
      <c r="C1324" s="83"/>
      <c r="D1324" s="536">
        <f t="shared" si="82"/>
        <v>14102</v>
      </c>
      <c r="E1324" s="535">
        <f t="shared" si="80"/>
        <v>14182.385477237271</v>
      </c>
      <c r="F1324" s="529">
        <v>200000000</v>
      </c>
      <c r="G1324" s="533">
        <f t="shared" si="83"/>
        <v>7302</v>
      </c>
      <c r="H1324" s="544">
        <f t="shared" si="81"/>
        <v>28622.021364009859</v>
      </c>
      <c r="I1324" s="550">
        <v>208998000</v>
      </c>
    </row>
    <row r="1325" spans="2:9" ht="15.75">
      <c r="B1325" s="83"/>
      <c r="C1325" s="83"/>
      <c r="D1325" s="536">
        <f t="shared" si="82"/>
        <v>14103</v>
      </c>
      <c r="E1325" s="535">
        <f t="shared" si="80"/>
        <v>14181.379848259236</v>
      </c>
      <c r="F1325" s="529">
        <v>200000000</v>
      </c>
      <c r="G1325" s="533">
        <f t="shared" si="83"/>
        <v>7303</v>
      </c>
      <c r="H1325" s="544">
        <f t="shared" si="81"/>
        <v>28618.102149801452</v>
      </c>
      <c r="I1325" s="550">
        <v>208998000</v>
      </c>
    </row>
    <row r="1326" spans="2:9" ht="15.75">
      <c r="B1326" s="83"/>
      <c r="C1326" s="83"/>
      <c r="D1326" s="536">
        <f t="shared" si="82"/>
        <v>14104</v>
      </c>
      <c r="E1326" s="535">
        <f t="shared" si="80"/>
        <v>14180.374361883154</v>
      </c>
      <c r="F1326" s="529">
        <v>200000000</v>
      </c>
      <c r="G1326" s="533">
        <f t="shared" si="83"/>
        <v>7304</v>
      </c>
      <c r="H1326" s="544">
        <f t="shared" si="81"/>
        <v>28614.18400876232</v>
      </c>
      <c r="I1326" s="550">
        <v>208998000</v>
      </c>
    </row>
    <row r="1327" spans="2:9" ht="15.75">
      <c r="B1327" s="83"/>
      <c r="C1327" s="83"/>
      <c r="D1327" s="536">
        <f t="shared" si="82"/>
        <v>14105</v>
      </c>
      <c r="E1327" s="535">
        <f t="shared" si="80"/>
        <v>14179.369018078696</v>
      </c>
      <c r="F1327" s="529">
        <v>200000000</v>
      </c>
      <c r="G1327" s="533">
        <f t="shared" si="83"/>
        <v>7305</v>
      </c>
      <c r="H1327" s="544">
        <f t="shared" si="81"/>
        <v>28610.266940451744</v>
      </c>
      <c r="I1327" s="550">
        <v>208998000</v>
      </c>
    </row>
    <row r="1328" spans="2:9" ht="15.75">
      <c r="B1328" s="83"/>
      <c r="C1328" s="83"/>
      <c r="D1328" s="536">
        <f t="shared" si="82"/>
        <v>14106</v>
      </c>
      <c r="E1328" s="534">
        <f t="shared" si="80"/>
        <v>14178.363816815539</v>
      </c>
      <c r="F1328" s="529">
        <v>200000000</v>
      </c>
      <c r="G1328" s="533">
        <f t="shared" si="83"/>
        <v>7306</v>
      </c>
      <c r="H1328" s="544">
        <f t="shared" si="81"/>
        <v>28606.350944429236</v>
      </c>
      <c r="I1328" s="550">
        <v>208998000</v>
      </c>
    </row>
    <row r="1329" spans="2:9" ht="15.75">
      <c r="B1329" s="83"/>
      <c r="C1329" s="83"/>
      <c r="D1329" s="536">
        <f t="shared" si="82"/>
        <v>14107</v>
      </c>
      <c r="E1329" s="534">
        <f t="shared" si="80"/>
        <v>14177.358758063372</v>
      </c>
      <c r="F1329" s="529">
        <v>200000000</v>
      </c>
      <c r="G1329" s="533">
        <f t="shared" si="83"/>
        <v>7307</v>
      </c>
      <c r="H1329" s="544">
        <f t="shared" si="81"/>
        <v>28602.43602025455</v>
      </c>
      <c r="I1329" s="550">
        <v>208998000</v>
      </c>
    </row>
    <row r="1330" spans="2:9" ht="15.75">
      <c r="B1330" s="83"/>
      <c r="C1330" s="83"/>
      <c r="D1330" s="536">
        <f t="shared" si="82"/>
        <v>14108</v>
      </c>
      <c r="E1330" s="534">
        <f t="shared" si="80"/>
        <v>14176.353841791892</v>
      </c>
      <c r="F1330" s="529">
        <v>200000000</v>
      </c>
      <c r="G1330" s="533">
        <f t="shared" si="83"/>
        <v>7308</v>
      </c>
      <c r="H1330" s="544">
        <f t="shared" si="81"/>
        <v>28598.522167487685</v>
      </c>
      <c r="I1330" s="550">
        <v>208998000</v>
      </c>
    </row>
    <row r="1331" spans="2:9" ht="15.75">
      <c r="B1331" s="83"/>
      <c r="C1331" s="83"/>
      <c r="D1331" s="536">
        <f t="shared" si="82"/>
        <v>14109</v>
      </c>
      <c r="E1331" s="534">
        <f t="shared" si="80"/>
        <v>14175.349067970799</v>
      </c>
      <c r="F1331" s="529">
        <v>200000000</v>
      </c>
      <c r="G1331" s="533">
        <f t="shared" si="83"/>
        <v>7309</v>
      </c>
      <c r="H1331" s="544">
        <f t="shared" si="81"/>
        <v>28594.609385688877</v>
      </c>
      <c r="I1331" s="550">
        <v>208998000</v>
      </c>
    </row>
    <row r="1332" spans="2:9" ht="15.75">
      <c r="B1332" s="83"/>
      <c r="C1332" s="83"/>
      <c r="D1332" s="536">
        <f t="shared" si="82"/>
        <v>14110</v>
      </c>
      <c r="E1332" s="534">
        <f t="shared" si="80"/>
        <v>14174.344436569809</v>
      </c>
      <c r="F1332" s="529">
        <v>200000000</v>
      </c>
      <c r="G1332" s="533">
        <f t="shared" si="83"/>
        <v>7310</v>
      </c>
      <c r="H1332" s="544">
        <f t="shared" si="81"/>
        <v>28590.697674418603</v>
      </c>
      <c r="I1332" s="550">
        <v>208998000</v>
      </c>
    </row>
    <row r="1333" spans="2:9" ht="15.75">
      <c r="B1333" s="83"/>
      <c r="C1333" s="83"/>
      <c r="D1333" s="536">
        <f t="shared" si="82"/>
        <v>14111</v>
      </c>
      <c r="E1333" s="534">
        <f t="shared" si="80"/>
        <v>14173.339947558643</v>
      </c>
      <c r="F1333" s="529">
        <v>200000000</v>
      </c>
      <c r="G1333" s="533">
        <f t="shared" si="83"/>
        <v>7311</v>
      </c>
      <c r="H1333" s="544">
        <f t="shared" si="81"/>
        <v>28586.787033237586</v>
      </c>
      <c r="I1333" s="550">
        <v>208998000</v>
      </c>
    </row>
    <row r="1334" spans="2:9" ht="15.75">
      <c r="B1334" s="83"/>
      <c r="C1334" s="83"/>
      <c r="D1334" s="536">
        <f t="shared" si="82"/>
        <v>14112</v>
      </c>
      <c r="E1334" s="534">
        <f t="shared" si="80"/>
        <v>14172.33560090703</v>
      </c>
      <c r="F1334" s="529">
        <v>200000000</v>
      </c>
      <c r="G1334" s="533">
        <f t="shared" si="83"/>
        <v>7312</v>
      </c>
      <c r="H1334" s="544">
        <f t="shared" si="81"/>
        <v>28582.877461706783</v>
      </c>
      <c r="I1334" s="550">
        <v>208998000</v>
      </c>
    </row>
    <row r="1335" spans="2:9" ht="15.75">
      <c r="B1335" s="83"/>
      <c r="C1335" s="83"/>
      <c r="D1335" s="536">
        <f t="shared" si="82"/>
        <v>14113</v>
      </c>
      <c r="E1335" s="534">
        <f t="shared" si="80"/>
        <v>14171.331396584708</v>
      </c>
      <c r="F1335" s="529">
        <v>200000000</v>
      </c>
      <c r="G1335" s="533">
        <f t="shared" si="83"/>
        <v>7313</v>
      </c>
      <c r="H1335" s="544">
        <f t="shared" si="81"/>
        <v>28578.968959387392</v>
      </c>
      <c r="I1335" s="550">
        <v>208998000</v>
      </c>
    </row>
    <row r="1336" spans="2:9" ht="15.75">
      <c r="B1336" s="83"/>
      <c r="C1336" s="83"/>
      <c r="D1336" s="536">
        <f t="shared" si="82"/>
        <v>14114</v>
      </c>
      <c r="E1336" s="534">
        <f t="shared" si="80"/>
        <v>14170.327334561429</v>
      </c>
      <c r="F1336" s="529">
        <v>200000000</v>
      </c>
      <c r="G1336" s="533">
        <f t="shared" si="83"/>
        <v>7314</v>
      </c>
      <c r="H1336" s="544">
        <f t="shared" si="81"/>
        <v>28575.061525840854</v>
      </c>
      <c r="I1336" s="550">
        <v>208998000</v>
      </c>
    </row>
    <row r="1337" spans="2:9" ht="15.75">
      <c r="B1337" s="83"/>
      <c r="C1337" s="83"/>
      <c r="D1337" s="536">
        <f t="shared" si="82"/>
        <v>14115</v>
      </c>
      <c r="E1337" s="534">
        <f t="shared" si="80"/>
        <v>14169.323414806942</v>
      </c>
      <c r="F1337" s="529">
        <v>200000000</v>
      </c>
      <c r="G1337" s="533">
        <f t="shared" si="83"/>
        <v>7315</v>
      </c>
      <c r="H1337" s="544">
        <f t="shared" si="81"/>
        <v>28571.155160628845</v>
      </c>
      <c r="I1337" s="550">
        <v>208998000</v>
      </c>
    </row>
    <row r="1338" spans="2:9" ht="15.75">
      <c r="B1338" s="83"/>
      <c r="C1338" s="83"/>
      <c r="D1338" s="536">
        <f t="shared" si="82"/>
        <v>14116</v>
      </c>
      <c r="E1338" s="534">
        <f t="shared" si="80"/>
        <v>14168.319637291017</v>
      </c>
      <c r="F1338" s="529">
        <v>200000000</v>
      </c>
      <c r="G1338" s="533">
        <f t="shared" si="83"/>
        <v>7316</v>
      </c>
      <c r="H1338" s="544">
        <f t="shared" si="81"/>
        <v>28567.249863313285</v>
      </c>
      <c r="I1338" s="550">
        <v>208998000</v>
      </c>
    </row>
    <row r="1339" spans="2:9" ht="15.75">
      <c r="B1339" s="83"/>
      <c r="C1339" s="83"/>
      <c r="D1339" s="536">
        <f t="shared" si="82"/>
        <v>14117</v>
      </c>
      <c r="E1339" s="534">
        <f t="shared" si="80"/>
        <v>14167.316001983425</v>
      </c>
      <c r="F1339" s="529">
        <v>200000000</v>
      </c>
      <c r="G1339" s="533">
        <f t="shared" si="83"/>
        <v>7317</v>
      </c>
      <c r="H1339" s="544">
        <f t="shared" si="81"/>
        <v>28563.345633456334</v>
      </c>
      <c r="I1339" s="550">
        <v>208998000</v>
      </c>
    </row>
    <row r="1340" spans="2:9" ht="15.75">
      <c r="B1340" s="83"/>
      <c r="C1340" s="83"/>
      <c r="D1340" s="536">
        <f t="shared" si="82"/>
        <v>14118</v>
      </c>
      <c r="E1340" s="534">
        <f t="shared" si="80"/>
        <v>14166.312508853945</v>
      </c>
      <c r="F1340" s="529">
        <v>200000000</v>
      </c>
      <c r="G1340" s="533">
        <f t="shared" si="83"/>
        <v>7318</v>
      </c>
      <c r="H1340" s="544">
        <f t="shared" si="81"/>
        <v>28559.442470620386</v>
      </c>
      <c r="I1340" s="550">
        <v>208998000</v>
      </c>
    </row>
    <row r="1341" spans="2:9" ht="15.75">
      <c r="B1341" s="83"/>
      <c r="C1341" s="83"/>
      <c r="D1341" s="536">
        <f t="shared" si="82"/>
        <v>14119</v>
      </c>
      <c r="E1341" s="534">
        <f t="shared" si="80"/>
        <v>14165.309157872371</v>
      </c>
      <c r="F1341" s="529">
        <v>200000000</v>
      </c>
      <c r="G1341" s="533">
        <f t="shared" si="83"/>
        <v>7319</v>
      </c>
      <c r="H1341" s="544">
        <f t="shared" si="81"/>
        <v>28555.540374368084</v>
      </c>
      <c r="I1341" s="550">
        <v>208998000</v>
      </c>
    </row>
    <row r="1342" spans="2:9" ht="15.75">
      <c r="B1342" s="83"/>
      <c r="C1342" s="83"/>
      <c r="D1342" s="536">
        <f t="shared" si="82"/>
        <v>14120</v>
      </c>
      <c r="E1342" s="534">
        <f t="shared" si="80"/>
        <v>14164.305949008498</v>
      </c>
      <c r="F1342" s="529">
        <v>200000000</v>
      </c>
      <c r="G1342" s="533">
        <f t="shared" si="83"/>
        <v>7320</v>
      </c>
      <c r="H1342" s="544">
        <f t="shared" si="81"/>
        <v>28551.639344262294</v>
      </c>
      <c r="I1342" s="550">
        <v>208998000</v>
      </c>
    </row>
    <row r="1343" spans="2:9" ht="15.75">
      <c r="B1343" s="83"/>
      <c r="C1343" s="83"/>
      <c r="D1343" s="536">
        <f t="shared" si="82"/>
        <v>14121</v>
      </c>
      <c r="E1343" s="534">
        <f t="shared" si="80"/>
        <v>14163.302882232136</v>
      </c>
      <c r="F1343" s="529">
        <v>200000000</v>
      </c>
      <c r="G1343" s="533">
        <f t="shared" si="83"/>
        <v>7321</v>
      </c>
      <c r="H1343" s="544">
        <f t="shared" si="81"/>
        <v>28547.73937986614</v>
      </c>
      <c r="I1343" s="550">
        <v>208998000</v>
      </c>
    </row>
    <row r="1344" spans="2:9" ht="15.75">
      <c r="B1344" s="83"/>
      <c r="C1344" s="83"/>
      <c r="D1344" s="536">
        <f t="shared" si="82"/>
        <v>14122</v>
      </c>
      <c r="E1344" s="534">
        <f t="shared" si="80"/>
        <v>14162.2999575131</v>
      </c>
      <c r="F1344" s="529">
        <v>200000000</v>
      </c>
      <c r="G1344" s="533">
        <f t="shared" si="83"/>
        <v>7322</v>
      </c>
      <c r="H1344" s="544">
        <f t="shared" si="81"/>
        <v>28543.840480742965</v>
      </c>
      <c r="I1344" s="550">
        <v>208998000</v>
      </c>
    </row>
    <row r="1345" spans="2:9" ht="15.75">
      <c r="B1345" s="83"/>
      <c r="C1345" s="83"/>
      <c r="D1345" s="536">
        <f t="shared" si="82"/>
        <v>14123</v>
      </c>
      <c r="E1345" s="534">
        <f t="shared" si="80"/>
        <v>14161.297174821213</v>
      </c>
      <c r="F1345" s="529">
        <v>200000000</v>
      </c>
      <c r="G1345" s="533">
        <f t="shared" si="83"/>
        <v>7323</v>
      </c>
      <c r="H1345" s="544">
        <f t="shared" si="81"/>
        <v>28539.942646456369</v>
      </c>
      <c r="I1345" s="550">
        <v>208998000</v>
      </c>
    </row>
    <row r="1346" spans="2:9" ht="15.75">
      <c r="B1346" s="83"/>
      <c r="C1346" s="83"/>
      <c r="D1346" s="536">
        <f t="shared" si="82"/>
        <v>14124</v>
      </c>
      <c r="E1346" s="534">
        <f t="shared" si="80"/>
        <v>14160.294534126309</v>
      </c>
      <c r="F1346" s="529">
        <v>200000000</v>
      </c>
      <c r="G1346" s="533">
        <f t="shared" si="83"/>
        <v>7324</v>
      </c>
      <c r="H1346" s="544">
        <f t="shared" si="81"/>
        <v>28536.045876570181</v>
      </c>
      <c r="I1346" s="550">
        <v>208998000</v>
      </c>
    </row>
    <row r="1347" spans="2:9" ht="15.75">
      <c r="B1347" s="83"/>
      <c r="C1347" s="83"/>
      <c r="D1347" s="536">
        <f t="shared" si="82"/>
        <v>14125</v>
      </c>
      <c r="E1347" s="534">
        <f t="shared" si="80"/>
        <v>14159.29203539823</v>
      </c>
      <c r="F1347" s="529">
        <v>200000000</v>
      </c>
      <c r="G1347" s="533">
        <f t="shared" si="83"/>
        <v>7325</v>
      </c>
      <c r="H1347" s="544">
        <f t="shared" si="81"/>
        <v>28532.150170648463</v>
      </c>
      <c r="I1347" s="550">
        <v>208998000</v>
      </c>
    </row>
    <row r="1348" spans="2:9" ht="15.75">
      <c r="B1348" s="83"/>
      <c r="C1348" s="83"/>
      <c r="D1348" s="536">
        <f t="shared" si="82"/>
        <v>14126</v>
      </c>
      <c r="E1348" s="534">
        <f t="shared" si="80"/>
        <v>14158.289678606825</v>
      </c>
      <c r="F1348" s="529">
        <v>200000000</v>
      </c>
      <c r="G1348" s="533">
        <f t="shared" si="83"/>
        <v>7326</v>
      </c>
      <c r="H1348" s="544">
        <f t="shared" si="81"/>
        <v>28528.255528255529</v>
      </c>
      <c r="I1348" s="550">
        <v>208998000</v>
      </c>
    </row>
    <row r="1349" spans="2:9" ht="15.75">
      <c r="B1349" s="83"/>
      <c r="C1349" s="83"/>
      <c r="D1349" s="536">
        <f t="shared" si="82"/>
        <v>14127</v>
      </c>
      <c r="E1349" s="534">
        <f t="shared" si="80"/>
        <v>14157.28746372195</v>
      </c>
      <c r="F1349" s="529">
        <v>200000000</v>
      </c>
      <c r="G1349" s="533">
        <f t="shared" si="83"/>
        <v>7327</v>
      </c>
      <c r="H1349" s="544">
        <f t="shared" si="81"/>
        <v>28524.361948955917</v>
      </c>
      <c r="I1349" s="550">
        <v>208998000</v>
      </c>
    </row>
    <row r="1350" spans="2:9" ht="15.75">
      <c r="B1350" s="83"/>
      <c r="C1350" s="83"/>
      <c r="D1350" s="536">
        <f t="shared" si="82"/>
        <v>14128</v>
      </c>
      <c r="E1350" s="534">
        <f t="shared" si="80"/>
        <v>14156.285390713478</v>
      </c>
      <c r="F1350" s="529">
        <v>200000000</v>
      </c>
      <c r="G1350" s="533">
        <f t="shared" si="83"/>
        <v>7328</v>
      </c>
      <c r="H1350" s="544">
        <f t="shared" si="81"/>
        <v>28520.46943231441</v>
      </c>
      <c r="I1350" s="550">
        <v>208998000</v>
      </c>
    </row>
    <row r="1351" spans="2:9" ht="15.75">
      <c r="B1351" s="83"/>
      <c r="C1351" s="83"/>
      <c r="D1351" s="536">
        <f t="shared" si="82"/>
        <v>14129</v>
      </c>
      <c r="E1351" s="534">
        <f t="shared" si="80"/>
        <v>14155.283459551278</v>
      </c>
      <c r="F1351" s="529">
        <v>200000000</v>
      </c>
      <c r="G1351" s="533">
        <f t="shared" si="83"/>
        <v>7329</v>
      </c>
      <c r="H1351" s="544">
        <f t="shared" si="81"/>
        <v>28516.577977896028</v>
      </c>
      <c r="I1351" s="550">
        <v>208998000</v>
      </c>
    </row>
    <row r="1352" spans="2:9" ht="15.75">
      <c r="B1352" s="83"/>
      <c r="C1352" s="83"/>
      <c r="D1352" s="536">
        <f t="shared" si="82"/>
        <v>14130</v>
      </c>
      <c r="E1352" s="534">
        <f t="shared" si="80"/>
        <v>14154.281670205237</v>
      </c>
      <c r="F1352" s="529">
        <v>200000000</v>
      </c>
      <c r="G1352" s="533">
        <f t="shared" si="83"/>
        <v>7330</v>
      </c>
      <c r="H1352" s="544">
        <f t="shared" si="81"/>
        <v>28512.687585266031</v>
      </c>
      <c r="I1352" s="550">
        <v>208998000</v>
      </c>
    </row>
    <row r="1353" spans="2:9" ht="15.75">
      <c r="B1353" s="83"/>
      <c r="C1353" s="83"/>
      <c r="D1353" s="536">
        <f t="shared" si="82"/>
        <v>14131</v>
      </c>
      <c r="E1353" s="534">
        <f t="shared" si="80"/>
        <v>14153.280022645247</v>
      </c>
      <c r="F1353" s="529">
        <v>200000000</v>
      </c>
      <c r="G1353" s="533">
        <f t="shared" si="83"/>
        <v>7331</v>
      </c>
      <c r="H1353" s="544">
        <f t="shared" si="81"/>
        <v>28508.798253989906</v>
      </c>
      <c r="I1353" s="550">
        <v>208998000</v>
      </c>
    </row>
    <row r="1354" spans="2:9" ht="15.75">
      <c r="B1354" s="83"/>
      <c r="C1354" s="83"/>
      <c r="D1354" s="536">
        <f t="shared" si="82"/>
        <v>14132</v>
      </c>
      <c r="E1354" s="534">
        <f t="shared" si="80"/>
        <v>14152.278516841212</v>
      </c>
      <c r="F1354" s="529">
        <v>200000000</v>
      </c>
      <c r="G1354" s="533">
        <f t="shared" si="83"/>
        <v>7332</v>
      </c>
      <c r="H1354" s="544">
        <f t="shared" si="81"/>
        <v>28504.909983633388</v>
      </c>
      <c r="I1354" s="550">
        <v>208998000</v>
      </c>
    </row>
    <row r="1355" spans="2:9" ht="15.75">
      <c r="B1355" s="83"/>
      <c r="C1355" s="83"/>
      <c r="D1355" s="536">
        <f t="shared" si="82"/>
        <v>14133</v>
      </c>
      <c r="E1355" s="534">
        <f t="shared" si="80"/>
        <v>14151.277152763038</v>
      </c>
      <c r="F1355" s="529">
        <v>200000000</v>
      </c>
      <c r="G1355" s="533">
        <f t="shared" si="83"/>
        <v>7333</v>
      </c>
      <c r="H1355" s="544">
        <f t="shared" si="81"/>
        <v>28501.022773762445</v>
      </c>
      <c r="I1355" s="550">
        <v>208998000</v>
      </c>
    </row>
    <row r="1356" spans="2:9" ht="15.75">
      <c r="B1356" s="83"/>
      <c r="C1356" s="83"/>
      <c r="D1356" s="536">
        <f t="shared" si="82"/>
        <v>14134</v>
      </c>
      <c r="E1356" s="534">
        <f t="shared" si="80"/>
        <v>14150.275930380643</v>
      </c>
      <c r="F1356" s="529">
        <v>200000000</v>
      </c>
      <c r="G1356" s="533">
        <f t="shared" si="83"/>
        <v>7334</v>
      </c>
      <c r="H1356" s="544">
        <f t="shared" si="81"/>
        <v>28497.136623943279</v>
      </c>
      <c r="I1356" s="550">
        <v>208998000</v>
      </c>
    </row>
    <row r="1357" spans="2:9" ht="15.75">
      <c r="B1357" s="83"/>
      <c r="C1357" s="83"/>
      <c r="D1357" s="536">
        <f t="shared" si="82"/>
        <v>14135</v>
      </c>
      <c r="E1357" s="534">
        <f t="shared" si="80"/>
        <v>14149.274849663954</v>
      </c>
      <c r="F1357" s="529">
        <v>200000000</v>
      </c>
      <c r="G1357" s="533">
        <f t="shared" si="83"/>
        <v>7335</v>
      </c>
      <c r="H1357" s="544">
        <f t="shared" si="81"/>
        <v>28493.251533742332</v>
      </c>
      <c r="I1357" s="550">
        <v>208998000</v>
      </c>
    </row>
    <row r="1358" spans="2:9" ht="15.75">
      <c r="B1358" s="83"/>
      <c r="C1358" s="83"/>
      <c r="D1358" s="536">
        <f t="shared" si="82"/>
        <v>14136</v>
      </c>
      <c r="E1358" s="534">
        <f t="shared" si="80"/>
        <v>14148.27391058291</v>
      </c>
      <c r="F1358" s="529">
        <v>200000000</v>
      </c>
      <c r="G1358" s="533">
        <f t="shared" si="83"/>
        <v>7336</v>
      </c>
      <c r="H1358" s="544">
        <f t="shared" si="81"/>
        <v>28489.36750272628</v>
      </c>
      <c r="I1358" s="550">
        <v>208998000</v>
      </c>
    </row>
    <row r="1359" spans="2:9" ht="15.75">
      <c r="B1359" s="83"/>
      <c r="C1359" s="83"/>
      <c r="D1359" s="536">
        <f t="shared" si="82"/>
        <v>14137</v>
      </c>
      <c r="E1359" s="534">
        <f t="shared" si="80"/>
        <v>14147.273113107449</v>
      </c>
      <c r="F1359" s="529">
        <v>200000000</v>
      </c>
      <c r="G1359" s="533">
        <f t="shared" si="83"/>
        <v>7337</v>
      </c>
      <c r="H1359" s="544">
        <f t="shared" si="81"/>
        <v>28485.484530462043</v>
      </c>
      <c r="I1359" s="550">
        <v>208998000</v>
      </c>
    </row>
    <row r="1360" spans="2:9" ht="15.75">
      <c r="B1360" s="83"/>
      <c r="C1360" s="83"/>
      <c r="D1360" s="536">
        <f t="shared" si="82"/>
        <v>14138</v>
      </c>
      <c r="E1360" s="534">
        <f t="shared" si="80"/>
        <v>14146.272457207526</v>
      </c>
      <c r="F1360" s="529">
        <v>200000000</v>
      </c>
      <c r="G1360" s="533">
        <f t="shared" si="83"/>
        <v>7338</v>
      </c>
      <c r="H1360" s="544">
        <f t="shared" si="81"/>
        <v>28481.60261651676</v>
      </c>
      <c r="I1360" s="550">
        <v>208998000</v>
      </c>
    </row>
    <row r="1361" spans="2:9" ht="15.75">
      <c r="B1361" s="83"/>
      <c r="C1361" s="83"/>
      <c r="D1361" s="536">
        <f t="shared" si="82"/>
        <v>14139</v>
      </c>
      <c r="E1361" s="534">
        <f t="shared" si="80"/>
        <v>14145.271942853102</v>
      </c>
      <c r="F1361" s="529">
        <v>200000000</v>
      </c>
      <c r="G1361" s="533">
        <f t="shared" si="83"/>
        <v>7339</v>
      </c>
      <c r="H1361" s="544">
        <f t="shared" si="81"/>
        <v>28477.721760457829</v>
      </c>
      <c r="I1361" s="550">
        <v>208998000</v>
      </c>
    </row>
    <row r="1362" spans="2:9" ht="15.75">
      <c r="B1362" s="83"/>
      <c r="C1362" s="83"/>
      <c r="D1362" s="536">
        <f t="shared" si="82"/>
        <v>14140</v>
      </c>
      <c r="E1362" s="534">
        <f t="shared" si="80"/>
        <v>14144.271570014143</v>
      </c>
      <c r="F1362" s="529">
        <v>200000000</v>
      </c>
      <c r="G1362" s="533">
        <f t="shared" si="83"/>
        <v>7340</v>
      </c>
      <c r="H1362" s="544">
        <f t="shared" si="81"/>
        <v>28473.841961852861</v>
      </c>
      <c r="I1362" s="550">
        <v>208998000</v>
      </c>
    </row>
    <row r="1363" spans="2:9" ht="15.75">
      <c r="B1363" s="83"/>
      <c r="C1363" s="83"/>
      <c r="D1363" s="536">
        <f t="shared" si="82"/>
        <v>14141</v>
      </c>
      <c r="E1363" s="534">
        <f t="shared" si="80"/>
        <v>14143.271338660632</v>
      </c>
      <c r="F1363" s="529">
        <v>200000000</v>
      </c>
      <c r="G1363" s="533">
        <f t="shared" si="83"/>
        <v>7341</v>
      </c>
      <c r="H1363" s="544">
        <f t="shared" si="81"/>
        <v>28469.963220269718</v>
      </c>
      <c r="I1363" s="550">
        <v>208998000</v>
      </c>
    </row>
    <row r="1364" spans="2:9" ht="15.75">
      <c r="B1364" s="83"/>
      <c r="C1364" s="83"/>
      <c r="D1364" s="536">
        <f t="shared" si="82"/>
        <v>14142</v>
      </c>
      <c r="E1364" s="534">
        <f t="shared" si="80"/>
        <v>14142.27124876255</v>
      </c>
      <c r="F1364" s="529">
        <v>200000000</v>
      </c>
      <c r="G1364" s="533">
        <f t="shared" si="83"/>
        <v>7342</v>
      </c>
      <c r="H1364" s="544">
        <f t="shared" si="81"/>
        <v>28466.085535276492</v>
      </c>
      <c r="I1364" s="550">
        <v>208998000</v>
      </c>
    </row>
    <row r="1365" spans="2:9" ht="15.75">
      <c r="B1365" s="83"/>
      <c r="C1365" s="83"/>
      <c r="D1365" s="536">
        <f t="shared" si="82"/>
        <v>14143</v>
      </c>
      <c r="E1365" s="534">
        <f t="shared" si="80"/>
        <v>14141.271300289896</v>
      </c>
      <c r="F1365" s="529">
        <v>200000000</v>
      </c>
      <c r="G1365" s="533">
        <f t="shared" si="83"/>
        <v>7343</v>
      </c>
      <c r="H1365" s="544">
        <f t="shared" si="81"/>
        <v>28462.208906441509</v>
      </c>
      <c r="I1365" s="550">
        <v>208998000</v>
      </c>
    </row>
    <row r="1366" spans="2:9" ht="15.75">
      <c r="B1366" s="83"/>
      <c r="C1366" s="83"/>
      <c r="D1366" s="536">
        <f t="shared" si="82"/>
        <v>14144</v>
      </c>
      <c r="E1366" s="534">
        <f t="shared" si="80"/>
        <v>14140.271493212669</v>
      </c>
      <c r="F1366" s="529">
        <v>200000000</v>
      </c>
      <c r="G1366" s="533">
        <f t="shared" si="83"/>
        <v>7344</v>
      </c>
      <c r="H1366" s="544">
        <f t="shared" si="81"/>
        <v>28458.333333333332</v>
      </c>
      <c r="I1366" s="550">
        <v>208998000</v>
      </c>
    </row>
    <row r="1367" spans="2:9" ht="15.75">
      <c r="B1367" s="83"/>
      <c r="C1367" s="83"/>
      <c r="D1367" s="536">
        <f t="shared" si="82"/>
        <v>14145</v>
      </c>
      <c r="E1367" s="534">
        <f t="shared" ref="E1367:E1430" si="84">F1367/D1367</f>
        <v>14139.271827500883</v>
      </c>
      <c r="F1367" s="529">
        <v>200000000</v>
      </c>
      <c r="G1367" s="533">
        <f t="shared" si="83"/>
        <v>7345</v>
      </c>
      <c r="H1367" s="544">
        <f t="shared" ref="H1367:H1430" si="85">I1367/G1367</f>
        <v>28454.458815520764</v>
      </c>
      <c r="I1367" s="550">
        <v>208998000</v>
      </c>
    </row>
    <row r="1368" spans="2:9" ht="15.75">
      <c r="B1368" s="83"/>
      <c r="C1368" s="83"/>
      <c r="D1368" s="536">
        <f t="shared" ref="D1368:D1431" si="86">D1367+1</f>
        <v>14146</v>
      </c>
      <c r="E1368" s="534">
        <f t="shared" si="84"/>
        <v>14138.272303124559</v>
      </c>
      <c r="F1368" s="529">
        <v>200000000</v>
      </c>
      <c r="G1368" s="533">
        <f t="shared" ref="G1368:G1431" si="87">G1367+1</f>
        <v>7346</v>
      </c>
      <c r="H1368" s="544">
        <f t="shared" si="85"/>
        <v>28450.585352572827</v>
      </c>
      <c r="I1368" s="550">
        <v>208998000</v>
      </c>
    </row>
    <row r="1369" spans="2:9" ht="15.75">
      <c r="B1369" s="83"/>
      <c r="C1369" s="83"/>
      <c r="D1369" s="536">
        <f t="shared" si="86"/>
        <v>14147</v>
      </c>
      <c r="E1369" s="534">
        <f t="shared" si="84"/>
        <v>14137.272920053721</v>
      </c>
      <c r="F1369" s="529">
        <v>200000000</v>
      </c>
      <c r="G1369" s="533">
        <f t="shared" si="87"/>
        <v>7347</v>
      </c>
      <c r="H1369" s="544">
        <f t="shared" si="85"/>
        <v>28446.7129440588</v>
      </c>
      <c r="I1369" s="550">
        <v>208998000</v>
      </c>
    </row>
    <row r="1370" spans="2:9" ht="15.75">
      <c r="B1370" s="83"/>
      <c r="C1370" s="83"/>
      <c r="D1370" s="536">
        <f t="shared" si="86"/>
        <v>14148</v>
      </c>
      <c r="E1370" s="534">
        <f t="shared" si="84"/>
        <v>14136.273678258411</v>
      </c>
      <c r="F1370" s="529">
        <v>200000000</v>
      </c>
      <c r="G1370" s="533">
        <f t="shared" si="87"/>
        <v>7348</v>
      </c>
      <c r="H1370" s="544">
        <f t="shared" si="85"/>
        <v>28442.841589548178</v>
      </c>
      <c r="I1370" s="550">
        <v>208998000</v>
      </c>
    </row>
    <row r="1371" spans="2:9" ht="15.75">
      <c r="B1371" s="83"/>
      <c r="C1371" s="83"/>
      <c r="D1371" s="536">
        <f t="shared" si="86"/>
        <v>14149</v>
      </c>
      <c r="E1371" s="534">
        <f t="shared" si="84"/>
        <v>14135.274577708671</v>
      </c>
      <c r="F1371" s="529">
        <v>200000000</v>
      </c>
      <c r="G1371" s="533">
        <f t="shared" si="87"/>
        <v>7349</v>
      </c>
      <c r="H1371" s="544">
        <f t="shared" si="85"/>
        <v>28438.971288610694</v>
      </c>
      <c r="I1371" s="550">
        <v>208998000</v>
      </c>
    </row>
    <row r="1372" spans="2:9" ht="15.75">
      <c r="B1372" s="83"/>
      <c r="C1372" s="83"/>
      <c r="D1372" s="536">
        <f t="shared" si="86"/>
        <v>14150</v>
      </c>
      <c r="E1372" s="534">
        <f t="shared" si="84"/>
        <v>14134.275618374559</v>
      </c>
      <c r="F1372" s="529">
        <v>200000000</v>
      </c>
      <c r="G1372" s="533">
        <f t="shared" si="87"/>
        <v>7350</v>
      </c>
      <c r="H1372" s="544">
        <f t="shared" si="85"/>
        <v>28435.102040816328</v>
      </c>
      <c r="I1372" s="550">
        <v>208998000</v>
      </c>
    </row>
    <row r="1373" spans="2:9" ht="15.75">
      <c r="B1373" s="83"/>
      <c r="C1373" s="83"/>
      <c r="D1373" s="536">
        <f t="shared" si="86"/>
        <v>14151</v>
      </c>
      <c r="E1373" s="534">
        <f t="shared" si="84"/>
        <v>14133.276800226133</v>
      </c>
      <c r="F1373" s="529">
        <v>200000000</v>
      </c>
      <c r="G1373" s="533">
        <f t="shared" si="87"/>
        <v>7351</v>
      </c>
      <c r="H1373" s="544">
        <f t="shared" si="85"/>
        <v>28431.233845735274</v>
      </c>
      <c r="I1373" s="550">
        <v>208998000</v>
      </c>
    </row>
    <row r="1374" spans="2:9" ht="15.75">
      <c r="B1374" s="83"/>
      <c r="C1374" s="83"/>
      <c r="D1374" s="536">
        <f t="shared" si="86"/>
        <v>14152</v>
      </c>
      <c r="E1374" s="534">
        <f t="shared" si="84"/>
        <v>14132.278123233466</v>
      </c>
      <c r="F1374" s="529">
        <v>200000000</v>
      </c>
      <c r="G1374" s="533">
        <f t="shared" si="87"/>
        <v>7352</v>
      </c>
      <c r="H1374" s="544">
        <f t="shared" si="85"/>
        <v>28427.366702937976</v>
      </c>
      <c r="I1374" s="550">
        <v>208998000</v>
      </c>
    </row>
    <row r="1375" spans="2:9" ht="15.75">
      <c r="B1375" s="83"/>
      <c r="C1375" s="83"/>
      <c r="D1375" s="536">
        <f t="shared" si="86"/>
        <v>14153</v>
      </c>
      <c r="E1375" s="534">
        <f t="shared" si="84"/>
        <v>14131.279587366636</v>
      </c>
      <c r="F1375" s="529">
        <v>200000000</v>
      </c>
      <c r="G1375" s="533">
        <f t="shared" si="87"/>
        <v>7353</v>
      </c>
      <c r="H1375" s="544">
        <f t="shared" si="85"/>
        <v>28423.500611995103</v>
      </c>
      <c r="I1375" s="550">
        <v>208998000</v>
      </c>
    </row>
    <row r="1376" spans="2:9" ht="15.75">
      <c r="B1376" s="83"/>
      <c r="C1376" s="83"/>
      <c r="D1376" s="536">
        <f t="shared" si="86"/>
        <v>14154</v>
      </c>
      <c r="E1376" s="534">
        <f t="shared" si="84"/>
        <v>14130.281192595732</v>
      </c>
      <c r="F1376" s="529">
        <v>200000000</v>
      </c>
      <c r="G1376" s="533">
        <f t="shared" si="87"/>
        <v>7354</v>
      </c>
      <c r="H1376" s="544">
        <f t="shared" si="85"/>
        <v>28419.635572477564</v>
      </c>
      <c r="I1376" s="550">
        <v>208998000</v>
      </c>
    </row>
    <row r="1377" spans="2:9" ht="15.75">
      <c r="B1377" s="83"/>
      <c r="C1377" s="83"/>
      <c r="D1377" s="536">
        <f t="shared" si="86"/>
        <v>14155</v>
      </c>
      <c r="E1377" s="534">
        <f t="shared" si="84"/>
        <v>14129.282938890852</v>
      </c>
      <c r="F1377" s="529">
        <v>200000000</v>
      </c>
      <c r="G1377" s="533">
        <f t="shared" si="87"/>
        <v>7355</v>
      </c>
      <c r="H1377" s="544">
        <f t="shared" si="85"/>
        <v>28415.771583956492</v>
      </c>
      <c r="I1377" s="550">
        <v>208998000</v>
      </c>
    </row>
    <row r="1378" spans="2:9" ht="15.75">
      <c r="B1378" s="83"/>
      <c r="C1378" s="83"/>
      <c r="D1378" s="536">
        <f t="shared" si="86"/>
        <v>14156</v>
      </c>
      <c r="E1378" s="534">
        <f t="shared" si="84"/>
        <v>14128.284826222096</v>
      </c>
      <c r="F1378" s="529">
        <v>200000000</v>
      </c>
      <c r="G1378" s="533">
        <f t="shared" si="87"/>
        <v>7356</v>
      </c>
      <c r="H1378" s="544">
        <f t="shared" si="85"/>
        <v>28411.908646003263</v>
      </c>
      <c r="I1378" s="550">
        <v>208998000</v>
      </c>
    </row>
    <row r="1379" spans="2:9" ht="15.75">
      <c r="B1379" s="83"/>
      <c r="C1379" s="83"/>
      <c r="D1379" s="536">
        <f t="shared" si="86"/>
        <v>14157</v>
      </c>
      <c r="E1379" s="534">
        <f t="shared" si="84"/>
        <v>14127.286854559581</v>
      </c>
      <c r="F1379" s="529">
        <v>200000000</v>
      </c>
      <c r="G1379" s="533">
        <f t="shared" si="87"/>
        <v>7357</v>
      </c>
      <c r="H1379" s="544">
        <f t="shared" si="85"/>
        <v>28408.046758189481</v>
      </c>
      <c r="I1379" s="550">
        <v>208998000</v>
      </c>
    </row>
    <row r="1380" spans="2:9" ht="15.75">
      <c r="B1380" s="83"/>
      <c r="C1380" s="83"/>
      <c r="D1380" s="536">
        <f t="shared" si="86"/>
        <v>14158</v>
      </c>
      <c r="E1380" s="534">
        <f t="shared" si="84"/>
        <v>14126.289023873429</v>
      </c>
      <c r="F1380" s="529">
        <v>200000000</v>
      </c>
      <c r="G1380" s="533">
        <f t="shared" si="87"/>
        <v>7358</v>
      </c>
      <c r="H1380" s="544">
        <f t="shared" si="85"/>
        <v>28404.18592008698</v>
      </c>
      <c r="I1380" s="550">
        <v>208998000</v>
      </c>
    </row>
    <row r="1381" spans="2:9" ht="15.75">
      <c r="B1381" s="83"/>
      <c r="C1381" s="83"/>
      <c r="D1381" s="536">
        <f t="shared" si="86"/>
        <v>14159</v>
      </c>
      <c r="E1381" s="534">
        <f t="shared" si="84"/>
        <v>14125.291334133766</v>
      </c>
      <c r="F1381" s="529">
        <v>200000000</v>
      </c>
      <c r="G1381" s="533">
        <f t="shared" si="87"/>
        <v>7359</v>
      </c>
      <c r="H1381" s="544">
        <f t="shared" si="85"/>
        <v>28400.326131267837</v>
      </c>
      <c r="I1381" s="550">
        <v>208998000</v>
      </c>
    </row>
    <row r="1382" spans="2:9" ht="15.75">
      <c r="B1382" s="83"/>
      <c r="C1382" s="83"/>
      <c r="D1382" s="536">
        <f t="shared" si="86"/>
        <v>14160</v>
      </c>
      <c r="E1382" s="534">
        <f t="shared" si="84"/>
        <v>14124.293785310734</v>
      </c>
      <c r="F1382" s="529">
        <v>200000000</v>
      </c>
      <c r="G1382" s="533">
        <f t="shared" si="87"/>
        <v>7360</v>
      </c>
      <c r="H1382" s="544">
        <f t="shared" si="85"/>
        <v>28396.467391304348</v>
      </c>
      <c r="I1382" s="550">
        <v>208998000</v>
      </c>
    </row>
    <row r="1383" spans="2:9" ht="15.75">
      <c r="B1383" s="83"/>
      <c r="C1383" s="83"/>
      <c r="D1383" s="536">
        <f t="shared" si="86"/>
        <v>14161</v>
      </c>
      <c r="E1383" s="534">
        <f t="shared" si="84"/>
        <v>14123.29637737448</v>
      </c>
      <c r="F1383" s="529">
        <v>200000000</v>
      </c>
      <c r="G1383" s="533">
        <f t="shared" si="87"/>
        <v>7361</v>
      </c>
      <c r="H1383" s="544">
        <f t="shared" si="85"/>
        <v>28392.609699769055</v>
      </c>
      <c r="I1383" s="550">
        <v>208998000</v>
      </c>
    </row>
    <row r="1384" spans="2:9" ht="15.75">
      <c r="B1384" s="83"/>
      <c r="C1384" s="83"/>
      <c r="D1384" s="536">
        <f t="shared" si="86"/>
        <v>14162</v>
      </c>
      <c r="E1384" s="534">
        <f t="shared" si="84"/>
        <v>14122.299110295156</v>
      </c>
      <c r="F1384" s="529">
        <v>200000000</v>
      </c>
      <c r="G1384" s="533">
        <f t="shared" si="87"/>
        <v>7362</v>
      </c>
      <c r="H1384" s="544">
        <f t="shared" si="85"/>
        <v>28388.75305623472</v>
      </c>
      <c r="I1384" s="550">
        <v>208998000</v>
      </c>
    </row>
    <row r="1385" spans="2:9" ht="15.75">
      <c r="B1385" s="83"/>
      <c r="C1385" s="83"/>
      <c r="D1385" s="536">
        <f t="shared" si="86"/>
        <v>14163</v>
      </c>
      <c r="E1385" s="534">
        <f t="shared" si="84"/>
        <v>14121.301984042928</v>
      </c>
      <c r="F1385" s="529">
        <v>200000000</v>
      </c>
      <c r="G1385" s="533">
        <f t="shared" si="87"/>
        <v>7363</v>
      </c>
      <c r="H1385" s="544">
        <f t="shared" si="85"/>
        <v>28384.897460274344</v>
      </c>
      <c r="I1385" s="550">
        <v>208998000</v>
      </c>
    </row>
    <row r="1386" spans="2:9" ht="15.75">
      <c r="B1386" s="83"/>
      <c r="C1386" s="83"/>
      <c r="D1386" s="536">
        <f t="shared" si="86"/>
        <v>14164</v>
      </c>
      <c r="E1386" s="534">
        <f t="shared" si="84"/>
        <v>14120.30499858797</v>
      </c>
      <c r="F1386" s="529">
        <v>200000000</v>
      </c>
      <c r="G1386" s="533">
        <f t="shared" si="87"/>
        <v>7364</v>
      </c>
      <c r="H1386" s="544">
        <f t="shared" si="85"/>
        <v>28381.042911461162</v>
      </c>
      <c r="I1386" s="550">
        <v>208998000</v>
      </c>
    </row>
    <row r="1387" spans="2:9" ht="15.75">
      <c r="B1387" s="83"/>
      <c r="C1387" s="83"/>
      <c r="D1387" s="536">
        <f t="shared" si="86"/>
        <v>14165</v>
      </c>
      <c r="E1387" s="534">
        <f t="shared" si="84"/>
        <v>14119.30815390046</v>
      </c>
      <c r="F1387" s="529">
        <v>200000000</v>
      </c>
      <c r="G1387" s="533">
        <f t="shared" si="87"/>
        <v>7365</v>
      </c>
      <c r="H1387" s="544">
        <f t="shared" si="85"/>
        <v>28377.189409368635</v>
      </c>
      <c r="I1387" s="550">
        <v>208998000</v>
      </c>
    </row>
    <row r="1388" spans="2:9" ht="15.75">
      <c r="B1388" s="83"/>
      <c r="C1388" s="83"/>
      <c r="D1388" s="536">
        <f t="shared" si="86"/>
        <v>14166</v>
      </c>
      <c r="E1388" s="534">
        <f t="shared" si="84"/>
        <v>14118.311449950586</v>
      </c>
      <c r="F1388" s="529">
        <v>200000000</v>
      </c>
      <c r="G1388" s="533">
        <f t="shared" si="87"/>
        <v>7366</v>
      </c>
      <c r="H1388" s="544">
        <f t="shared" si="85"/>
        <v>28373.336953570459</v>
      </c>
      <c r="I1388" s="550">
        <v>208998000</v>
      </c>
    </row>
    <row r="1389" spans="2:9" ht="15.75">
      <c r="B1389" s="83"/>
      <c r="C1389" s="83"/>
      <c r="D1389" s="536">
        <f t="shared" si="86"/>
        <v>14167</v>
      </c>
      <c r="E1389" s="534">
        <f t="shared" si="84"/>
        <v>14117.314886708547</v>
      </c>
      <c r="F1389" s="529">
        <v>200000000</v>
      </c>
      <c r="G1389" s="533">
        <f t="shared" si="87"/>
        <v>7367</v>
      </c>
      <c r="H1389" s="544">
        <f t="shared" si="85"/>
        <v>28369.48554364056</v>
      </c>
      <c r="I1389" s="550">
        <v>208998000</v>
      </c>
    </row>
    <row r="1390" spans="2:9" ht="15.75">
      <c r="B1390" s="83"/>
      <c r="C1390" s="83"/>
      <c r="D1390" s="536">
        <f t="shared" si="86"/>
        <v>14168</v>
      </c>
      <c r="E1390" s="534">
        <f t="shared" si="84"/>
        <v>14116.318464144551</v>
      </c>
      <c r="F1390" s="529">
        <v>200000000</v>
      </c>
      <c r="G1390" s="533">
        <f t="shared" si="87"/>
        <v>7368</v>
      </c>
      <c r="H1390" s="544">
        <f t="shared" si="85"/>
        <v>28365.635179153094</v>
      </c>
      <c r="I1390" s="550">
        <v>208998000</v>
      </c>
    </row>
    <row r="1391" spans="2:9" ht="15.75">
      <c r="B1391" s="83"/>
      <c r="C1391" s="83"/>
      <c r="D1391" s="536">
        <f t="shared" si="86"/>
        <v>14169</v>
      </c>
      <c r="E1391" s="534">
        <f t="shared" si="84"/>
        <v>14115.322182228809</v>
      </c>
      <c r="F1391" s="529">
        <v>200000000</v>
      </c>
      <c r="G1391" s="533">
        <f t="shared" si="87"/>
        <v>7369</v>
      </c>
      <c r="H1391" s="544">
        <f t="shared" si="85"/>
        <v>28361.785859682455</v>
      </c>
      <c r="I1391" s="550">
        <v>208998000</v>
      </c>
    </row>
    <row r="1392" spans="2:9" ht="15.75">
      <c r="B1392" s="83"/>
      <c r="C1392" s="83"/>
      <c r="D1392" s="536">
        <f t="shared" si="86"/>
        <v>14170</v>
      </c>
      <c r="E1392" s="534">
        <f t="shared" si="84"/>
        <v>14114.326040931546</v>
      </c>
      <c r="F1392" s="529">
        <v>200000000</v>
      </c>
      <c r="G1392" s="533">
        <f t="shared" si="87"/>
        <v>7370</v>
      </c>
      <c r="H1392" s="544">
        <f t="shared" si="85"/>
        <v>28357.937584803258</v>
      </c>
      <c r="I1392" s="550">
        <v>208998000</v>
      </c>
    </row>
    <row r="1393" spans="2:9" ht="15.75">
      <c r="B1393" s="83"/>
      <c r="C1393" s="83"/>
      <c r="D1393" s="536">
        <f t="shared" si="86"/>
        <v>14171</v>
      </c>
      <c r="E1393" s="534">
        <f t="shared" si="84"/>
        <v>14113.330040222991</v>
      </c>
      <c r="F1393" s="529">
        <v>200000000</v>
      </c>
      <c r="G1393" s="533">
        <f t="shared" si="87"/>
        <v>7371</v>
      </c>
      <c r="H1393" s="544">
        <f t="shared" si="85"/>
        <v>28354.090354090353</v>
      </c>
      <c r="I1393" s="550">
        <v>208998000</v>
      </c>
    </row>
    <row r="1394" spans="2:9" ht="15.75">
      <c r="B1394" s="83"/>
      <c r="C1394" s="83"/>
      <c r="D1394" s="536">
        <f t="shared" si="86"/>
        <v>14172</v>
      </c>
      <c r="E1394" s="534">
        <f t="shared" si="84"/>
        <v>14112.334180073383</v>
      </c>
      <c r="F1394" s="529">
        <v>200000000</v>
      </c>
      <c r="G1394" s="533">
        <f t="shared" si="87"/>
        <v>7372</v>
      </c>
      <c r="H1394" s="544">
        <f t="shared" si="85"/>
        <v>28350.244167118828</v>
      </c>
      <c r="I1394" s="550">
        <v>208998000</v>
      </c>
    </row>
    <row r="1395" spans="2:9" ht="15.75">
      <c r="B1395" s="83"/>
      <c r="C1395" s="83"/>
      <c r="D1395" s="536">
        <f t="shared" si="86"/>
        <v>14173</v>
      </c>
      <c r="E1395" s="534">
        <f t="shared" si="84"/>
        <v>14111.338460452975</v>
      </c>
      <c r="F1395" s="529">
        <v>200000000</v>
      </c>
      <c r="G1395" s="533">
        <f t="shared" si="87"/>
        <v>7373</v>
      </c>
      <c r="H1395" s="544">
        <f t="shared" si="85"/>
        <v>28346.39902346399</v>
      </c>
      <c r="I1395" s="550">
        <v>208998000</v>
      </c>
    </row>
    <row r="1396" spans="2:9" ht="15.75">
      <c r="B1396" s="83"/>
      <c r="C1396" s="83"/>
      <c r="D1396" s="536">
        <f t="shared" si="86"/>
        <v>14174</v>
      </c>
      <c r="E1396" s="534">
        <f t="shared" si="84"/>
        <v>14110.342881332017</v>
      </c>
      <c r="F1396" s="529">
        <v>200000000</v>
      </c>
      <c r="G1396" s="533">
        <f t="shared" si="87"/>
        <v>7374</v>
      </c>
      <c r="H1396" s="544">
        <f t="shared" si="85"/>
        <v>28342.554922701383</v>
      </c>
      <c r="I1396" s="550">
        <v>208998000</v>
      </c>
    </row>
    <row r="1397" spans="2:9" ht="15.75">
      <c r="B1397" s="83"/>
      <c r="C1397" s="83"/>
      <c r="D1397" s="536">
        <f t="shared" si="86"/>
        <v>14175</v>
      </c>
      <c r="E1397" s="534">
        <f t="shared" si="84"/>
        <v>14109.347442680775</v>
      </c>
      <c r="F1397" s="529">
        <v>200000000</v>
      </c>
      <c r="G1397" s="533">
        <f t="shared" si="87"/>
        <v>7375</v>
      </c>
      <c r="H1397" s="544">
        <f t="shared" si="85"/>
        <v>28338.711864406781</v>
      </c>
      <c r="I1397" s="550">
        <v>208998000</v>
      </c>
    </row>
    <row r="1398" spans="2:9" ht="15.75">
      <c r="B1398" s="83"/>
      <c r="C1398" s="83"/>
      <c r="D1398" s="536">
        <f t="shared" si="86"/>
        <v>14176</v>
      </c>
      <c r="E1398" s="534">
        <f t="shared" si="84"/>
        <v>14108.352144469525</v>
      </c>
      <c r="F1398" s="529">
        <v>200000000</v>
      </c>
      <c r="G1398" s="533">
        <f t="shared" si="87"/>
        <v>7376</v>
      </c>
      <c r="H1398" s="544">
        <f t="shared" si="85"/>
        <v>28334.869848156181</v>
      </c>
      <c r="I1398" s="550">
        <v>208998000</v>
      </c>
    </row>
    <row r="1399" spans="2:9" ht="15.75">
      <c r="B1399" s="83"/>
      <c r="C1399" s="83"/>
      <c r="D1399" s="536">
        <f t="shared" si="86"/>
        <v>14177</v>
      </c>
      <c r="E1399" s="534">
        <f t="shared" si="84"/>
        <v>14107.356986668548</v>
      </c>
      <c r="F1399" s="529">
        <v>200000000</v>
      </c>
      <c r="G1399" s="533">
        <f t="shared" si="87"/>
        <v>7377</v>
      </c>
      <c r="H1399" s="544">
        <f t="shared" si="85"/>
        <v>28331.028873525822</v>
      </c>
      <c r="I1399" s="550">
        <v>208998000</v>
      </c>
    </row>
    <row r="1400" spans="2:9" ht="15.75">
      <c r="B1400" s="83"/>
      <c r="C1400" s="83"/>
      <c r="D1400" s="536">
        <f t="shared" si="86"/>
        <v>14178</v>
      </c>
      <c r="E1400" s="534">
        <f t="shared" si="84"/>
        <v>14106.361969248132</v>
      </c>
      <c r="F1400" s="529">
        <v>200000000</v>
      </c>
      <c r="G1400" s="533">
        <f t="shared" si="87"/>
        <v>7378</v>
      </c>
      <c r="H1400" s="544">
        <f t="shared" si="85"/>
        <v>28327.188940092165</v>
      </c>
      <c r="I1400" s="550">
        <v>208998000</v>
      </c>
    </row>
    <row r="1401" spans="2:9" ht="15.75">
      <c r="B1401" s="83"/>
      <c r="C1401" s="83"/>
      <c r="D1401" s="536">
        <f t="shared" si="86"/>
        <v>14179</v>
      </c>
      <c r="E1401" s="534">
        <f t="shared" si="84"/>
        <v>14105.367092178574</v>
      </c>
      <c r="F1401" s="529">
        <v>200000000</v>
      </c>
      <c r="G1401" s="533">
        <f t="shared" si="87"/>
        <v>7379</v>
      </c>
      <c r="H1401" s="544">
        <f t="shared" si="85"/>
        <v>28323.350047431901</v>
      </c>
      <c r="I1401" s="550">
        <v>208998000</v>
      </c>
    </row>
    <row r="1402" spans="2:9" ht="15.75">
      <c r="B1402" s="83"/>
      <c r="C1402" s="83"/>
      <c r="D1402" s="536">
        <f t="shared" si="86"/>
        <v>14180</v>
      </c>
      <c r="E1402" s="534">
        <f t="shared" si="84"/>
        <v>14104.372355430183</v>
      </c>
      <c r="F1402" s="529">
        <v>200000000</v>
      </c>
      <c r="G1402" s="533">
        <f t="shared" si="87"/>
        <v>7380</v>
      </c>
      <c r="H1402" s="544">
        <f t="shared" si="85"/>
        <v>28319.512195121952</v>
      </c>
      <c r="I1402" s="550">
        <v>208998000</v>
      </c>
    </row>
    <row r="1403" spans="2:9" ht="15.75">
      <c r="B1403" s="83"/>
      <c r="C1403" s="83"/>
      <c r="D1403" s="536">
        <f t="shared" si="86"/>
        <v>14181</v>
      </c>
      <c r="E1403" s="534">
        <f t="shared" si="84"/>
        <v>14103.377758973274</v>
      </c>
      <c r="F1403" s="529">
        <v>200000000</v>
      </c>
      <c r="G1403" s="533">
        <f t="shared" si="87"/>
        <v>7381</v>
      </c>
      <c r="H1403" s="544">
        <f t="shared" si="85"/>
        <v>28315.675382739468</v>
      </c>
      <c r="I1403" s="550">
        <v>208998000</v>
      </c>
    </row>
    <row r="1404" spans="2:9" ht="15.75">
      <c r="B1404" s="83"/>
      <c r="C1404" s="83"/>
      <c r="D1404" s="536">
        <f t="shared" si="86"/>
        <v>14182</v>
      </c>
      <c r="E1404" s="534">
        <f t="shared" si="84"/>
        <v>14102.383302778169</v>
      </c>
      <c r="F1404" s="529">
        <v>200000000</v>
      </c>
      <c r="G1404" s="533">
        <f t="shared" si="87"/>
        <v>7382</v>
      </c>
      <c r="H1404" s="544">
        <f t="shared" si="85"/>
        <v>28311.839609861825</v>
      </c>
      <c r="I1404" s="550">
        <v>208998000</v>
      </c>
    </row>
    <row r="1405" spans="2:9" ht="15.75">
      <c r="B1405" s="83"/>
      <c r="C1405" s="83"/>
      <c r="D1405" s="536">
        <f t="shared" si="86"/>
        <v>14183</v>
      </c>
      <c r="E1405" s="534">
        <f t="shared" si="84"/>
        <v>14101.388986815202</v>
      </c>
      <c r="F1405" s="529">
        <v>200000000</v>
      </c>
      <c r="G1405" s="533">
        <f t="shared" si="87"/>
        <v>7383</v>
      </c>
      <c r="H1405" s="544">
        <f t="shared" si="85"/>
        <v>28308.00487606664</v>
      </c>
      <c r="I1405" s="550">
        <v>208998000</v>
      </c>
    </row>
    <row r="1406" spans="2:9" ht="15.75">
      <c r="B1406" s="83"/>
      <c r="C1406" s="83"/>
      <c r="D1406" s="536">
        <f t="shared" si="86"/>
        <v>14184</v>
      </c>
      <c r="E1406" s="534">
        <f t="shared" si="84"/>
        <v>14100.39481105471</v>
      </c>
      <c r="F1406" s="529">
        <v>200000000</v>
      </c>
      <c r="G1406" s="533">
        <f t="shared" si="87"/>
        <v>7384</v>
      </c>
      <c r="H1406" s="544">
        <f t="shared" si="85"/>
        <v>28304.171180931746</v>
      </c>
      <c r="I1406" s="550">
        <v>208998000</v>
      </c>
    </row>
    <row r="1407" spans="2:9" ht="15.75">
      <c r="B1407" s="83"/>
      <c r="C1407" s="83"/>
      <c r="D1407" s="536">
        <f t="shared" si="86"/>
        <v>14185</v>
      </c>
      <c r="E1407" s="534">
        <f t="shared" si="84"/>
        <v>14099.400775467042</v>
      </c>
      <c r="F1407" s="529">
        <v>200000000</v>
      </c>
      <c r="G1407" s="533">
        <f t="shared" si="87"/>
        <v>7385</v>
      </c>
      <c r="H1407" s="544">
        <f t="shared" si="85"/>
        <v>28300.338524035207</v>
      </c>
      <c r="I1407" s="550">
        <v>208998000</v>
      </c>
    </row>
    <row r="1408" spans="2:9" ht="15.75">
      <c r="B1408" s="83"/>
      <c r="C1408" s="83"/>
      <c r="D1408" s="536">
        <f t="shared" si="86"/>
        <v>14186</v>
      </c>
      <c r="E1408" s="534">
        <f t="shared" si="84"/>
        <v>14098.406880022558</v>
      </c>
      <c r="F1408" s="529">
        <v>200000000</v>
      </c>
      <c r="G1408" s="533">
        <f t="shared" si="87"/>
        <v>7386</v>
      </c>
      <c r="H1408" s="544">
        <f t="shared" si="85"/>
        <v>28296.50690495532</v>
      </c>
      <c r="I1408" s="550">
        <v>208998000</v>
      </c>
    </row>
    <row r="1409" spans="2:9" ht="15.75">
      <c r="B1409" s="83"/>
      <c r="C1409" s="83"/>
      <c r="D1409" s="536">
        <f t="shared" si="86"/>
        <v>14187</v>
      </c>
      <c r="E1409" s="534">
        <f t="shared" si="84"/>
        <v>14097.413124691619</v>
      </c>
      <c r="F1409" s="529">
        <v>200000000</v>
      </c>
      <c r="G1409" s="533">
        <f t="shared" si="87"/>
        <v>7387</v>
      </c>
      <c r="H1409" s="544">
        <f t="shared" si="85"/>
        <v>28292.676323270611</v>
      </c>
      <c r="I1409" s="550">
        <v>208998000</v>
      </c>
    </row>
    <row r="1410" spans="2:9" ht="15.75">
      <c r="B1410" s="83"/>
      <c r="C1410" s="83"/>
      <c r="D1410" s="536">
        <f t="shared" si="86"/>
        <v>14188</v>
      </c>
      <c r="E1410" s="534">
        <f t="shared" si="84"/>
        <v>14096.4195094446</v>
      </c>
      <c r="F1410" s="529">
        <v>200000000</v>
      </c>
      <c r="G1410" s="533">
        <f t="shared" si="87"/>
        <v>7388</v>
      </c>
      <c r="H1410" s="544">
        <f t="shared" si="85"/>
        <v>28288.846778559826</v>
      </c>
      <c r="I1410" s="550">
        <v>208998000</v>
      </c>
    </row>
    <row r="1411" spans="2:9" ht="15.75">
      <c r="B1411" s="83"/>
      <c r="C1411" s="83"/>
      <c r="D1411" s="536">
        <f t="shared" si="86"/>
        <v>14189</v>
      </c>
      <c r="E1411" s="534">
        <f t="shared" si="84"/>
        <v>14095.426034251885</v>
      </c>
      <c r="F1411" s="529">
        <v>200000000</v>
      </c>
      <c r="G1411" s="533">
        <f t="shared" si="87"/>
        <v>7389</v>
      </c>
      <c r="H1411" s="544">
        <f t="shared" si="85"/>
        <v>28285.01827040195</v>
      </c>
      <c r="I1411" s="550">
        <v>208998000</v>
      </c>
    </row>
    <row r="1412" spans="2:9" ht="15.75">
      <c r="B1412" s="83"/>
      <c r="C1412" s="83"/>
      <c r="D1412" s="536">
        <f t="shared" si="86"/>
        <v>14190</v>
      </c>
      <c r="E1412" s="534">
        <f t="shared" si="84"/>
        <v>14094.432699083862</v>
      </c>
      <c r="F1412" s="529">
        <v>200000000</v>
      </c>
      <c r="G1412" s="533">
        <f t="shared" si="87"/>
        <v>7390</v>
      </c>
      <c r="H1412" s="544">
        <f t="shared" si="85"/>
        <v>28281.190798376185</v>
      </c>
      <c r="I1412" s="550">
        <v>208998000</v>
      </c>
    </row>
    <row r="1413" spans="2:9" ht="15.75">
      <c r="B1413" s="83"/>
      <c r="C1413" s="83"/>
      <c r="D1413" s="536">
        <f t="shared" si="86"/>
        <v>14191</v>
      </c>
      <c r="E1413" s="534">
        <f t="shared" si="84"/>
        <v>14093.439503910929</v>
      </c>
      <c r="F1413" s="529">
        <v>200000000</v>
      </c>
      <c r="G1413" s="533">
        <f t="shared" si="87"/>
        <v>7391</v>
      </c>
      <c r="H1413" s="544">
        <f t="shared" si="85"/>
        <v>28277.364362061966</v>
      </c>
      <c r="I1413" s="550">
        <v>208998000</v>
      </c>
    </row>
    <row r="1414" spans="2:9" ht="15.75">
      <c r="B1414" s="83"/>
      <c r="C1414" s="83"/>
      <c r="D1414" s="536">
        <f t="shared" si="86"/>
        <v>14192</v>
      </c>
      <c r="E1414" s="534">
        <f t="shared" si="84"/>
        <v>14092.446448703495</v>
      </c>
      <c r="F1414" s="529">
        <v>200000000</v>
      </c>
      <c r="G1414" s="533">
        <f t="shared" si="87"/>
        <v>7392</v>
      </c>
      <c r="H1414" s="544">
        <f t="shared" si="85"/>
        <v>28273.538961038961</v>
      </c>
      <c r="I1414" s="550">
        <v>208998000</v>
      </c>
    </row>
    <row r="1415" spans="2:9" ht="15.75">
      <c r="B1415" s="83"/>
      <c r="C1415" s="83"/>
      <c r="D1415" s="536">
        <f t="shared" si="86"/>
        <v>14193</v>
      </c>
      <c r="E1415" s="534">
        <f t="shared" si="84"/>
        <v>14091.453533431973</v>
      </c>
      <c r="F1415" s="529">
        <v>200000000</v>
      </c>
      <c r="G1415" s="533">
        <f t="shared" si="87"/>
        <v>7393</v>
      </c>
      <c r="H1415" s="544">
        <f t="shared" si="85"/>
        <v>28269.714594887057</v>
      </c>
      <c r="I1415" s="550">
        <v>208998000</v>
      </c>
    </row>
    <row r="1416" spans="2:9" ht="15.75">
      <c r="B1416" s="83"/>
      <c r="C1416" s="83"/>
      <c r="D1416" s="536">
        <f t="shared" si="86"/>
        <v>14194</v>
      </c>
      <c r="E1416" s="534">
        <f t="shared" si="84"/>
        <v>14090.460758066789</v>
      </c>
      <c r="F1416" s="529">
        <v>200000000</v>
      </c>
      <c r="G1416" s="533">
        <f t="shared" si="87"/>
        <v>7394</v>
      </c>
      <c r="H1416" s="544">
        <f t="shared" si="85"/>
        <v>28265.891263186368</v>
      </c>
      <c r="I1416" s="550">
        <v>208998000</v>
      </c>
    </row>
    <row r="1417" spans="2:9" ht="15.75">
      <c r="B1417" s="83"/>
      <c r="C1417" s="83"/>
      <c r="D1417" s="536">
        <f t="shared" si="86"/>
        <v>14195</v>
      </c>
      <c r="E1417" s="534">
        <f t="shared" si="84"/>
        <v>14089.468122578373</v>
      </c>
      <c r="F1417" s="529">
        <v>200000000</v>
      </c>
      <c r="G1417" s="533">
        <f t="shared" si="87"/>
        <v>7395</v>
      </c>
      <c r="H1417" s="544">
        <f t="shared" si="85"/>
        <v>28262.068965517243</v>
      </c>
      <c r="I1417" s="550">
        <v>208998000</v>
      </c>
    </row>
    <row r="1418" spans="2:9" ht="15.75">
      <c r="B1418" s="83"/>
      <c r="C1418" s="83"/>
      <c r="D1418" s="536">
        <f t="shared" si="86"/>
        <v>14196</v>
      </c>
      <c r="E1418" s="534">
        <f t="shared" si="84"/>
        <v>14088.475626937165</v>
      </c>
      <c r="F1418" s="529">
        <v>200000000</v>
      </c>
      <c r="G1418" s="533">
        <f t="shared" si="87"/>
        <v>7396</v>
      </c>
      <c r="H1418" s="544">
        <f t="shared" si="85"/>
        <v>28258.247701460248</v>
      </c>
      <c r="I1418" s="550">
        <v>208998000</v>
      </c>
    </row>
    <row r="1419" spans="2:9" ht="15.75">
      <c r="B1419" s="83"/>
      <c r="C1419" s="83"/>
      <c r="D1419" s="536">
        <f t="shared" si="86"/>
        <v>14197</v>
      </c>
      <c r="E1419" s="534">
        <f t="shared" si="84"/>
        <v>14087.483271113615</v>
      </c>
      <c r="F1419" s="529">
        <v>200000000</v>
      </c>
      <c r="G1419" s="533">
        <f t="shared" si="87"/>
        <v>7397</v>
      </c>
      <c r="H1419" s="544">
        <f t="shared" si="85"/>
        <v>28254.427470596187</v>
      </c>
      <c r="I1419" s="550">
        <v>208998000</v>
      </c>
    </row>
    <row r="1420" spans="2:9" ht="15.75">
      <c r="B1420" s="83"/>
      <c r="C1420" s="83"/>
      <c r="D1420" s="536">
        <f t="shared" si="86"/>
        <v>14198</v>
      </c>
      <c r="E1420" s="534">
        <f t="shared" si="84"/>
        <v>14086.491055078181</v>
      </c>
      <c r="F1420" s="529">
        <v>200000000</v>
      </c>
      <c r="G1420" s="533">
        <f t="shared" si="87"/>
        <v>7398</v>
      </c>
      <c r="H1420" s="544">
        <f t="shared" si="85"/>
        <v>28250.608272506084</v>
      </c>
      <c r="I1420" s="550">
        <v>208998000</v>
      </c>
    </row>
    <row r="1421" spans="2:9" ht="15.75">
      <c r="B1421" s="83"/>
      <c r="C1421" s="83"/>
      <c r="D1421" s="536">
        <f t="shared" si="86"/>
        <v>14199</v>
      </c>
      <c r="E1421" s="534">
        <f t="shared" si="84"/>
        <v>14085.498978801324</v>
      </c>
      <c r="F1421" s="529">
        <v>200000000</v>
      </c>
      <c r="G1421" s="533">
        <f t="shared" si="87"/>
        <v>7399</v>
      </c>
      <c r="H1421" s="544">
        <f t="shared" si="85"/>
        <v>28246.790106771186</v>
      </c>
      <c r="I1421" s="550">
        <v>208998000</v>
      </c>
    </row>
    <row r="1422" spans="2:9" ht="15.75">
      <c r="B1422" s="83"/>
      <c r="C1422" s="83"/>
      <c r="D1422" s="536">
        <f t="shared" si="86"/>
        <v>14200</v>
      </c>
      <c r="E1422" s="534">
        <f t="shared" si="84"/>
        <v>14084.507042253521</v>
      </c>
      <c r="F1422" s="529">
        <v>200000000</v>
      </c>
      <c r="G1422" s="533">
        <f t="shared" si="87"/>
        <v>7400</v>
      </c>
      <c r="H1422" s="544">
        <f t="shared" si="85"/>
        <v>28242.972972972973</v>
      </c>
      <c r="I1422" s="550">
        <v>208998000</v>
      </c>
    </row>
    <row r="1423" spans="2:9" ht="15.75">
      <c r="B1423" s="83"/>
      <c r="C1423" s="83"/>
      <c r="D1423" s="536">
        <f t="shared" si="86"/>
        <v>14201</v>
      </c>
      <c r="E1423" s="534">
        <f t="shared" si="84"/>
        <v>14083.515245405253</v>
      </c>
      <c r="F1423" s="529">
        <v>200000000</v>
      </c>
      <c r="G1423" s="533">
        <f t="shared" si="87"/>
        <v>7401</v>
      </c>
      <c r="H1423" s="544">
        <f t="shared" si="85"/>
        <v>28239.15687069315</v>
      </c>
      <c r="I1423" s="550">
        <v>208998000</v>
      </c>
    </row>
    <row r="1424" spans="2:9" ht="15.75">
      <c r="B1424" s="83"/>
      <c r="C1424" s="83"/>
      <c r="D1424" s="536">
        <f t="shared" si="86"/>
        <v>14202</v>
      </c>
      <c r="E1424" s="534">
        <f t="shared" si="84"/>
        <v>14082.52358822701</v>
      </c>
      <c r="F1424" s="529">
        <v>200000000</v>
      </c>
      <c r="G1424" s="533">
        <f t="shared" si="87"/>
        <v>7402</v>
      </c>
      <c r="H1424" s="544">
        <f t="shared" si="85"/>
        <v>28235.341799513644</v>
      </c>
      <c r="I1424" s="550">
        <v>208998000</v>
      </c>
    </row>
    <row r="1425" spans="2:9" ht="15.75">
      <c r="B1425" s="83"/>
      <c r="C1425" s="83"/>
      <c r="D1425" s="536">
        <f t="shared" si="86"/>
        <v>14203</v>
      </c>
      <c r="E1425" s="534">
        <f t="shared" si="84"/>
        <v>14081.532070689291</v>
      </c>
      <c r="F1425" s="529">
        <v>200000000</v>
      </c>
      <c r="G1425" s="533">
        <f t="shared" si="87"/>
        <v>7403</v>
      </c>
      <c r="H1425" s="544">
        <f t="shared" si="85"/>
        <v>28231.527759016615</v>
      </c>
      <c r="I1425" s="550">
        <v>208998000</v>
      </c>
    </row>
    <row r="1426" spans="2:9" ht="15.75">
      <c r="B1426" s="83"/>
      <c r="C1426" s="83"/>
      <c r="D1426" s="536">
        <f t="shared" si="86"/>
        <v>14204</v>
      </c>
      <c r="E1426" s="534">
        <f t="shared" si="84"/>
        <v>14080.540692762603</v>
      </c>
      <c r="F1426" s="529">
        <v>200000000</v>
      </c>
      <c r="G1426" s="533">
        <f t="shared" si="87"/>
        <v>7404</v>
      </c>
      <c r="H1426" s="544">
        <f t="shared" si="85"/>
        <v>28227.714748784441</v>
      </c>
      <c r="I1426" s="550">
        <v>208998000</v>
      </c>
    </row>
    <row r="1427" spans="2:9" ht="15.75">
      <c r="B1427" s="83"/>
      <c r="C1427" s="83"/>
      <c r="D1427" s="536">
        <f t="shared" si="86"/>
        <v>14205</v>
      </c>
      <c r="E1427" s="534">
        <f t="shared" si="84"/>
        <v>14079.549454417458</v>
      </c>
      <c r="F1427" s="529">
        <v>200000000</v>
      </c>
      <c r="G1427" s="533">
        <f t="shared" si="87"/>
        <v>7405</v>
      </c>
      <c r="H1427" s="544">
        <f t="shared" si="85"/>
        <v>28223.90276839973</v>
      </c>
      <c r="I1427" s="550">
        <v>208998000</v>
      </c>
    </row>
    <row r="1428" spans="2:9" ht="15.75">
      <c r="B1428" s="83"/>
      <c r="C1428" s="83"/>
      <c r="D1428" s="536">
        <f t="shared" si="86"/>
        <v>14206</v>
      </c>
      <c r="E1428" s="534">
        <f t="shared" si="84"/>
        <v>14078.558355624384</v>
      </c>
      <c r="F1428" s="529">
        <v>200000000</v>
      </c>
      <c r="G1428" s="533">
        <f t="shared" si="87"/>
        <v>7406</v>
      </c>
      <c r="H1428" s="544">
        <f t="shared" si="85"/>
        <v>28220.091817445315</v>
      </c>
      <c r="I1428" s="550">
        <v>208998000</v>
      </c>
    </row>
    <row r="1429" spans="2:9" ht="15.75">
      <c r="B1429" s="83"/>
      <c r="C1429" s="83"/>
      <c r="D1429" s="536">
        <f t="shared" si="86"/>
        <v>14207</v>
      </c>
      <c r="E1429" s="534">
        <f t="shared" si="84"/>
        <v>14077.56739635391</v>
      </c>
      <c r="F1429" s="529">
        <v>200000000</v>
      </c>
      <c r="G1429" s="533">
        <f t="shared" si="87"/>
        <v>7407</v>
      </c>
      <c r="H1429" s="544">
        <f t="shared" si="85"/>
        <v>28216.281895504253</v>
      </c>
      <c r="I1429" s="550">
        <v>208998000</v>
      </c>
    </row>
    <row r="1430" spans="2:9" ht="15.75">
      <c r="B1430" s="83"/>
      <c r="C1430" s="83"/>
      <c r="D1430" s="536">
        <f t="shared" si="86"/>
        <v>14208</v>
      </c>
      <c r="E1430" s="534">
        <f t="shared" si="84"/>
        <v>14076.576576576577</v>
      </c>
      <c r="F1430" s="529">
        <v>200000000</v>
      </c>
      <c r="G1430" s="533">
        <f t="shared" si="87"/>
        <v>7408</v>
      </c>
      <c r="H1430" s="544">
        <f t="shared" si="85"/>
        <v>28212.473002159826</v>
      </c>
      <c r="I1430" s="550">
        <v>208998000</v>
      </c>
    </row>
    <row r="1431" spans="2:9" ht="15.75">
      <c r="B1431" s="83"/>
      <c r="C1431" s="83"/>
      <c r="D1431" s="536">
        <f t="shared" si="86"/>
        <v>14209</v>
      </c>
      <c r="E1431" s="534">
        <f t="shared" ref="E1431:E1494" si="88">F1431/D1431</f>
        <v>14075.585896262932</v>
      </c>
      <c r="F1431" s="529">
        <v>200000000</v>
      </c>
      <c r="G1431" s="533">
        <f t="shared" si="87"/>
        <v>7409</v>
      </c>
      <c r="H1431" s="544">
        <f t="shared" ref="H1431:H1494" si="89">I1431/G1431</f>
        <v>28208.665136995547</v>
      </c>
      <c r="I1431" s="550">
        <v>208998000</v>
      </c>
    </row>
    <row r="1432" spans="2:9" ht="15.75">
      <c r="B1432" s="83"/>
      <c r="C1432" s="83"/>
      <c r="D1432" s="536">
        <f t="shared" ref="D1432:D1495" si="90">D1431+1</f>
        <v>14210</v>
      </c>
      <c r="E1432" s="534">
        <f t="shared" si="88"/>
        <v>14074.595355383533</v>
      </c>
      <c r="F1432" s="529">
        <v>200000000</v>
      </c>
      <c r="G1432" s="533">
        <f t="shared" ref="G1432:G1495" si="91">G1431+1</f>
        <v>7410</v>
      </c>
      <c r="H1432" s="544">
        <f t="shared" si="89"/>
        <v>28204.85829959514</v>
      </c>
      <c r="I1432" s="550">
        <v>208998000</v>
      </c>
    </row>
    <row r="1433" spans="2:9" ht="15.75">
      <c r="B1433" s="83"/>
      <c r="C1433" s="83"/>
      <c r="D1433" s="536">
        <f t="shared" si="90"/>
        <v>14211</v>
      </c>
      <c r="E1433" s="534">
        <f t="shared" si="88"/>
        <v>14073.604953908944</v>
      </c>
      <c r="F1433" s="529">
        <v>200000000</v>
      </c>
      <c r="G1433" s="533">
        <f t="shared" si="91"/>
        <v>7411</v>
      </c>
      <c r="H1433" s="544">
        <f t="shared" si="89"/>
        <v>28201.052489542573</v>
      </c>
      <c r="I1433" s="550">
        <v>208998000</v>
      </c>
    </row>
    <row r="1434" spans="2:9" ht="15.75">
      <c r="B1434" s="83"/>
      <c r="C1434" s="83"/>
      <c r="D1434" s="536">
        <f t="shared" si="90"/>
        <v>14212</v>
      </c>
      <c r="E1434" s="534">
        <f t="shared" si="88"/>
        <v>14072.614691809738</v>
      </c>
      <c r="F1434" s="529">
        <v>200000000</v>
      </c>
      <c r="G1434" s="533">
        <f t="shared" si="91"/>
        <v>7412</v>
      </c>
      <c r="H1434" s="544">
        <f t="shared" si="89"/>
        <v>28197.247706422018</v>
      </c>
      <c r="I1434" s="550">
        <v>208998000</v>
      </c>
    </row>
    <row r="1435" spans="2:9" ht="15.75">
      <c r="B1435" s="83"/>
      <c r="C1435" s="83"/>
      <c r="D1435" s="536">
        <f t="shared" si="90"/>
        <v>14213</v>
      </c>
      <c r="E1435" s="534">
        <f t="shared" si="88"/>
        <v>14071.624569056497</v>
      </c>
      <c r="F1435" s="529">
        <v>200000000</v>
      </c>
      <c r="G1435" s="533">
        <f t="shared" si="91"/>
        <v>7413</v>
      </c>
      <c r="H1435" s="544">
        <f t="shared" si="89"/>
        <v>28193.443949817887</v>
      </c>
      <c r="I1435" s="550">
        <v>208998000</v>
      </c>
    </row>
    <row r="1436" spans="2:9" ht="15.75">
      <c r="B1436" s="83"/>
      <c r="C1436" s="83"/>
      <c r="D1436" s="536">
        <f t="shared" si="90"/>
        <v>14214</v>
      </c>
      <c r="E1436" s="534">
        <f t="shared" si="88"/>
        <v>14070.634585619811</v>
      </c>
      <c r="F1436" s="529">
        <v>200000000</v>
      </c>
      <c r="G1436" s="533">
        <f t="shared" si="91"/>
        <v>7414</v>
      </c>
      <c r="H1436" s="544">
        <f t="shared" si="89"/>
        <v>28189.64121931481</v>
      </c>
      <c r="I1436" s="550">
        <v>208998000</v>
      </c>
    </row>
    <row r="1437" spans="2:9" ht="15.75">
      <c r="B1437" s="83"/>
      <c r="C1437" s="83"/>
      <c r="D1437" s="536">
        <f t="shared" si="90"/>
        <v>14215</v>
      </c>
      <c r="E1437" s="534">
        <f t="shared" si="88"/>
        <v>14069.644741470278</v>
      </c>
      <c r="F1437" s="529">
        <v>200000000</v>
      </c>
      <c r="G1437" s="533">
        <f t="shared" si="91"/>
        <v>7415</v>
      </c>
      <c r="H1437" s="544">
        <f t="shared" si="89"/>
        <v>28185.839514497638</v>
      </c>
      <c r="I1437" s="550">
        <v>208998000</v>
      </c>
    </row>
    <row r="1438" spans="2:9" ht="15.75">
      <c r="B1438" s="83"/>
      <c r="C1438" s="83"/>
      <c r="D1438" s="536">
        <f t="shared" si="90"/>
        <v>14216</v>
      </c>
      <c r="E1438" s="534">
        <f t="shared" si="88"/>
        <v>14068.655036578502</v>
      </c>
      <c r="F1438" s="529">
        <v>200000000</v>
      </c>
      <c r="G1438" s="533">
        <f t="shared" si="91"/>
        <v>7416</v>
      </c>
      <c r="H1438" s="544">
        <f t="shared" si="89"/>
        <v>28182.038834951458</v>
      </c>
      <c r="I1438" s="550">
        <v>208998000</v>
      </c>
    </row>
    <row r="1439" spans="2:9" ht="15.75">
      <c r="B1439" s="83"/>
      <c r="C1439" s="83"/>
      <c r="D1439" s="536">
        <f t="shared" si="90"/>
        <v>14217</v>
      </c>
      <c r="E1439" s="534">
        <f t="shared" si="88"/>
        <v>14067.665470915101</v>
      </c>
      <c r="F1439" s="529">
        <v>200000000</v>
      </c>
      <c r="G1439" s="533">
        <f t="shared" si="91"/>
        <v>7417</v>
      </c>
      <c r="H1439" s="544">
        <f t="shared" si="89"/>
        <v>28178.23918026156</v>
      </c>
      <c r="I1439" s="550">
        <v>208998000</v>
      </c>
    </row>
    <row r="1440" spans="2:9" ht="15.75">
      <c r="B1440" s="83"/>
      <c r="C1440" s="83"/>
      <c r="D1440" s="536">
        <f t="shared" si="90"/>
        <v>14218</v>
      </c>
      <c r="E1440" s="534">
        <f t="shared" si="88"/>
        <v>14066.676044450696</v>
      </c>
      <c r="F1440" s="529">
        <v>200000000</v>
      </c>
      <c r="G1440" s="533">
        <f t="shared" si="91"/>
        <v>7418</v>
      </c>
      <c r="H1440" s="544">
        <f t="shared" si="89"/>
        <v>28174.440550013482</v>
      </c>
      <c r="I1440" s="550">
        <v>208998000</v>
      </c>
    </row>
    <row r="1441" spans="2:9" ht="15.75">
      <c r="B1441" s="83"/>
      <c r="C1441" s="83"/>
      <c r="D1441" s="536">
        <f t="shared" si="90"/>
        <v>14219</v>
      </c>
      <c r="E1441" s="534">
        <f t="shared" si="88"/>
        <v>14065.686757155918</v>
      </c>
      <c r="F1441" s="529">
        <v>200000000</v>
      </c>
      <c r="G1441" s="533">
        <f t="shared" si="91"/>
        <v>7419</v>
      </c>
      <c r="H1441" s="544">
        <f t="shared" si="89"/>
        <v>28170.642943792966</v>
      </c>
      <c r="I1441" s="550">
        <v>208998000</v>
      </c>
    </row>
    <row r="1442" spans="2:9" ht="15.75">
      <c r="B1442" s="83"/>
      <c r="C1442" s="83"/>
      <c r="D1442" s="536">
        <f t="shared" si="90"/>
        <v>14220</v>
      </c>
      <c r="E1442" s="534">
        <f t="shared" si="88"/>
        <v>14064.697609001407</v>
      </c>
      <c r="F1442" s="529">
        <v>200000000</v>
      </c>
      <c r="G1442" s="533">
        <f t="shared" si="91"/>
        <v>7420</v>
      </c>
      <c r="H1442" s="544">
        <f t="shared" si="89"/>
        <v>28166.846361185984</v>
      </c>
      <c r="I1442" s="550">
        <v>208998000</v>
      </c>
    </row>
    <row r="1443" spans="2:9" ht="15.75">
      <c r="B1443" s="83"/>
      <c r="C1443" s="83"/>
      <c r="D1443" s="536">
        <f t="shared" si="90"/>
        <v>14221</v>
      </c>
      <c r="E1443" s="534">
        <f t="shared" si="88"/>
        <v>14063.708599957808</v>
      </c>
      <c r="F1443" s="529">
        <v>200000000</v>
      </c>
      <c r="G1443" s="533">
        <f t="shared" si="91"/>
        <v>7421</v>
      </c>
      <c r="H1443" s="544">
        <f t="shared" si="89"/>
        <v>28163.050801778736</v>
      </c>
      <c r="I1443" s="550">
        <v>208998000</v>
      </c>
    </row>
    <row r="1444" spans="2:9" ht="15.75">
      <c r="B1444" s="83"/>
      <c r="C1444" s="83"/>
      <c r="D1444" s="536">
        <f t="shared" si="90"/>
        <v>14222</v>
      </c>
      <c r="E1444" s="534">
        <f t="shared" si="88"/>
        <v>14062.719729995781</v>
      </c>
      <c r="F1444" s="529">
        <v>200000000</v>
      </c>
      <c r="G1444" s="533">
        <f t="shared" si="91"/>
        <v>7422</v>
      </c>
      <c r="H1444" s="544">
        <f t="shared" si="89"/>
        <v>28159.256265157641</v>
      </c>
      <c r="I1444" s="550">
        <v>208998000</v>
      </c>
    </row>
    <row r="1445" spans="2:9" ht="15.75">
      <c r="B1445" s="83"/>
      <c r="C1445" s="83"/>
      <c r="D1445" s="536">
        <f t="shared" si="90"/>
        <v>14223</v>
      </c>
      <c r="E1445" s="534">
        <f t="shared" si="88"/>
        <v>14061.730999085987</v>
      </c>
      <c r="F1445" s="529">
        <v>200000000</v>
      </c>
      <c r="G1445" s="533">
        <f t="shared" si="91"/>
        <v>7423</v>
      </c>
      <c r="H1445" s="544">
        <f t="shared" si="89"/>
        <v>28155.462750909337</v>
      </c>
      <c r="I1445" s="550">
        <v>208998000</v>
      </c>
    </row>
    <row r="1446" spans="2:9" ht="15.75">
      <c r="B1446" s="83"/>
      <c r="C1446" s="83"/>
      <c r="D1446" s="536">
        <f t="shared" si="90"/>
        <v>14224</v>
      </c>
      <c r="E1446" s="534">
        <f t="shared" si="88"/>
        <v>14060.742407199101</v>
      </c>
      <c r="F1446" s="529">
        <v>200000000</v>
      </c>
      <c r="G1446" s="533">
        <f t="shared" si="91"/>
        <v>7424</v>
      </c>
      <c r="H1446" s="544">
        <f t="shared" si="89"/>
        <v>28151.670258620688</v>
      </c>
      <c r="I1446" s="550">
        <v>208998000</v>
      </c>
    </row>
    <row r="1447" spans="2:9" ht="15.75">
      <c r="B1447" s="83"/>
      <c r="C1447" s="83"/>
      <c r="D1447" s="536">
        <f t="shared" si="90"/>
        <v>14225</v>
      </c>
      <c r="E1447" s="534">
        <f t="shared" si="88"/>
        <v>14059.753954305799</v>
      </c>
      <c r="F1447" s="529">
        <v>200000000</v>
      </c>
      <c r="G1447" s="533">
        <f t="shared" si="91"/>
        <v>7425</v>
      </c>
      <c r="H1447" s="544">
        <f t="shared" si="89"/>
        <v>28147.878787878788</v>
      </c>
      <c r="I1447" s="550">
        <v>208998000</v>
      </c>
    </row>
    <row r="1448" spans="2:9" ht="15.75">
      <c r="B1448" s="83"/>
      <c r="C1448" s="83"/>
      <c r="D1448" s="536">
        <f t="shared" si="90"/>
        <v>14226</v>
      </c>
      <c r="E1448" s="534">
        <f t="shared" si="88"/>
        <v>14058.765640376774</v>
      </c>
      <c r="F1448" s="529">
        <v>200000000</v>
      </c>
      <c r="G1448" s="533">
        <f t="shared" si="91"/>
        <v>7426</v>
      </c>
      <c r="H1448" s="544">
        <f t="shared" si="89"/>
        <v>28144.08833827094</v>
      </c>
      <c r="I1448" s="550">
        <v>208998000</v>
      </c>
    </row>
    <row r="1449" spans="2:9" ht="15.75">
      <c r="B1449" s="83"/>
      <c r="C1449" s="83"/>
      <c r="D1449" s="536">
        <f t="shared" si="90"/>
        <v>14227</v>
      </c>
      <c r="E1449" s="534">
        <f t="shared" si="88"/>
        <v>14057.777465382724</v>
      </c>
      <c r="F1449" s="529">
        <v>200000000</v>
      </c>
      <c r="G1449" s="533">
        <f t="shared" si="91"/>
        <v>7427</v>
      </c>
      <c r="H1449" s="544">
        <f t="shared" si="89"/>
        <v>28140.298909384677</v>
      </c>
      <c r="I1449" s="550">
        <v>208998000</v>
      </c>
    </row>
    <row r="1450" spans="2:9" ht="15.75">
      <c r="B1450" s="83"/>
      <c r="C1450" s="83"/>
      <c r="D1450" s="536">
        <f t="shared" si="90"/>
        <v>14228</v>
      </c>
      <c r="E1450" s="534">
        <f t="shared" si="88"/>
        <v>14056.789429294349</v>
      </c>
      <c r="F1450" s="529">
        <v>200000000</v>
      </c>
      <c r="G1450" s="533">
        <f t="shared" si="91"/>
        <v>7428</v>
      </c>
      <c r="H1450" s="544">
        <f t="shared" si="89"/>
        <v>28136.510500807755</v>
      </c>
      <c r="I1450" s="550">
        <v>208998000</v>
      </c>
    </row>
    <row r="1451" spans="2:9" ht="15.75">
      <c r="B1451" s="83"/>
      <c r="C1451" s="83"/>
      <c r="D1451" s="536">
        <f t="shared" si="90"/>
        <v>14229</v>
      </c>
      <c r="E1451" s="534">
        <f t="shared" si="88"/>
        <v>14055.801532082367</v>
      </c>
      <c r="F1451" s="529">
        <v>200000000</v>
      </c>
      <c r="G1451" s="533">
        <f t="shared" si="91"/>
        <v>7429</v>
      </c>
      <c r="H1451" s="544">
        <f t="shared" si="89"/>
        <v>28132.723112128147</v>
      </c>
      <c r="I1451" s="550">
        <v>208998000</v>
      </c>
    </row>
    <row r="1452" spans="2:9" ht="15.75">
      <c r="B1452" s="83"/>
      <c r="C1452" s="83"/>
      <c r="D1452" s="536">
        <f t="shared" si="90"/>
        <v>14230</v>
      </c>
      <c r="E1452" s="534">
        <f t="shared" si="88"/>
        <v>14054.813773717498</v>
      </c>
      <c r="F1452" s="529">
        <v>200000000</v>
      </c>
      <c r="G1452" s="533">
        <f t="shared" si="91"/>
        <v>7430</v>
      </c>
      <c r="H1452" s="544">
        <f t="shared" si="89"/>
        <v>28128.936742934053</v>
      </c>
      <c r="I1452" s="550">
        <v>208998000</v>
      </c>
    </row>
    <row r="1453" spans="2:9" ht="15.75">
      <c r="B1453" s="83"/>
      <c r="C1453" s="83"/>
      <c r="D1453" s="536">
        <f t="shared" si="90"/>
        <v>14231</v>
      </c>
      <c r="E1453" s="534">
        <f t="shared" si="88"/>
        <v>14053.826154170472</v>
      </c>
      <c r="F1453" s="529">
        <v>200000000</v>
      </c>
      <c r="G1453" s="533">
        <f t="shared" si="91"/>
        <v>7431</v>
      </c>
      <c r="H1453" s="544">
        <f t="shared" si="89"/>
        <v>28125.151392813888</v>
      </c>
      <c r="I1453" s="550">
        <v>208998000</v>
      </c>
    </row>
    <row r="1454" spans="2:9" ht="15.75">
      <c r="B1454" s="83"/>
      <c r="C1454" s="83"/>
      <c r="D1454" s="536">
        <f t="shared" si="90"/>
        <v>14232</v>
      </c>
      <c r="E1454" s="534">
        <f t="shared" si="88"/>
        <v>14052.838673412029</v>
      </c>
      <c r="F1454" s="529">
        <v>200000000</v>
      </c>
      <c r="G1454" s="533">
        <f t="shared" si="91"/>
        <v>7432</v>
      </c>
      <c r="H1454" s="544">
        <f t="shared" si="89"/>
        <v>28121.367061356297</v>
      </c>
      <c r="I1454" s="550">
        <v>208998000</v>
      </c>
    </row>
    <row r="1455" spans="2:9" ht="15.75">
      <c r="B1455" s="83"/>
      <c r="C1455" s="83"/>
      <c r="D1455" s="536">
        <f t="shared" si="90"/>
        <v>14233</v>
      </c>
      <c r="E1455" s="534">
        <f t="shared" si="88"/>
        <v>14051.851331412914</v>
      </c>
      <c r="F1455" s="529">
        <v>200000000</v>
      </c>
      <c r="G1455" s="533">
        <f t="shared" si="91"/>
        <v>7433</v>
      </c>
      <c r="H1455" s="544">
        <f t="shared" si="89"/>
        <v>28117.58374815014</v>
      </c>
      <c r="I1455" s="550">
        <v>208998000</v>
      </c>
    </row>
    <row r="1456" spans="2:9" ht="15.75">
      <c r="B1456" s="83"/>
      <c r="C1456" s="83"/>
      <c r="D1456" s="536">
        <f t="shared" si="90"/>
        <v>14234</v>
      </c>
      <c r="E1456" s="534">
        <f t="shared" si="88"/>
        <v>14050.864128143881</v>
      </c>
      <c r="F1456" s="529">
        <v>200000000</v>
      </c>
      <c r="G1456" s="533">
        <f t="shared" si="91"/>
        <v>7434</v>
      </c>
      <c r="H1456" s="544">
        <f t="shared" si="89"/>
        <v>28113.801452784504</v>
      </c>
      <c r="I1456" s="550">
        <v>208998000</v>
      </c>
    </row>
    <row r="1457" spans="2:9" ht="15.75">
      <c r="B1457" s="83"/>
      <c r="C1457" s="83"/>
      <c r="D1457" s="536">
        <f t="shared" si="90"/>
        <v>14235</v>
      </c>
      <c r="E1457" s="534">
        <f t="shared" si="88"/>
        <v>14049.877063575694</v>
      </c>
      <c r="F1457" s="529">
        <v>200000000</v>
      </c>
      <c r="G1457" s="533">
        <f t="shared" si="91"/>
        <v>7435</v>
      </c>
      <c r="H1457" s="544">
        <f t="shared" si="89"/>
        <v>28110.020174848687</v>
      </c>
      <c r="I1457" s="550">
        <v>208998000</v>
      </c>
    </row>
    <row r="1458" spans="2:9" ht="15.75">
      <c r="B1458" s="83"/>
      <c r="C1458" s="83"/>
      <c r="D1458" s="536">
        <f t="shared" si="90"/>
        <v>14236</v>
      </c>
      <c r="E1458" s="534">
        <f t="shared" si="88"/>
        <v>14048.890137679124</v>
      </c>
      <c r="F1458" s="529">
        <v>200000000</v>
      </c>
      <c r="G1458" s="533">
        <f t="shared" si="91"/>
        <v>7436</v>
      </c>
      <c r="H1458" s="544">
        <f t="shared" si="89"/>
        <v>28106.239913932222</v>
      </c>
      <c r="I1458" s="550">
        <v>208998000</v>
      </c>
    </row>
    <row r="1459" spans="2:9" ht="15.75">
      <c r="B1459" s="83"/>
      <c r="C1459" s="83"/>
      <c r="D1459" s="536">
        <f t="shared" si="90"/>
        <v>14237</v>
      </c>
      <c r="E1459" s="534">
        <f t="shared" si="88"/>
        <v>14047.903350424949</v>
      </c>
      <c r="F1459" s="529">
        <v>200000000</v>
      </c>
      <c r="G1459" s="533">
        <f t="shared" si="91"/>
        <v>7437</v>
      </c>
      <c r="H1459" s="544">
        <f t="shared" si="89"/>
        <v>28102.460669624848</v>
      </c>
      <c r="I1459" s="550">
        <v>208998000</v>
      </c>
    </row>
    <row r="1460" spans="2:9" ht="15.75">
      <c r="B1460" s="83"/>
      <c r="C1460" s="83"/>
      <c r="D1460" s="536">
        <f t="shared" si="90"/>
        <v>14238</v>
      </c>
      <c r="E1460" s="534">
        <f t="shared" si="88"/>
        <v>14046.916701783959</v>
      </c>
      <c r="F1460" s="529">
        <v>200000000</v>
      </c>
      <c r="G1460" s="533">
        <f t="shared" si="91"/>
        <v>7438</v>
      </c>
      <c r="H1460" s="544">
        <f t="shared" si="89"/>
        <v>28098.682441516536</v>
      </c>
      <c r="I1460" s="550">
        <v>208998000</v>
      </c>
    </row>
    <row r="1461" spans="2:9" ht="15.75">
      <c r="B1461" s="83"/>
      <c r="C1461" s="83"/>
      <c r="D1461" s="536">
        <f t="shared" si="90"/>
        <v>14239</v>
      </c>
      <c r="E1461" s="534">
        <f t="shared" si="88"/>
        <v>14045.930191726948</v>
      </c>
      <c r="F1461" s="529">
        <v>200000000</v>
      </c>
      <c r="G1461" s="533">
        <f t="shared" si="91"/>
        <v>7439</v>
      </c>
      <c r="H1461" s="544">
        <f t="shared" si="89"/>
        <v>28094.905229197473</v>
      </c>
      <c r="I1461" s="550">
        <v>208998000</v>
      </c>
    </row>
    <row r="1462" spans="2:9" ht="15.75">
      <c r="B1462" s="83"/>
      <c r="C1462" s="83"/>
      <c r="D1462" s="536">
        <f t="shared" si="90"/>
        <v>14240</v>
      </c>
      <c r="E1462" s="534">
        <f t="shared" si="88"/>
        <v>14044.943820224718</v>
      </c>
      <c r="F1462" s="529">
        <v>200000000</v>
      </c>
      <c r="G1462" s="533">
        <f t="shared" si="91"/>
        <v>7440</v>
      </c>
      <c r="H1462" s="704">
        <f t="shared" si="89"/>
        <v>28091.129032258064</v>
      </c>
      <c r="I1462" s="550">
        <v>208998000</v>
      </c>
    </row>
    <row r="1463" spans="2:9" ht="15.75">
      <c r="B1463" s="83"/>
      <c r="C1463" s="83"/>
      <c r="D1463" s="536">
        <f t="shared" si="90"/>
        <v>14241</v>
      </c>
      <c r="E1463" s="534">
        <f t="shared" si="88"/>
        <v>14043.957587248087</v>
      </c>
      <c r="F1463" s="529">
        <v>200000000</v>
      </c>
      <c r="G1463" s="533">
        <f t="shared" si="91"/>
        <v>7441</v>
      </c>
      <c r="H1463" s="544">
        <f t="shared" si="89"/>
        <v>28087.353850288939</v>
      </c>
      <c r="I1463" s="550">
        <v>208998000</v>
      </c>
    </row>
    <row r="1464" spans="2:9" ht="15.75">
      <c r="B1464" s="83"/>
      <c r="C1464" s="83"/>
      <c r="D1464" s="536">
        <f t="shared" si="90"/>
        <v>14242</v>
      </c>
      <c r="E1464" s="534">
        <f t="shared" si="88"/>
        <v>14042.971492767871</v>
      </c>
      <c r="F1464" s="529">
        <v>200000000</v>
      </c>
      <c r="G1464" s="533">
        <f t="shared" si="91"/>
        <v>7442</v>
      </c>
      <c r="H1464" s="544">
        <f t="shared" si="89"/>
        <v>28083.579682880947</v>
      </c>
      <c r="I1464" s="550">
        <v>208998000</v>
      </c>
    </row>
    <row r="1465" spans="2:9" ht="15.75">
      <c r="B1465" s="83"/>
      <c r="C1465" s="83"/>
      <c r="D1465" s="536">
        <f t="shared" si="90"/>
        <v>14243</v>
      </c>
      <c r="E1465" s="534">
        <f t="shared" si="88"/>
        <v>14041.985536754897</v>
      </c>
      <c r="F1465" s="529">
        <v>200000000</v>
      </c>
      <c r="G1465" s="533">
        <f t="shared" si="91"/>
        <v>7443</v>
      </c>
      <c r="H1465" s="544">
        <f t="shared" si="89"/>
        <v>28079.806529625152</v>
      </c>
      <c r="I1465" s="550">
        <v>208998000</v>
      </c>
    </row>
    <row r="1466" spans="2:9" ht="15.75">
      <c r="B1466" s="83"/>
      <c r="C1466" s="83"/>
      <c r="D1466" s="536">
        <f t="shared" si="90"/>
        <v>14244</v>
      </c>
      <c r="E1466" s="534">
        <f t="shared" si="88"/>
        <v>14040.999719180005</v>
      </c>
      <c r="F1466" s="529">
        <v>200000000</v>
      </c>
      <c r="G1466" s="533">
        <f t="shared" si="91"/>
        <v>7444</v>
      </c>
      <c r="H1466" s="544">
        <f t="shared" si="89"/>
        <v>28076.034390112844</v>
      </c>
      <c r="I1466" s="550">
        <v>208998000</v>
      </c>
    </row>
    <row r="1467" spans="2:9" ht="15.75">
      <c r="B1467" s="83"/>
      <c r="C1467" s="83"/>
      <c r="D1467" s="536">
        <f t="shared" si="90"/>
        <v>14245</v>
      </c>
      <c r="E1467" s="534">
        <f t="shared" si="88"/>
        <v>14040.014040014041</v>
      </c>
      <c r="F1467" s="529">
        <v>200000000</v>
      </c>
      <c r="G1467" s="533">
        <f t="shared" si="91"/>
        <v>7445</v>
      </c>
      <c r="H1467" s="544">
        <f t="shared" si="89"/>
        <v>28072.263263935529</v>
      </c>
      <c r="I1467" s="550">
        <v>208998000</v>
      </c>
    </row>
    <row r="1468" spans="2:9" ht="15.75">
      <c r="B1468" s="83"/>
      <c r="C1468" s="83"/>
      <c r="D1468" s="536">
        <f t="shared" si="90"/>
        <v>14246</v>
      </c>
      <c r="E1468" s="534">
        <f t="shared" si="88"/>
        <v>14039.028499227854</v>
      </c>
      <c r="F1468" s="529">
        <v>200000000</v>
      </c>
      <c r="G1468" s="533">
        <f t="shared" si="91"/>
        <v>7446</v>
      </c>
      <c r="H1468" s="544">
        <f t="shared" si="89"/>
        <v>28068.493150684932</v>
      </c>
      <c r="I1468" s="550">
        <v>208998000</v>
      </c>
    </row>
    <row r="1469" spans="2:9" ht="15.75">
      <c r="B1469" s="83"/>
      <c r="C1469" s="83"/>
      <c r="D1469" s="536">
        <f t="shared" si="90"/>
        <v>14247</v>
      </c>
      <c r="E1469" s="534">
        <f t="shared" si="88"/>
        <v>14038.043096792308</v>
      </c>
      <c r="F1469" s="529">
        <v>200000000</v>
      </c>
      <c r="G1469" s="533">
        <f t="shared" si="91"/>
        <v>7447</v>
      </c>
      <c r="H1469" s="544">
        <f t="shared" si="89"/>
        <v>28064.724049953002</v>
      </c>
      <c r="I1469" s="550">
        <v>208998000</v>
      </c>
    </row>
    <row r="1470" spans="2:9" ht="15.75">
      <c r="B1470" s="83"/>
      <c r="C1470" s="83"/>
      <c r="D1470" s="536">
        <f t="shared" si="90"/>
        <v>14248</v>
      </c>
      <c r="E1470" s="534">
        <f t="shared" si="88"/>
        <v>14037.057832678271</v>
      </c>
      <c r="F1470" s="529">
        <v>200000000</v>
      </c>
      <c r="G1470" s="533">
        <f t="shared" si="91"/>
        <v>7448</v>
      </c>
      <c r="H1470" s="544">
        <f t="shared" si="89"/>
        <v>28060.9559613319</v>
      </c>
      <c r="I1470" s="550">
        <v>208998000</v>
      </c>
    </row>
    <row r="1471" spans="2:9" ht="15.75">
      <c r="B1471" s="83"/>
      <c r="C1471" s="83"/>
      <c r="D1471" s="536">
        <f t="shared" si="90"/>
        <v>14249</v>
      </c>
      <c r="E1471" s="534">
        <f t="shared" si="88"/>
        <v>14036.072706856621</v>
      </c>
      <c r="F1471" s="529">
        <v>200000000</v>
      </c>
      <c r="G1471" s="533">
        <f t="shared" si="91"/>
        <v>7449</v>
      </c>
      <c r="H1471" s="544">
        <f t="shared" si="89"/>
        <v>28057.188884414016</v>
      </c>
      <c r="I1471" s="550">
        <v>208998000</v>
      </c>
    </row>
    <row r="1472" spans="2:9" ht="15.75">
      <c r="B1472" s="83"/>
      <c r="C1472" s="83"/>
      <c r="D1472" s="536">
        <f t="shared" si="90"/>
        <v>14250</v>
      </c>
      <c r="E1472" s="534">
        <f t="shared" si="88"/>
        <v>14035.087719298246</v>
      </c>
      <c r="F1472" s="529">
        <v>200000000</v>
      </c>
      <c r="G1472" s="533">
        <f t="shared" si="91"/>
        <v>7450</v>
      </c>
      <c r="H1472" s="544">
        <f t="shared" si="89"/>
        <v>28053.422818791947</v>
      </c>
      <c r="I1472" s="550">
        <v>208998000</v>
      </c>
    </row>
    <row r="1473" spans="2:9" ht="15.75">
      <c r="B1473" s="83"/>
      <c r="C1473" s="83"/>
      <c r="D1473" s="536">
        <f t="shared" si="90"/>
        <v>14251</v>
      </c>
      <c r="E1473" s="534">
        <f t="shared" si="88"/>
        <v>14034.102869974036</v>
      </c>
      <c r="F1473" s="529">
        <v>200000000</v>
      </c>
      <c r="G1473" s="533">
        <f t="shared" si="91"/>
        <v>7451</v>
      </c>
      <c r="H1473" s="544">
        <f t="shared" si="89"/>
        <v>28049.657764058516</v>
      </c>
      <c r="I1473" s="550">
        <v>208998000</v>
      </c>
    </row>
    <row r="1474" spans="2:9" ht="15.75">
      <c r="B1474" s="83"/>
      <c r="C1474" s="83"/>
      <c r="D1474" s="536">
        <f t="shared" si="90"/>
        <v>14252</v>
      </c>
      <c r="E1474" s="534">
        <f t="shared" si="88"/>
        <v>14033.118158854897</v>
      </c>
      <c r="F1474" s="529">
        <v>200000000</v>
      </c>
      <c r="G1474" s="533">
        <f t="shared" si="91"/>
        <v>7452</v>
      </c>
      <c r="H1474" s="544">
        <f t="shared" si="89"/>
        <v>28045.893719806762</v>
      </c>
      <c r="I1474" s="550">
        <v>208998000</v>
      </c>
    </row>
    <row r="1475" spans="2:9" ht="15.75">
      <c r="B1475" s="83"/>
      <c r="C1475" s="83"/>
      <c r="D1475" s="536">
        <f t="shared" si="90"/>
        <v>14253</v>
      </c>
      <c r="E1475" s="534">
        <f t="shared" si="88"/>
        <v>14032.133585911737</v>
      </c>
      <c r="F1475" s="529">
        <v>200000000</v>
      </c>
      <c r="G1475" s="533">
        <f t="shared" si="91"/>
        <v>7453</v>
      </c>
      <c r="H1475" s="544">
        <f t="shared" si="89"/>
        <v>28042.130685629949</v>
      </c>
      <c r="I1475" s="550">
        <v>208998000</v>
      </c>
    </row>
    <row r="1476" spans="2:9" ht="15.75">
      <c r="B1476" s="83"/>
      <c r="C1476" s="83"/>
      <c r="D1476" s="536">
        <f t="shared" si="90"/>
        <v>14254</v>
      </c>
      <c r="E1476" s="534">
        <f t="shared" si="88"/>
        <v>14031.149151115476</v>
      </c>
      <c r="F1476" s="529">
        <v>200000000</v>
      </c>
      <c r="G1476" s="533">
        <f t="shared" si="91"/>
        <v>7454</v>
      </c>
      <c r="H1476" s="544">
        <f t="shared" si="89"/>
        <v>28038.368661121545</v>
      </c>
      <c r="I1476" s="550">
        <v>208998000</v>
      </c>
    </row>
    <row r="1477" spans="2:9" ht="15.75">
      <c r="B1477" s="83"/>
      <c r="C1477" s="83"/>
      <c r="D1477" s="536">
        <f t="shared" si="90"/>
        <v>14255</v>
      </c>
      <c r="E1477" s="534">
        <f t="shared" si="88"/>
        <v>14030.16485443704</v>
      </c>
      <c r="F1477" s="529">
        <v>200000000</v>
      </c>
      <c r="G1477" s="533">
        <f t="shared" si="91"/>
        <v>7455</v>
      </c>
      <c r="H1477" s="544">
        <f t="shared" si="89"/>
        <v>28034.60764587525</v>
      </c>
      <c r="I1477" s="550">
        <v>208998000</v>
      </c>
    </row>
    <row r="1478" spans="2:9" ht="15.75">
      <c r="B1478" s="83"/>
      <c r="C1478" s="83"/>
      <c r="D1478" s="536">
        <f t="shared" si="90"/>
        <v>14256</v>
      </c>
      <c r="E1478" s="534">
        <f t="shared" si="88"/>
        <v>14029.180695847363</v>
      </c>
      <c r="F1478" s="529">
        <v>200000000</v>
      </c>
      <c r="G1478" s="533">
        <f t="shared" si="91"/>
        <v>7456</v>
      </c>
      <c r="H1478" s="544">
        <f t="shared" si="89"/>
        <v>28030.847639484979</v>
      </c>
      <c r="I1478" s="550">
        <v>208998000</v>
      </c>
    </row>
    <row r="1479" spans="2:9" ht="15.75">
      <c r="B1479" s="83"/>
      <c r="C1479" s="83"/>
      <c r="D1479" s="536">
        <f t="shared" si="90"/>
        <v>14257</v>
      </c>
      <c r="E1479" s="534">
        <f t="shared" si="88"/>
        <v>14028.196675317387</v>
      </c>
      <c r="F1479" s="529">
        <v>200000000</v>
      </c>
      <c r="G1479" s="533">
        <f t="shared" si="91"/>
        <v>7457</v>
      </c>
      <c r="H1479" s="544">
        <f t="shared" si="89"/>
        <v>28027.088641544859</v>
      </c>
      <c r="I1479" s="550">
        <v>208998000</v>
      </c>
    </row>
    <row r="1480" spans="2:9" ht="15.75">
      <c r="B1480" s="83"/>
      <c r="C1480" s="83"/>
      <c r="D1480" s="536">
        <f t="shared" si="90"/>
        <v>14258</v>
      </c>
      <c r="E1480" s="534">
        <f t="shared" si="88"/>
        <v>14027.212792818067</v>
      </c>
      <c r="F1480" s="529">
        <v>200000000</v>
      </c>
      <c r="G1480" s="533">
        <f t="shared" si="91"/>
        <v>7458</v>
      </c>
      <c r="H1480" s="544">
        <f t="shared" si="89"/>
        <v>28023.330651649234</v>
      </c>
      <c r="I1480" s="550">
        <v>208998000</v>
      </c>
    </row>
    <row r="1481" spans="2:9" ht="15.75">
      <c r="B1481" s="83"/>
      <c r="C1481" s="83"/>
      <c r="D1481" s="536">
        <f t="shared" si="90"/>
        <v>14259</v>
      </c>
      <c r="E1481" s="534">
        <f t="shared" si="88"/>
        <v>14026.22904832036</v>
      </c>
      <c r="F1481" s="529">
        <v>200000000</v>
      </c>
      <c r="G1481" s="533">
        <f t="shared" si="91"/>
        <v>7459</v>
      </c>
      <c r="H1481" s="544">
        <f t="shared" si="89"/>
        <v>28019.573669392681</v>
      </c>
      <c r="I1481" s="550">
        <v>208998000</v>
      </c>
    </row>
    <row r="1482" spans="2:9" ht="15.75">
      <c r="B1482" s="83"/>
      <c r="C1482" s="83"/>
      <c r="D1482" s="536">
        <f t="shared" si="90"/>
        <v>14260</v>
      </c>
      <c r="E1482" s="534">
        <f t="shared" si="88"/>
        <v>14025.245441795232</v>
      </c>
      <c r="F1482" s="529">
        <v>200000000</v>
      </c>
      <c r="G1482" s="533">
        <f t="shared" si="91"/>
        <v>7460</v>
      </c>
      <c r="H1482" s="544">
        <f t="shared" si="89"/>
        <v>28015.817694369973</v>
      </c>
      <c r="I1482" s="550">
        <v>208998000</v>
      </c>
    </row>
    <row r="1483" spans="2:9" ht="15.75">
      <c r="B1483" s="83"/>
      <c r="C1483" s="83"/>
      <c r="D1483" s="536">
        <f t="shared" si="90"/>
        <v>14261</v>
      </c>
      <c r="E1483" s="534">
        <f t="shared" si="88"/>
        <v>14024.261973213659</v>
      </c>
      <c r="F1483" s="529">
        <v>200000000</v>
      </c>
      <c r="G1483" s="533">
        <f t="shared" si="91"/>
        <v>7461</v>
      </c>
      <c r="H1483" s="544">
        <f t="shared" si="89"/>
        <v>28012.062726176115</v>
      </c>
      <c r="I1483" s="550">
        <v>208998000</v>
      </c>
    </row>
    <row r="1484" spans="2:9" ht="15.75">
      <c r="B1484" s="83"/>
      <c r="C1484" s="83"/>
      <c r="D1484" s="536">
        <f t="shared" si="90"/>
        <v>14262</v>
      </c>
      <c r="E1484" s="534">
        <f t="shared" si="88"/>
        <v>14023.278642546627</v>
      </c>
      <c r="F1484" s="529">
        <v>200000000</v>
      </c>
      <c r="G1484" s="533">
        <f t="shared" si="91"/>
        <v>7462</v>
      </c>
      <c r="H1484" s="544">
        <f t="shared" si="89"/>
        <v>28008.308764406327</v>
      </c>
      <c r="I1484" s="550">
        <v>208998000</v>
      </c>
    </row>
    <row r="1485" spans="2:9" ht="15.75">
      <c r="B1485" s="83"/>
      <c r="C1485" s="83"/>
      <c r="D1485" s="536">
        <f t="shared" si="90"/>
        <v>14263</v>
      </c>
      <c r="E1485" s="534">
        <f t="shared" si="88"/>
        <v>14022.295449765126</v>
      </c>
      <c r="F1485" s="529">
        <v>200000000</v>
      </c>
      <c r="G1485" s="533">
        <f t="shared" si="91"/>
        <v>7463</v>
      </c>
      <c r="H1485" s="544">
        <f t="shared" si="89"/>
        <v>28004.555808656038</v>
      </c>
      <c r="I1485" s="550">
        <v>208998000</v>
      </c>
    </row>
    <row r="1486" spans="2:9" ht="15.75">
      <c r="B1486" s="83"/>
      <c r="C1486" s="83"/>
      <c r="D1486" s="536">
        <f t="shared" si="90"/>
        <v>14264</v>
      </c>
      <c r="E1486" s="534">
        <f t="shared" si="88"/>
        <v>14021.312394840157</v>
      </c>
      <c r="F1486" s="529">
        <v>200000000</v>
      </c>
      <c r="G1486" s="533">
        <f t="shared" si="91"/>
        <v>7464</v>
      </c>
      <c r="H1486" s="544">
        <f t="shared" si="89"/>
        <v>28000.8038585209</v>
      </c>
      <c r="I1486" s="550">
        <v>208998000</v>
      </c>
    </row>
    <row r="1487" spans="2:9" ht="15.75">
      <c r="B1487" s="83"/>
      <c r="C1487" s="83"/>
      <c r="D1487" s="536">
        <f t="shared" si="90"/>
        <v>14265</v>
      </c>
      <c r="E1487" s="534">
        <f t="shared" si="88"/>
        <v>14020.329477742727</v>
      </c>
      <c r="F1487" s="529">
        <v>200000000</v>
      </c>
      <c r="G1487" s="533">
        <f t="shared" si="91"/>
        <v>7465</v>
      </c>
      <c r="H1487" s="544">
        <f t="shared" si="89"/>
        <v>27997.052913596784</v>
      </c>
      <c r="I1487" s="550">
        <v>208998000</v>
      </c>
    </row>
    <row r="1488" spans="2:9" ht="15.75">
      <c r="B1488" s="83"/>
      <c r="C1488" s="83"/>
      <c r="D1488" s="536">
        <f t="shared" si="90"/>
        <v>14266</v>
      </c>
      <c r="E1488" s="534">
        <f t="shared" si="88"/>
        <v>14019.346698443853</v>
      </c>
      <c r="F1488" s="529">
        <v>200000000</v>
      </c>
      <c r="G1488" s="533">
        <f t="shared" si="91"/>
        <v>7466</v>
      </c>
      <c r="H1488" s="544">
        <f t="shared" si="89"/>
        <v>27993.302973479775</v>
      </c>
      <c r="I1488" s="550">
        <v>208998000</v>
      </c>
    </row>
    <row r="1489" spans="2:9" ht="15.75">
      <c r="B1489" s="83"/>
      <c r="C1489" s="83"/>
      <c r="D1489" s="536">
        <f t="shared" si="90"/>
        <v>14267</v>
      </c>
      <c r="E1489" s="534">
        <f t="shared" si="88"/>
        <v>14018.364056914557</v>
      </c>
      <c r="F1489" s="529">
        <v>200000000</v>
      </c>
      <c r="G1489" s="533">
        <f t="shared" si="91"/>
        <v>7467</v>
      </c>
      <c r="H1489" s="544">
        <f t="shared" si="89"/>
        <v>27989.554037766171</v>
      </c>
      <c r="I1489" s="550">
        <v>208998000</v>
      </c>
    </row>
    <row r="1490" spans="2:9" ht="15.75">
      <c r="B1490" s="83"/>
      <c r="C1490" s="83"/>
      <c r="D1490" s="536">
        <f t="shared" si="90"/>
        <v>14268</v>
      </c>
      <c r="E1490" s="534">
        <f t="shared" si="88"/>
        <v>14017.381553125877</v>
      </c>
      <c r="F1490" s="529">
        <v>200000000</v>
      </c>
      <c r="G1490" s="533">
        <f t="shared" si="91"/>
        <v>7468</v>
      </c>
      <c r="H1490" s="544">
        <f t="shared" si="89"/>
        <v>27985.806106052492</v>
      </c>
      <c r="I1490" s="550">
        <v>208998000</v>
      </c>
    </row>
    <row r="1491" spans="2:9" ht="15.75">
      <c r="B1491" s="83"/>
      <c r="C1491" s="83"/>
      <c r="D1491" s="536">
        <f t="shared" si="90"/>
        <v>14269</v>
      </c>
      <c r="E1491" s="534">
        <f t="shared" si="88"/>
        <v>14016.399187048848</v>
      </c>
      <c r="F1491" s="529">
        <v>200000000</v>
      </c>
      <c r="G1491" s="533">
        <f t="shared" si="91"/>
        <v>7469</v>
      </c>
      <c r="H1491" s="544">
        <f t="shared" si="89"/>
        <v>27982.059177935465</v>
      </c>
      <c r="I1491" s="550">
        <v>208998000</v>
      </c>
    </row>
    <row r="1492" spans="2:9" ht="15.75">
      <c r="B1492" s="83"/>
      <c r="C1492" s="83"/>
      <c r="D1492" s="536">
        <f t="shared" si="90"/>
        <v>14270</v>
      </c>
      <c r="E1492" s="534">
        <f t="shared" si="88"/>
        <v>14015.416958654519</v>
      </c>
      <c r="F1492" s="529">
        <v>200000000</v>
      </c>
      <c r="G1492" s="533">
        <f t="shared" si="91"/>
        <v>7470</v>
      </c>
      <c r="H1492" s="544">
        <f t="shared" si="89"/>
        <v>27978.313253012049</v>
      </c>
      <c r="I1492" s="550">
        <v>208998000</v>
      </c>
    </row>
    <row r="1493" spans="2:9" ht="15.75">
      <c r="B1493" s="83"/>
      <c r="C1493" s="83"/>
      <c r="D1493" s="536">
        <f t="shared" si="90"/>
        <v>14271</v>
      </c>
      <c r="E1493" s="534">
        <f t="shared" si="88"/>
        <v>14014.434867913951</v>
      </c>
      <c r="F1493" s="529">
        <v>200000000</v>
      </c>
      <c r="G1493" s="533">
        <f t="shared" si="91"/>
        <v>7471</v>
      </c>
      <c r="H1493" s="544">
        <f t="shared" si="89"/>
        <v>27974.5683308794</v>
      </c>
      <c r="I1493" s="550">
        <v>208998000</v>
      </c>
    </row>
    <row r="1494" spans="2:9" ht="15.75">
      <c r="B1494" s="83"/>
      <c r="C1494" s="83"/>
      <c r="D1494" s="536">
        <f t="shared" si="90"/>
        <v>14272</v>
      </c>
      <c r="E1494" s="534">
        <f t="shared" si="88"/>
        <v>14013.452914798207</v>
      </c>
      <c r="F1494" s="529">
        <v>200000000</v>
      </c>
      <c r="G1494" s="533">
        <f t="shared" si="91"/>
        <v>7472</v>
      </c>
      <c r="H1494" s="544">
        <f t="shared" si="89"/>
        <v>27970.824411134905</v>
      </c>
      <c r="I1494" s="550">
        <v>208998000</v>
      </c>
    </row>
    <row r="1495" spans="2:9" ht="15.75">
      <c r="B1495" s="83"/>
      <c r="C1495" s="83"/>
      <c r="D1495" s="536">
        <f t="shared" si="90"/>
        <v>14273</v>
      </c>
      <c r="E1495" s="534">
        <f t="shared" ref="E1495:E1531" si="92">F1495/D1495</f>
        <v>14012.471099278358</v>
      </c>
      <c r="F1495" s="529">
        <v>200000000</v>
      </c>
      <c r="G1495" s="533">
        <f t="shared" si="91"/>
        <v>7473</v>
      </c>
      <c r="H1495" s="544">
        <f t="shared" ref="H1495:H1532" si="93">I1495/G1495</f>
        <v>27967.081493376154</v>
      </c>
      <c r="I1495" s="550">
        <v>208998000</v>
      </c>
    </row>
    <row r="1496" spans="2:9" ht="15.75">
      <c r="B1496" s="83"/>
      <c r="C1496" s="83"/>
      <c r="D1496" s="536">
        <f t="shared" ref="D1496:D1532" si="94">D1495+1</f>
        <v>14274</v>
      </c>
      <c r="E1496" s="534">
        <f t="shared" si="92"/>
        <v>14011.489421325487</v>
      </c>
      <c r="F1496" s="529">
        <v>200000000</v>
      </c>
      <c r="G1496" s="533">
        <f t="shared" ref="G1496:G1532" si="95">G1495+1</f>
        <v>7474</v>
      </c>
      <c r="H1496" s="544">
        <f t="shared" si="93"/>
        <v>27963.339577200964</v>
      </c>
      <c r="I1496" s="550">
        <v>208998000</v>
      </c>
    </row>
    <row r="1497" spans="2:9" ht="15.75">
      <c r="B1497" s="83"/>
      <c r="C1497" s="83"/>
      <c r="D1497" s="536">
        <f t="shared" si="94"/>
        <v>14275</v>
      </c>
      <c r="E1497" s="534">
        <f t="shared" si="92"/>
        <v>14010.507880910684</v>
      </c>
      <c r="F1497" s="529">
        <v>200000000</v>
      </c>
      <c r="G1497" s="533">
        <f t="shared" si="95"/>
        <v>7475</v>
      </c>
      <c r="H1497" s="544">
        <f t="shared" si="93"/>
        <v>27959.598662207358</v>
      </c>
      <c r="I1497" s="550">
        <v>208998000</v>
      </c>
    </row>
    <row r="1498" spans="2:9" ht="15.75">
      <c r="B1498" s="83"/>
      <c r="C1498" s="83"/>
      <c r="D1498" s="536">
        <f t="shared" si="94"/>
        <v>14276</v>
      </c>
      <c r="E1498" s="534">
        <f t="shared" si="92"/>
        <v>14009.526478005044</v>
      </c>
      <c r="F1498" s="529">
        <v>200000000</v>
      </c>
      <c r="G1498" s="533">
        <f t="shared" si="95"/>
        <v>7476</v>
      </c>
      <c r="H1498" s="544">
        <f t="shared" si="93"/>
        <v>27955.858747993578</v>
      </c>
      <c r="I1498" s="550">
        <v>208998000</v>
      </c>
    </row>
    <row r="1499" spans="2:9" ht="15.75">
      <c r="B1499" s="83"/>
      <c r="C1499" s="83"/>
      <c r="D1499" s="536">
        <f t="shared" si="94"/>
        <v>14277</v>
      </c>
      <c r="E1499" s="534">
        <f t="shared" si="92"/>
        <v>14008.545212579673</v>
      </c>
      <c r="F1499" s="529">
        <v>200000000</v>
      </c>
      <c r="G1499" s="533">
        <f t="shared" si="95"/>
        <v>7477</v>
      </c>
      <c r="H1499" s="544">
        <f t="shared" si="93"/>
        <v>27952.119834158086</v>
      </c>
      <c r="I1499" s="550">
        <v>208998000</v>
      </c>
    </row>
    <row r="1500" spans="2:9" ht="15.75">
      <c r="B1500" s="83"/>
      <c r="C1500" s="83"/>
      <c r="D1500" s="536">
        <f t="shared" si="94"/>
        <v>14278</v>
      </c>
      <c r="E1500" s="534">
        <f t="shared" si="92"/>
        <v>14007.564084605687</v>
      </c>
      <c r="F1500" s="529">
        <v>200000000</v>
      </c>
      <c r="G1500" s="533">
        <f t="shared" si="95"/>
        <v>7478</v>
      </c>
      <c r="H1500" s="544">
        <f t="shared" si="93"/>
        <v>27948.381920299544</v>
      </c>
      <c r="I1500" s="550">
        <v>208998000</v>
      </c>
    </row>
    <row r="1501" spans="2:9" ht="15.75">
      <c r="B1501" s="83"/>
      <c r="C1501" s="83"/>
      <c r="D1501" s="536">
        <f t="shared" si="94"/>
        <v>14279</v>
      </c>
      <c r="E1501" s="534">
        <f t="shared" si="92"/>
        <v>14006.583094054206</v>
      </c>
      <c r="F1501" s="529">
        <v>200000000</v>
      </c>
      <c r="G1501" s="533">
        <f t="shared" si="95"/>
        <v>7479</v>
      </c>
      <c r="H1501" s="544">
        <f t="shared" si="93"/>
        <v>27944.645006016846</v>
      </c>
      <c r="I1501" s="550">
        <v>208998000</v>
      </c>
    </row>
    <row r="1502" spans="2:9" ht="15.75">
      <c r="B1502" s="83"/>
      <c r="C1502" s="83"/>
      <c r="D1502" s="536">
        <f t="shared" si="94"/>
        <v>14280</v>
      </c>
      <c r="E1502" s="534">
        <f t="shared" si="92"/>
        <v>14005.602240896358</v>
      </c>
      <c r="F1502" s="529">
        <v>200000000</v>
      </c>
      <c r="G1502" s="533">
        <f t="shared" si="95"/>
        <v>7480</v>
      </c>
      <c r="H1502" s="544">
        <f t="shared" si="93"/>
        <v>27940.909090909092</v>
      </c>
      <c r="I1502" s="550">
        <v>208998000</v>
      </c>
    </row>
    <row r="1503" spans="2:9" ht="15.75">
      <c r="B1503" s="83"/>
      <c r="C1503" s="83"/>
      <c r="D1503" s="536">
        <f t="shared" si="94"/>
        <v>14281</v>
      </c>
      <c r="E1503" s="534">
        <f t="shared" si="92"/>
        <v>14004.621525103285</v>
      </c>
      <c r="F1503" s="529">
        <v>200000000</v>
      </c>
      <c r="G1503" s="533">
        <f t="shared" si="95"/>
        <v>7481</v>
      </c>
      <c r="H1503" s="544">
        <f t="shared" si="93"/>
        <v>27937.17417457559</v>
      </c>
      <c r="I1503" s="550">
        <v>208998000</v>
      </c>
    </row>
    <row r="1504" spans="2:9" ht="15.75">
      <c r="B1504" s="83"/>
      <c r="C1504" s="83"/>
      <c r="D1504" s="536">
        <f t="shared" si="94"/>
        <v>14282</v>
      </c>
      <c r="E1504" s="534">
        <f t="shared" si="92"/>
        <v>14003.640946646128</v>
      </c>
      <c r="F1504" s="529">
        <v>200000000</v>
      </c>
      <c r="G1504" s="533">
        <f t="shared" si="95"/>
        <v>7482</v>
      </c>
      <c r="H1504" s="544">
        <f t="shared" si="93"/>
        <v>27933.440256615879</v>
      </c>
      <c r="I1504" s="550">
        <v>208998000</v>
      </c>
    </row>
    <row r="1505" spans="2:9" ht="15.75">
      <c r="B1505" s="83"/>
      <c r="C1505" s="83"/>
      <c r="D1505" s="536">
        <f t="shared" si="94"/>
        <v>14283</v>
      </c>
      <c r="E1505" s="534">
        <f t="shared" si="92"/>
        <v>14002.660505496044</v>
      </c>
      <c r="F1505" s="529">
        <v>200000000</v>
      </c>
      <c r="G1505" s="533">
        <f t="shared" si="95"/>
        <v>7483</v>
      </c>
      <c r="H1505" s="544">
        <f t="shared" si="93"/>
        <v>27929.707336629694</v>
      </c>
      <c r="I1505" s="550">
        <v>208998000</v>
      </c>
    </row>
    <row r="1506" spans="2:9" ht="15.75">
      <c r="B1506" s="83"/>
      <c r="C1506" s="83"/>
      <c r="D1506" s="536">
        <f t="shared" si="94"/>
        <v>14284</v>
      </c>
      <c r="E1506" s="534">
        <f t="shared" si="92"/>
        <v>14001.680201624195</v>
      </c>
      <c r="F1506" s="529">
        <v>200000000</v>
      </c>
      <c r="G1506" s="533">
        <f t="shared" si="95"/>
        <v>7484</v>
      </c>
      <c r="H1506" s="544">
        <f t="shared" si="93"/>
        <v>27925.975414216995</v>
      </c>
      <c r="I1506" s="550">
        <v>208998000</v>
      </c>
    </row>
    <row r="1507" spans="2:9" ht="15.75">
      <c r="B1507" s="83"/>
      <c r="C1507" s="83"/>
      <c r="D1507" s="536">
        <f t="shared" si="94"/>
        <v>14285</v>
      </c>
      <c r="E1507" s="534">
        <f t="shared" si="92"/>
        <v>14000.70003500175</v>
      </c>
      <c r="F1507" s="529">
        <v>200000000</v>
      </c>
      <c r="G1507" s="533">
        <f t="shared" si="95"/>
        <v>7485</v>
      </c>
      <c r="H1507" s="544">
        <f t="shared" si="93"/>
        <v>27922.244488977954</v>
      </c>
      <c r="I1507" s="550">
        <v>208998000</v>
      </c>
    </row>
    <row r="1508" spans="2:9" ht="15.75">
      <c r="B1508" s="83"/>
      <c r="C1508" s="83"/>
      <c r="D1508" s="536">
        <f t="shared" si="94"/>
        <v>14286</v>
      </c>
      <c r="E1508" s="534">
        <f t="shared" si="92"/>
        <v>13999.720005599887</v>
      </c>
      <c r="F1508" s="529">
        <v>200000000</v>
      </c>
      <c r="G1508" s="533">
        <f t="shared" si="95"/>
        <v>7486</v>
      </c>
      <c r="H1508" s="544">
        <f t="shared" si="93"/>
        <v>27918.514560512958</v>
      </c>
      <c r="I1508" s="550">
        <v>208998000</v>
      </c>
    </row>
    <row r="1509" spans="2:9" ht="15.75">
      <c r="B1509" s="83"/>
      <c r="C1509" s="83"/>
      <c r="D1509" s="536">
        <f t="shared" si="94"/>
        <v>14287</v>
      </c>
      <c r="E1509" s="534">
        <f t="shared" si="92"/>
        <v>13998.740113389795</v>
      </c>
      <c r="F1509" s="529">
        <v>200000000</v>
      </c>
      <c r="G1509" s="533">
        <f t="shared" si="95"/>
        <v>7487</v>
      </c>
      <c r="H1509" s="544">
        <f t="shared" si="93"/>
        <v>27914.7856284226</v>
      </c>
      <c r="I1509" s="550">
        <v>208998000</v>
      </c>
    </row>
    <row r="1510" spans="2:9" ht="15.75">
      <c r="B1510" s="83"/>
      <c r="C1510" s="83"/>
      <c r="D1510" s="536">
        <f t="shared" si="94"/>
        <v>14288</v>
      </c>
      <c r="E1510" s="534">
        <f t="shared" si="92"/>
        <v>13997.760358342664</v>
      </c>
      <c r="F1510" s="529">
        <v>200000000</v>
      </c>
      <c r="G1510" s="533">
        <f t="shared" si="95"/>
        <v>7488</v>
      </c>
      <c r="H1510" s="544">
        <f t="shared" si="93"/>
        <v>27911.057692307691</v>
      </c>
      <c r="I1510" s="550">
        <v>208998000</v>
      </c>
    </row>
    <row r="1511" spans="2:9" ht="15.75">
      <c r="B1511" s="83"/>
      <c r="C1511" s="83"/>
      <c r="D1511" s="536">
        <f t="shared" si="94"/>
        <v>14289</v>
      </c>
      <c r="E1511" s="534">
        <f t="shared" si="92"/>
        <v>13996.780740429702</v>
      </c>
      <c r="F1511" s="529">
        <v>200000000</v>
      </c>
      <c r="G1511" s="533">
        <f t="shared" si="95"/>
        <v>7489</v>
      </c>
      <c r="H1511" s="544">
        <f t="shared" si="93"/>
        <v>27907.330751769263</v>
      </c>
      <c r="I1511" s="550">
        <v>208998000</v>
      </c>
    </row>
    <row r="1512" spans="2:9" ht="15.75">
      <c r="B1512" s="83"/>
      <c r="C1512" s="83"/>
      <c r="D1512" s="536">
        <f t="shared" si="94"/>
        <v>14290</v>
      </c>
      <c r="E1512" s="534">
        <f t="shared" si="92"/>
        <v>13995.801259622114</v>
      </c>
      <c r="F1512" s="529">
        <v>200000000</v>
      </c>
      <c r="G1512" s="533">
        <f t="shared" si="95"/>
        <v>7490</v>
      </c>
      <c r="H1512" s="544">
        <f t="shared" si="93"/>
        <v>27903.604806408544</v>
      </c>
      <c r="I1512" s="550">
        <v>208998000</v>
      </c>
    </row>
    <row r="1513" spans="2:9" ht="15.75">
      <c r="B1513" s="83"/>
      <c r="C1513" s="83"/>
      <c r="D1513" s="536">
        <f t="shared" si="94"/>
        <v>14291</v>
      </c>
      <c r="E1513" s="534">
        <f t="shared" si="92"/>
        <v>13994.82191589112</v>
      </c>
      <c r="F1513" s="529">
        <v>200000000</v>
      </c>
      <c r="G1513" s="533">
        <f t="shared" si="95"/>
        <v>7491</v>
      </c>
      <c r="H1513" s="544">
        <f t="shared" si="93"/>
        <v>27899.879855826992</v>
      </c>
      <c r="I1513" s="550">
        <v>208998000</v>
      </c>
    </row>
    <row r="1514" spans="2:9" ht="15.75">
      <c r="B1514" s="83"/>
      <c r="C1514" s="83"/>
      <c r="D1514" s="536">
        <f t="shared" si="94"/>
        <v>14292</v>
      </c>
      <c r="E1514" s="534">
        <f t="shared" si="92"/>
        <v>13993.842709207949</v>
      </c>
      <c r="F1514" s="529">
        <v>200000000</v>
      </c>
      <c r="G1514" s="533">
        <f t="shared" si="95"/>
        <v>7492</v>
      </c>
      <c r="H1514" s="544">
        <f t="shared" si="93"/>
        <v>27896.155899626268</v>
      </c>
      <c r="I1514" s="550">
        <v>208998000</v>
      </c>
    </row>
    <row r="1515" spans="2:9" ht="15.75">
      <c r="B1515" s="83"/>
      <c r="C1515" s="83"/>
      <c r="D1515" s="536">
        <f t="shared" si="94"/>
        <v>14293</v>
      </c>
      <c r="E1515" s="534">
        <f t="shared" si="92"/>
        <v>13992.863639543833</v>
      </c>
      <c r="F1515" s="529">
        <v>200000000</v>
      </c>
      <c r="G1515" s="533">
        <f t="shared" si="95"/>
        <v>7493</v>
      </c>
      <c r="H1515" s="544">
        <f t="shared" si="93"/>
        <v>27892.432937408248</v>
      </c>
      <c r="I1515" s="550">
        <v>208998000</v>
      </c>
    </row>
    <row r="1516" spans="2:9" ht="15.75">
      <c r="B1516" s="83"/>
      <c r="C1516" s="83"/>
      <c r="D1516" s="536">
        <f t="shared" si="94"/>
        <v>14294</v>
      </c>
      <c r="E1516" s="534">
        <f t="shared" si="92"/>
        <v>13991.884706870016</v>
      </c>
      <c r="F1516" s="529">
        <v>200000000</v>
      </c>
      <c r="G1516" s="533">
        <f t="shared" si="95"/>
        <v>7494</v>
      </c>
      <c r="H1516" s="544">
        <f t="shared" si="93"/>
        <v>27888.71096877502</v>
      </c>
      <c r="I1516" s="550">
        <v>208998000</v>
      </c>
    </row>
    <row r="1517" spans="2:9" ht="15.75">
      <c r="B1517" s="83"/>
      <c r="C1517" s="83"/>
      <c r="D1517" s="536">
        <f t="shared" si="94"/>
        <v>14295</v>
      </c>
      <c r="E1517" s="534">
        <f t="shared" si="92"/>
        <v>13990.905911157748</v>
      </c>
      <c r="F1517" s="529">
        <v>200000000</v>
      </c>
      <c r="G1517" s="533">
        <f t="shared" si="95"/>
        <v>7495</v>
      </c>
      <c r="H1517" s="544">
        <f t="shared" si="93"/>
        <v>27884.989993328887</v>
      </c>
      <c r="I1517" s="550">
        <v>208998000</v>
      </c>
    </row>
    <row r="1518" spans="2:9" ht="15.75">
      <c r="B1518" s="83"/>
      <c r="C1518" s="83"/>
      <c r="D1518" s="536">
        <f t="shared" si="94"/>
        <v>14296</v>
      </c>
      <c r="E1518" s="534">
        <f t="shared" si="92"/>
        <v>13989.927252378287</v>
      </c>
      <c r="F1518" s="529">
        <v>200000000</v>
      </c>
      <c r="G1518" s="533">
        <f t="shared" si="95"/>
        <v>7496</v>
      </c>
      <c r="H1518" s="544">
        <f t="shared" si="93"/>
        <v>27881.270010672357</v>
      </c>
      <c r="I1518" s="550">
        <v>208998000</v>
      </c>
    </row>
    <row r="1519" spans="2:9" ht="15.75">
      <c r="B1519" s="83"/>
      <c r="C1519" s="83"/>
      <c r="D1519" s="536">
        <f t="shared" si="94"/>
        <v>14297</v>
      </c>
      <c r="E1519" s="534">
        <f t="shared" si="92"/>
        <v>13988.948730502903</v>
      </c>
      <c r="F1519" s="529">
        <v>200000000</v>
      </c>
      <c r="G1519" s="533">
        <f t="shared" si="95"/>
        <v>7497</v>
      </c>
      <c r="H1519" s="544">
        <f t="shared" si="93"/>
        <v>27877.551020408162</v>
      </c>
      <c r="I1519" s="550">
        <v>208998000</v>
      </c>
    </row>
    <row r="1520" spans="2:9" ht="15.75">
      <c r="B1520" s="83"/>
      <c r="C1520" s="83"/>
      <c r="D1520" s="536">
        <f t="shared" si="94"/>
        <v>14298</v>
      </c>
      <c r="E1520" s="534">
        <f t="shared" si="92"/>
        <v>13987.970345502868</v>
      </c>
      <c r="F1520" s="529">
        <v>200000000</v>
      </c>
      <c r="G1520" s="533">
        <f t="shared" si="95"/>
        <v>7498</v>
      </c>
      <c r="H1520" s="544">
        <f t="shared" si="93"/>
        <v>27873.833022139239</v>
      </c>
      <c r="I1520" s="550">
        <v>208998000</v>
      </c>
    </row>
    <row r="1521" spans="2:9" ht="15.75">
      <c r="B1521" s="83"/>
      <c r="C1521" s="83"/>
      <c r="D1521" s="536">
        <f t="shared" si="94"/>
        <v>14299</v>
      </c>
      <c r="E1521" s="534">
        <f t="shared" si="92"/>
        <v>13986.992097349465</v>
      </c>
      <c r="F1521" s="529">
        <v>200000000</v>
      </c>
      <c r="G1521" s="533">
        <f t="shared" si="95"/>
        <v>7499</v>
      </c>
      <c r="H1521" s="544">
        <f t="shared" si="93"/>
        <v>27870.116015468728</v>
      </c>
      <c r="I1521" s="550">
        <v>208998000</v>
      </c>
    </row>
    <row r="1522" spans="2:9" ht="15.75">
      <c r="B1522" s="83"/>
      <c r="C1522" s="83"/>
      <c r="D1522" s="536">
        <f t="shared" si="94"/>
        <v>14300</v>
      </c>
      <c r="E1522" s="534">
        <f t="shared" si="92"/>
        <v>13986.013986013986</v>
      </c>
      <c r="F1522" s="529">
        <v>200000000</v>
      </c>
      <c r="G1522" s="533">
        <f t="shared" si="95"/>
        <v>7500</v>
      </c>
      <c r="H1522" s="544">
        <f t="shared" si="93"/>
        <v>27866.400000000001</v>
      </c>
      <c r="I1522" s="550">
        <v>208998000</v>
      </c>
    </row>
    <row r="1523" spans="2:9" ht="15.75">
      <c r="B1523" s="83"/>
      <c r="C1523" s="83"/>
      <c r="D1523" s="536">
        <f t="shared" si="94"/>
        <v>14301</v>
      </c>
      <c r="E1523" s="534">
        <f t="shared" si="92"/>
        <v>13985.03601146773</v>
      </c>
      <c r="F1523" s="529">
        <v>200000000</v>
      </c>
      <c r="G1523" s="533">
        <f t="shared" si="95"/>
        <v>7501</v>
      </c>
      <c r="H1523" s="544">
        <f t="shared" si="93"/>
        <v>27862.684975336622</v>
      </c>
      <c r="I1523" s="550">
        <v>208998000</v>
      </c>
    </row>
    <row r="1524" spans="2:9" ht="15.75">
      <c r="B1524" s="83"/>
      <c r="C1524" s="83"/>
      <c r="D1524" s="536">
        <f t="shared" si="94"/>
        <v>14302</v>
      </c>
      <c r="E1524" s="534">
        <f t="shared" si="92"/>
        <v>13984.058173682002</v>
      </c>
      <c r="F1524" s="529">
        <v>200000000</v>
      </c>
      <c r="G1524" s="533">
        <f t="shared" si="95"/>
        <v>7502</v>
      </c>
      <c r="H1524" s="544">
        <f t="shared" si="93"/>
        <v>27858.970941082378</v>
      </c>
      <c r="I1524" s="550">
        <v>208998000</v>
      </c>
    </row>
    <row r="1525" spans="2:9" ht="15.75">
      <c r="B1525" s="83"/>
      <c r="C1525" s="83"/>
      <c r="D1525" s="536">
        <f t="shared" si="94"/>
        <v>14303</v>
      </c>
      <c r="E1525" s="534">
        <f t="shared" si="92"/>
        <v>13983.08047262812</v>
      </c>
      <c r="F1525" s="529">
        <v>200000000</v>
      </c>
      <c r="G1525" s="533">
        <f t="shared" si="95"/>
        <v>7503</v>
      </c>
      <c r="H1525" s="544">
        <f t="shared" si="93"/>
        <v>27855.257896841264</v>
      </c>
      <c r="I1525" s="550">
        <v>208998000</v>
      </c>
    </row>
    <row r="1526" spans="2:9" ht="15.75">
      <c r="B1526" s="83"/>
      <c r="C1526" s="83"/>
      <c r="D1526" s="536">
        <f t="shared" si="94"/>
        <v>14304</v>
      </c>
      <c r="E1526" s="534">
        <f t="shared" si="92"/>
        <v>13982.102908277406</v>
      </c>
      <c r="F1526" s="529">
        <v>200000000</v>
      </c>
      <c r="G1526" s="533">
        <f t="shared" si="95"/>
        <v>7504</v>
      </c>
      <c r="H1526" s="544">
        <f t="shared" si="93"/>
        <v>27851.545842217485</v>
      </c>
      <c r="I1526" s="550">
        <v>208998000</v>
      </c>
    </row>
    <row r="1527" spans="2:9" ht="15.75">
      <c r="B1527" s="83"/>
      <c r="C1527" s="83"/>
      <c r="D1527" s="536">
        <f t="shared" si="94"/>
        <v>14305</v>
      </c>
      <c r="E1527" s="534">
        <f t="shared" si="92"/>
        <v>13981.125480601188</v>
      </c>
      <c r="F1527" s="529">
        <v>200000000</v>
      </c>
      <c r="G1527" s="533">
        <f t="shared" si="95"/>
        <v>7505</v>
      </c>
      <c r="H1527" s="544">
        <f t="shared" si="93"/>
        <v>27847.834776815456</v>
      </c>
      <c r="I1527" s="550">
        <v>208998000</v>
      </c>
    </row>
    <row r="1528" spans="2:9" ht="15.75">
      <c r="B1528" s="83"/>
      <c r="C1528" s="83"/>
      <c r="D1528" s="536">
        <f t="shared" si="94"/>
        <v>14306</v>
      </c>
      <c r="E1528" s="534">
        <f t="shared" si="92"/>
        <v>13980.148189570809</v>
      </c>
      <c r="F1528" s="529">
        <v>200000000</v>
      </c>
      <c r="G1528" s="533">
        <f t="shared" si="95"/>
        <v>7506</v>
      </c>
      <c r="H1528" s="544">
        <f t="shared" si="93"/>
        <v>27844.124700239809</v>
      </c>
      <c r="I1528" s="550">
        <v>208998000</v>
      </c>
    </row>
    <row r="1529" spans="2:9" ht="15.75">
      <c r="B1529" s="83"/>
      <c r="C1529" s="83"/>
      <c r="D1529" s="536">
        <f t="shared" si="94"/>
        <v>14307</v>
      </c>
      <c r="E1529" s="534">
        <f t="shared" si="92"/>
        <v>13979.171035157615</v>
      </c>
      <c r="F1529" s="529">
        <v>200000000</v>
      </c>
      <c r="G1529" s="533">
        <f t="shared" si="95"/>
        <v>7507</v>
      </c>
      <c r="H1529" s="544">
        <f t="shared" si="93"/>
        <v>27840.415612095378</v>
      </c>
      <c r="I1529" s="550">
        <v>208998000</v>
      </c>
    </row>
    <row r="1530" spans="2:9" ht="15.75">
      <c r="B1530" s="83"/>
      <c r="C1530" s="83"/>
      <c r="D1530" s="536">
        <f t="shared" si="94"/>
        <v>14308</v>
      </c>
      <c r="E1530" s="534">
        <f t="shared" si="92"/>
        <v>13978.19401733296</v>
      </c>
      <c r="F1530" s="529">
        <v>200000000</v>
      </c>
      <c r="G1530" s="533">
        <f t="shared" si="95"/>
        <v>7508</v>
      </c>
      <c r="H1530" s="544">
        <f t="shared" si="93"/>
        <v>27836.707511987213</v>
      </c>
      <c r="I1530" s="550">
        <v>208998000</v>
      </c>
    </row>
    <row r="1531" spans="2:9" ht="15.75">
      <c r="B1531" s="83"/>
      <c r="C1531" s="83"/>
      <c r="D1531" s="536">
        <f t="shared" si="94"/>
        <v>14309</v>
      </c>
      <c r="E1531" s="534">
        <f t="shared" si="92"/>
        <v>13977.21713606821</v>
      </c>
      <c r="F1531" s="529">
        <v>200000000</v>
      </c>
      <c r="G1531" s="533">
        <f t="shared" si="95"/>
        <v>7509</v>
      </c>
      <c r="H1531" s="544">
        <f t="shared" si="93"/>
        <v>27833.000399520577</v>
      </c>
      <c r="I1531" s="550">
        <v>208998000</v>
      </c>
    </row>
    <row r="1532" spans="2:9" ht="15.75">
      <c r="B1532" s="83"/>
      <c r="C1532" s="83"/>
      <c r="D1532" s="536">
        <f t="shared" si="94"/>
        <v>14310</v>
      </c>
      <c r="E1532" s="534">
        <f>F1532/D1532</f>
        <v>13976.240391334732</v>
      </c>
      <c r="F1532" s="529">
        <v>200000000</v>
      </c>
      <c r="G1532" s="533">
        <f t="shared" si="95"/>
        <v>7510</v>
      </c>
      <c r="H1532" s="544">
        <f t="shared" si="93"/>
        <v>27829.294274300933</v>
      </c>
      <c r="I1532" s="550">
        <v>208998000</v>
      </c>
    </row>
  </sheetData>
  <mergeCells count="6">
    <mergeCell ref="D5:I5"/>
    <mergeCell ref="D9:I9"/>
    <mergeCell ref="D12:I12"/>
    <mergeCell ref="D14:I14"/>
    <mergeCell ref="D15:F15"/>
    <mergeCell ref="G15:I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56"/>
  <sheetViews>
    <sheetView topLeftCell="L1" workbookViewId="0">
      <pane xSplit="1" ySplit="4" topLeftCell="M5" activePane="bottomRight" state="frozen"/>
      <selection activeCell="L1" sqref="L1"/>
      <selection pane="topRight" activeCell="M1" sqref="M1"/>
      <selection pane="bottomLeft" activeCell="L5" sqref="L5"/>
      <selection pane="bottomRight" activeCell="AK9" sqref="AK9"/>
    </sheetView>
  </sheetViews>
  <sheetFormatPr defaultColWidth="24.85546875" defaultRowHeight="15.75"/>
  <cols>
    <col min="1" max="1" width="29.7109375" style="627" customWidth="1"/>
    <col min="2" max="2" width="12.140625" style="601" customWidth="1"/>
    <col min="3" max="3" width="13.140625" style="601" customWidth="1"/>
    <col min="4" max="4" width="9.5703125" style="601" customWidth="1"/>
    <col min="5" max="5" width="11.85546875" style="601" customWidth="1"/>
    <col min="6" max="6" width="11.42578125" style="601" customWidth="1"/>
    <col min="7" max="7" width="11.7109375" style="601" customWidth="1"/>
    <col min="8" max="8" width="8.5703125" style="601" bestFit="1" customWidth="1"/>
    <col min="9" max="9" width="10" style="601" customWidth="1"/>
    <col min="10" max="10" width="11.85546875" style="601" bestFit="1" customWidth="1"/>
    <col min="11" max="11" width="13" style="601" customWidth="1"/>
    <col min="12" max="12" width="38.140625" style="601" customWidth="1"/>
    <col min="13" max="13" width="16.28515625" style="603" hidden="1" customWidth="1"/>
    <col min="14" max="15" width="12.28515625" style="602" hidden="1" customWidth="1"/>
    <col min="16" max="16" width="13.42578125" style="601" hidden="1" customWidth="1"/>
    <col min="17" max="17" width="8" style="601" hidden="1" customWidth="1"/>
    <col min="18" max="18" width="12.28515625" style="601" hidden="1" customWidth="1"/>
    <col min="19" max="19" width="9.5703125" style="601" hidden="1" customWidth="1"/>
    <col min="20" max="20" width="12.5703125" style="601" hidden="1" customWidth="1"/>
    <col min="21" max="21" width="12.28515625" style="601" hidden="1" customWidth="1"/>
    <col min="22" max="22" width="17" style="601" hidden="1" customWidth="1"/>
    <col min="23" max="23" width="19.140625" style="553" hidden="1" customWidth="1"/>
    <col min="24" max="24" width="9.140625" style="601" hidden="1" customWidth="1"/>
    <col min="25" max="25" width="12.42578125" style="602" hidden="1" customWidth="1"/>
    <col min="26" max="26" width="12.28515625" style="601" hidden="1" customWidth="1"/>
    <col min="27" max="27" width="8.5703125" style="601" hidden="1" customWidth="1"/>
    <col min="28" max="28" width="12.42578125" style="601" hidden="1" customWidth="1"/>
    <col min="29" max="29" width="19.140625" style="553" hidden="1" customWidth="1"/>
    <col min="30" max="30" width="16.7109375" style="602" customWidth="1"/>
    <col min="31" max="31" width="18.42578125" style="629" hidden="1" customWidth="1"/>
    <col min="32" max="32" width="18.28515625" style="602" customWidth="1"/>
    <col min="33" max="33" width="23.7109375" style="629" hidden="1" customWidth="1"/>
    <col min="34" max="34" width="15.5703125" style="630" customWidth="1"/>
    <col min="35" max="35" width="14.42578125" style="630" customWidth="1"/>
    <col min="36" max="36" width="24.42578125" style="603" hidden="1" customWidth="1"/>
    <col min="37" max="37" width="15.42578125" style="631" customWidth="1"/>
    <col min="38" max="38" width="26.85546875" style="632" customWidth="1"/>
    <col min="39" max="39" width="16.5703125" style="603" hidden="1" customWidth="1"/>
    <col min="40" max="40" width="16.28515625" style="603" hidden="1" customWidth="1"/>
    <col min="41" max="41" width="20.42578125" style="601" hidden="1" customWidth="1"/>
    <col min="42" max="42" width="31.85546875" style="627" hidden="1" customWidth="1"/>
    <col min="43" max="43" width="18.85546875" style="601" hidden="1" customWidth="1"/>
    <col min="44" max="44" width="24.140625" style="601" hidden="1" customWidth="1"/>
    <col min="45" max="45" width="24.85546875" style="601" hidden="1" customWidth="1"/>
    <col min="46" max="46" width="24.85546875" style="601"/>
    <col min="47" max="47" width="10.28515625" style="601" bestFit="1" customWidth="1"/>
    <col min="48" max="48" width="16.5703125" style="601" bestFit="1" customWidth="1"/>
    <col min="49" max="16384" width="24.85546875" style="601"/>
  </cols>
  <sheetData>
    <row r="2" spans="1:48" s="553" customFormat="1" ht="32.25" customHeight="1">
      <c r="A2" s="787" t="s">
        <v>1002</v>
      </c>
      <c r="B2" s="788" t="s">
        <v>1003</v>
      </c>
      <c r="C2" s="788"/>
      <c r="D2" s="788" t="s">
        <v>1004</v>
      </c>
      <c r="E2" s="788"/>
      <c r="F2" s="788" t="s">
        <v>1005</v>
      </c>
      <c r="G2" s="788"/>
      <c r="H2" s="788"/>
      <c r="I2" s="552"/>
      <c r="J2" s="787" t="s">
        <v>200</v>
      </c>
      <c r="K2" s="789" t="s">
        <v>1006</v>
      </c>
      <c r="L2" s="787" t="s">
        <v>1007</v>
      </c>
      <c r="M2" s="790" t="s">
        <v>1008</v>
      </c>
      <c r="N2" s="791" t="s">
        <v>1009</v>
      </c>
      <c r="O2" s="791"/>
      <c r="P2" s="791"/>
      <c r="Q2" s="787" t="s">
        <v>1010</v>
      </c>
      <c r="R2" s="787" t="s">
        <v>1011</v>
      </c>
      <c r="S2" s="787"/>
      <c r="T2" s="787"/>
      <c r="U2" s="787" t="s">
        <v>1012</v>
      </c>
      <c r="V2" s="787" t="s">
        <v>1013</v>
      </c>
      <c r="W2" s="787" t="s">
        <v>1014</v>
      </c>
      <c r="X2" s="787" t="s">
        <v>1010</v>
      </c>
      <c r="Y2" s="794" t="s">
        <v>1015</v>
      </c>
      <c r="Z2" s="787" t="s">
        <v>1016</v>
      </c>
      <c r="AA2" s="787" t="s">
        <v>1017</v>
      </c>
      <c r="AB2" s="787" t="s">
        <v>1018</v>
      </c>
      <c r="AC2" s="787" t="s">
        <v>1019</v>
      </c>
      <c r="AD2" s="794" t="s">
        <v>1020</v>
      </c>
      <c r="AE2" s="792" t="s">
        <v>1021</v>
      </c>
      <c r="AF2" s="794" t="s">
        <v>1022</v>
      </c>
      <c r="AG2" s="792" t="s">
        <v>1023</v>
      </c>
      <c r="AH2" s="798" t="s">
        <v>1024</v>
      </c>
      <c r="AI2" s="798" t="s">
        <v>1025</v>
      </c>
      <c r="AJ2" s="790" t="s">
        <v>1026</v>
      </c>
      <c r="AK2" s="801" t="s">
        <v>1027</v>
      </c>
      <c r="AL2" s="801"/>
      <c r="AM2" s="790" t="s">
        <v>1028</v>
      </c>
      <c r="AN2" s="790" t="s">
        <v>1028</v>
      </c>
      <c r="AO2" s="787" t="s">
        <v>1029</v>
      </c>
      <c r="AP2" s="787" t="s">
        <v>1030</v>
      </c>
      <c r="AQ2" s="787" t="s">
        <v>1031</v>
      </c>
      <c r="AR2" s="802" t="s">
        <v>1032</v>
      </c>
      <c r="AS2" s="788" t="s">
        <v>1033</v>
      </c>
      <c r="AU2" s="796" t="s">
        <v>1034</v>
      </c>
      <c r="AV2" s="797"/>
    </row>
    <row r="3" spans="1:48" s="558" customFormat="1" ht="31.5">
      <c r="A3" s="787"/>
      <c r="B3" s="554" t="s">
        <v>1035</v>
      </c>
      <c r="C3" s="554" t="s">
        <v>1036</v>
      </c>
      <c r="D3" s="554" t="s">
        <v>1035</v>
      </c>
      <c r="E3" s="554" t="s">
        <v>1036</v>
      </c>
      <c r="F3" s="554" t="s">
        <v>1035</v>
      </c>
      <c r="G3" s="554" t="s">
        <v>1036</v>
      </c>
      <c r="H3" s="554" t="s">
        <v>200</v>
      </c>
      <c r="I3" s="554" t="s">
        <v>1037</v>
      </c>
      <c r="J3" s="787"/>
      <c r="K3" s="789"/>
      <c r="L3" s="787"/>
      <c r="M3" s="790"/>
      <c r="N3" s="555" t="s">
        <v>1003</v>
      </c>
      <c r="O3" s="555" t="s">
        <v>1038</v>
      </c>
      <c r="P3" s="554" t="s">
        <v>200</v>
      </c>
      <c r="Q3" s="788"/>
      <c r="R3" s="552" t="s">
        <v>1039</v>
      </c>
      <c r="S3" s="554" t="s">
        <v>1040</v>
      </c>
      <c r="T3" s="552" t="s">
        <v>200</v>
      </c>
      <c r="U3" s="787"/>
      <c r="V3" s="787"/>
      <c r="W3" s="787"/>
      <c r="X3" s="788"/>
      <c r="Y3" s="794"/>
      <c r="Z3" s="787"/>
      <c r="AA3" s="787"/>
      <c r="AB3" s="787"/>
      <c r="AC3" s="787"/>
      <c r="AD3" s="795"/>
      <c r="AE3" s="793"/>
      <c r="AF3" s="795"/>
      <c r="AG3" s="793"/>
      <c r="AH3" s="799"/>
      <c r="AI3" s="798"/>
      <c r="AJ3" s="800"/>
      <c r="AK3" s="556" t="s">
        <v>1041</v>
      </c>
      <c r="AL3" s="557" t="s">
        <v>1042</v>
      </c>
      <c r="AM3" s="790"/>
      <c r="AN3" s="790"/>
      <c r="AO3" s="787"/>
      <c r="AP3" s="787"/>
      <c r="AQ3" s="787"/>
      <c r="AR3" s="802"/>
      <c r="AS3" s="788"/>
      <c r="AU3" s="559" t="s">
        <v>1041</v>
      </c>
      <c r="AV3" s="559" t="s">
        <v>1042</v>
      </c>
    </row>
    <row r="4" spans="1:48" s="566" customFormat="1">
      <c r="A4" s="560" t="s">
        <v>18</v>
      </c>
      <c r="B4" s="561" t="s">
        <v>1043</v>
      </c>
      <c r="C4" s="561" t="s">
        <v>1044</v>
      </c>
      <c r="D4" s="561" t="s">
        <v>22</v>
      </c>
      <c r="E4" s="561" t="s">
        <v>1045</v>
      </c>
      <c r="F4" s="561" t="s">
        <v>16</v>
      </c>
      <c r="G4" s="561" t="s">
        <v>1046</v>
      </c>
      <c r="H4" s="561" t="s">
        <v>1047</v>
      </c>
      <c r="I4" s="561" t="s">
        <v>1048</v>
      </c>
      <c r="J4" s="561" t="s">
        <v>15</v>
      </c>
      <c r="K4" s="561" t="s">
        <v>1049</v>
      </c>
      <c r="L4" s="561" t="s">
        <v>1050</v>
      </c>
      <c r="M4" s="562" t="s">
        <v>17</v>
      </c>
      <c r="N4" s="563" t="s">
        <v>21</v>
      </c>
      <c r="O4" s="563" t="s">
        <v>20</v>
      </c>
      <c r="P4" s="561" t="s">
        <v>1051</v>
      </c>
      <c r="Q4" s="561" t="s">
        <v>1052</v>
      </c>
      <c r="R4" s="561" t="s">
        <v>1053</v>
      </c>
      <c r="S4" s="561" t="s">
        <v>19</v>
      </c>
      <c r="T4" s="561" t="s">
        <v>200</v>
      </c>
      <c r="U4" s="561" t="s">
        <v>1054</v>
      </c>
      <c r="V4" s="561" t="s">
        <v>1055</v>
      </c>
      <c r="W4" s="561" t="s">
        <v>1056</v>
      </c>
      <c r="X4" s="561" t="s">
        <v>1057</v>
      </c>
      <c r="Y4" s="563" t="s">
        <v>1058</v>
      </c>
      <c r="Z4" s="561" t="s">
        <v>1059</v>
      </c>
      <c r="AA4" s="561" t="s">
        <v>1060</v>
      </c>
      <c r="AB4" s="561" t="s">
        <v>1061</v>
      </c>
      <c r="AC4" s="561" t="s">
        <v>1056</v>
      </c>
      <c r="AD4" s="563" t="s">
        <v>1062</v>
      </c>
      <c r="AE4" s="564" t="s">
        <v>936</v>
      </c>
      <c r="AF4" s="563" t="s">
        <v>1063</v>
      </c>
      <c r="AG4" s="564" t="s">
        <v>1064</v>
      </c>
      <c r="AH4" s="565" t="s">
        <v>1065</v>
      </c>
      <c r="AI4" s="565" t="s">
        <v>1066</v>
      </c>
      <c r="AJ4" s="562" t="s">
        <v>1067</v>
      </c>
      <c r="AK4" s="563" t="s">
        <v>1068</v>
      </c>
      <c r="AL4" s="562" t="s">
        <v>1069</v>
      </c>
      <c r="AM4" s="562" t="s">
        <v>1070</v>
      </c>
      <c r="AN4" s="562" t="s">
        <v>1071</v>
      </c>
      <c r="AO4" s="561" t="s">
        <v>1072</v>
      </c>
      <c r="AP4" s="560" t="s">
        <v>1073</v>
      </c>
      <c r="AQ4" s="561" t="s">
        <v>1074</v>
      </c>
      <c r="AR4" s="561" t="s">
        <v>1075</v>
      </c>
      <c r="AS4" s="561" t="s">
        <v>1076</v>
      </c>
      <c r="AU4" s="567" t="s">
        <v>1068</v>
      </c>
      <c r="AV4" s="567" t="s">
        <v>1069</v>
      </c>
    </row>
    <row r="5" spans="1:48" s="553" customFormat="1" hidden="1">
      <c r="A5" s="568" t="s">
        <v>1077</v>
      </c>
      <c r="B5" s="569">
        <f>'[4]Status of FAs &amp; Ammo'!B5:E5</f>
        <v>39399</v>
      </c>
      <c r="C5" s="569">
        <f>'[4]Status of FAs &amp; Ammo'!C5:F5</f>
        <v>0</v>
      </c>
      <c r="D5" s="569">
        <f>'[4]Status of FAs &amp; Ammo'!D5:G5</f>
        <v>4327</v>
      </c>
      <c r="E5" s="569">
        <f>'[4]Status of FAs &amp; Ammo'!E5:H5</f>
        <v>3</v>
      </c>
      <c r="F5" s="569">
        <f t="shared" ref="F5:G8" si="0">B5+D5</f>
        <v>43726</v>
      </c>
      <c r="G5" s="569">
        <f t="shared" si="0"/>
        <v>3</v>
      </c>
      <c r="H5" s="569">
        <f t="shared" ref="H5:H8" si="1">SUM(F5:G5)</f>
        <v>43729</v>
      </c>
      <c r="I5" s="569">
        <f>'[4]Due-ins'!P5</f>
        <v>686</v>
      </c>
      <c r="J5" s="569">
        <f>I5+H5</f>
        <v>44415</v>
      </c>
      <c r="K5" s="570"/>
      <c r="L5" s="571" t="s">
        <v>1078</v>
      </c>
      <c r="M5" s="572">
        <f>'[4]Unit Price'!R5</f>
        <v>20</v>
      </c>
      <c r="N5" s="569">
        <f>'[4]Status of FAs &amp; Ammo'!J5</f>
        <v>2065600</v>
      </c>
      <c r="O5" s="569">
        <f>'[4]Status of FAs &amp; Ammo'!L5</f>
        <v>12143675</v>
      </c>
      <c r="P5" s="569">
        <f t="shared" ref="P5:P8" si="2">SUM(N5:O5)</f>
        <v>14209275</v>
      </c>
      <c r="Q5" s="573">
        <f t="shared" ref="Q5:Q8" si="3">IFERROR(IF(P5/AB5&gt;100%,100%,P5/AB5),"")</f>
        <v>1</v>
      </c>
      <c r="R5" s="569">
        <f>'[4]Projected Consumption 2022'!D5</f>
        <v>2250120</v>
      </c>
      <c r="S5" s="569">
        <f>'[4]Projected Consumption 2022'!J5</f>
        <v>3549</v>
      </c>
      <c r="T5" s="569">
        <f>IFERROR(R5+S5,0)</f>
        <v>2253669</v>
      </c>
      <c r="U5" s="569">
        <f>'[4]Due-ins'!AF5</f>
        <v>17262457</v>
      </c>
      <c r="V5" s="569">
        <f t="shared" ref="V5:V8" si="4">P5-T5+U5</f>
        <v>29218063</v>
      </c>
      <c r="W5" s="574">
        <f t="shared" ref="W5:W8" si="5">V5*$M5</f>
        <v>584361260</v>
      </c>
      <c r="X5" s="573">
        <f t="shared" ref="X5:X8" si="6">IFERROR(IF(V5/AB5&gt;100%,100%,V5/AB5),"")</f>
        <v>1</v>
      </c>
      <c r="Y5" s="569">
        <f>IF(J5="",0,2*J5*'[4]Basic Load'!L5)</f>
        <v>3730860</v>
      </c>
      <c r="Z5" s="569">
        <f>IF(J5="",0,3*J5*'[4]Basic Load'!L5)</f>
        <v>5596290</v>
      </c>
      <c r="AA5" s="569">
        <f>IF(K5="",0,'[4]Basic Load'!M5)</f>
        <v>0</v>
      </c>
      <c r="AB5" s="569">
        <f t="shared" ref="AB5:AB8" si="7">SUM(Z5:AA5)</f>
        <v>5596290</v>
      </c>
      <c r="AC5" s="574">
        <f t="shared" ref="AC5:AC8" si="8">AB5*$M5</f>
        <v>111925800</v>
      </c>
      <c r="AD5" s="569">
        <f>'[4]Projected Consumption 2023'!E5</f>
        <v>6261001</v>
      </c>
      <c r="AE5" s="574">
        <f>AD5*$M5</f>
        <v>125220020</v>
      </c>
      <c r="AF5" s="569">
        <f>'[4]Projected Consumption 2023'!I5</f>
        <v>6879</v>
      </c>
      <c r="AG5" s="574">
        <f t="shared" ref="AG5:AG8" si="9">AF5*$M5</f>
        <v>137580</v>
      </c>
      <c r="AH5" s="575">
        <f>V5-AB5-AD5-AF5</f>
        <v>17353893</v>
      </c>
      <c r="AI5" s="575">
        <f>IF(AH5&gt;0,0,-1*AH5)</f>
        <v>0</v>
      </c>
      <c r="AJ5" s="572">
        <f>AI5*M5</f>
        <v>0</v>
      </c>
      <c r="AK5" s="576">
        <v>0</v>
      </c>
      <c r="AL5" s="577">
        <f t="shared" ref="AL5:AL8" si="10">AK5*$M5</f>
        <v>0</v>
      </c>
      <c r="AM5" s="573">
        <f t="shared" ref="AM5:AM8" si="11">IF(IFERROR(((V5+AK5)-AD5-AF5)/AB5,"")&gt;100%,100%,IFERROR(((V5+AK5)-AD5-AF5)/AB5,""))</f>
        <v>1</v>
      </c>
      <c r="AN5" s="573">
        <f t="shared" ref="AN5:AN8" si="12">IFERROR(((V5+AK5)-AD5-AF5)/AB5,"")</f>
        <v>4.1009638528382197</v>
      </c>
      <c r="AO5" s="578">
        <f t="shared" ref="AO5:AO8" si="13">IFERROR(ROUNDDOWN((V5+AK5)/(AD5+AF5),0),"")</f>
        <v>4</v>
      </c>
      <c r="AP5" s="579"/>
      <c r="AQ5" s="578">
        <f t="shared" ref="AQ5:AQ8" si="14">AD5</f>
        <v>6261001</v>
      </c>
      <c r="AR5" s="578">
        <f t="shared" ref="AR5:AR8" si="15">(V5+AK5)/10</f>
        <v>2921806.3</v>
      </c>
      <c r="AS5" s="570"/>
      <c r="AU5" s="580">
        <v>0</v>
      </c>
      <c r="AV5" s="580">
        <v>0</v>
      </c>
    </row>
    <row r="6" spans="1:48" s="553" customFormat="1" hidden="1">
      <c r="A6" s="568" t="s">
        <v>1079</v>
      </c>
      <c r="B6" s="569">
        <f>'[4]Status of FAs &amp; Ammo'!B6:E6</f>
        <v>53144</v>
      </c>
      <c r="C6" s="569">
        <f>'[4]Status of FAs &amp; Ammo'!C6:F6</f>
        <v>80</v>
      </c>
      <c r="D6" s="569">
        <f>'[4]Status of FAs &amp; Ammo'!D6:G6</f>
        <v>3245</v>
      </c>
      <c r="E6" s="569">
        <f>'[4]Status of FAs &amp; Ammo'!E6:H6</f>
        <v>997</v>
      </c>
      <c r="F6" s="569">
        <f t="shared" si="0"/>
        <v>56389</v>
      </c>
      <c r="G6" s="569">
        <f t="shared" si="0"/>
        <v>1077</v>
      </c>
      <c r="H6" s="569">
        <f t="shared" si="1"/>
        <v>57466</v>
      </c>
      <c r="I6" s="569">
        <f>'[4]Due-ins'!P6</f>
        <v>34</v>
      </c>
      <c r="J6" s="569">
        <f t="shared" ref="J6:J8" si="16">I6+H6</f>
        <v>57500</v>
      </c>
      <c r="K6" s="570"/>
      <c r="L6" s="571" t="s">
        <v>1080</v>
      </c>
      <c r="M6" s="572">
        <f>'[4]Unit Price'!R6</f>
        <v>27</v>
      </c>
      <c r="N6" s="569">
        <f>'[4]Status of FAs &amp; Ammo'!J6</f>
        <v>2323027</v>
      </c>
      <c r="O6" s="569">
        <f>'[4]Status of FAs &amp; Ammo'!L6</f>
        <v>12937732</v>
      </c>
      <c r="P6" s="569">
        <f t="shared" si="2"/>
        <v>15260759</v>
      </c>
      <c r="Q6" s="573">
        <f t="shared" si="3"/>
        <v>1</v>
      </c>
      <c r="R6" s="569">
        <f>'[4]Projected Consumption 2022'!D6</f>
        <v>2437392</v>
      </c>
      <c r="S6" s="569">
        <f>'[4]Projected Consumption 2022'!J6</f>
        <v>6009</v>
      </c>
      <c r="T6" s="569">
        <f t="shared" ref="T6:T16" si="17">IFERROR(R6+S6,0)</f>
        <v>2443401</v>
      </c>
      <c r="U6" s="569">
        <f>'[4]Due-ins'!AF6</f>
        <v>10420000</v>
      </c>
      <c r="V6" s="569">
        <f>P6-T6+U6</f>
        <v>23237358</v>
      </c>
      <c r="W6" s="574">
        <f t="shared" si="5"/>
        <v>627408666</v>
      </c>
      <c r="X6" s="573">
        <f t="shared" si="6"/>
        <v>1</v>
      </c>
      <c r="Y6" s="569">
        <f>IF(J6="",0,2*J6*'[4]Basic Load'!L6)</f>
        <v>4830000</v>
      </c>
      <c r="Z6" s="569">
        <f>IF(J6="",0,3*J6*'[4]Basic Load'!L6)</f>
        <v>7245000</v>
      </c>
      <c r="AA6" s="569">
        <f>IF(K6="",0,'[4]Basic Load'!M6)</f>
        <v>0</v>
      </c>
      <c r="AB6" s="569">
        <f t="shared" si="7"/>
        <v>7245000</v>
      </c>
      <c r="AC6" s="574">
        <f t="shared" si="8"/>
        <v>195615000</v>
      </c>
      <c r="AD6" s="569">
        <f>'[4]Projected Consumption 2023'!E6</f>
        <v>6642142</v>
      </c>
      <c r="AE6" s="574">
        <f t="shared" ref="AE6:AE8" si="18">AD6*$M6</f>
        <v>179337834</v>
      </c>
      <c r="AF6" s="569">
        <f>'[4]Projected Consumption 2023'!I6</f>
        <v>6009</v>
      </c>
      <c r="AG6" s="574">
        <f t="shared" si="9"/>
        <v>162243</v>
      </c>
      <c r="AH6" s="575">
        <f>V6-AB6-AD6-AF6</f>
        <v>9344207</v>
      </c>
      <c r="AI6" s="575">
        <f t="shared" ref="AI6:AI8" si="19">IF(AH6&gt;0,0,-1*AH6)</f>
        <v>0</v>
      </c>
      <c r="AJ6" s="572">
        <f t="shared" ref="AJ6:AJ8" si="20">AI6*M6</f>
        <v>0</v>
      </c>
      <c r="AK6" s="576">
        <v>0</v>
      </c>
      <c r="AL6" s="577">
        <f t="shared" si="10"/>
        <v>0</v>
      </c>
      <c r="AM6" s="573">
        <f t="shared" si="11"/>
        <v>1</v>
      </c>
      <c r="AN6" s="573">
        <f t="shared" si="12"/>
        <v>2.2897456176673567</v>
      </c>
      <c r="AO6" s="578">
        <f t="shared" si="13"/>
        <v>3</v>
      </c>
      <c r="AP6" s="579"/>
      <c r="AQ6" s="578">
        <f t="shared" si="14"/>
        <v>6642142</v>
      </c>
      <c r="AR6" s="578">
        <f t="shared" si="15"/>
        <v>2323735.7999999998</v>
      </c>
      <c r="AS6" s="570"/>
      <c r="AU6" s="580">
        <v>0</v>
      </c>
      <c r="AV6" s="580">
        <v>0</v>
      </c>
    </row>
    <row r="7" spans="1:48" s="553" customFormat="1" ht="31.5" hidden="1">
      <c r="A7" s="568" t="s">
        <v>1081</v>
      </c>
      <c r="B7" s="569">
        <f>'[4]Status of FAs &amp; Ammo'!B7:E7</f>
        <v>53470</v>
      </c>
      <c r="C7" s="569">
        <f>'[4]Status of FAs &amp; Ammo'!C7:F7</f>
        <v>0</v>
      </c>
      <c r="D7" s="569">
        <f>'[4]Status of FAs &amp; Ammo'!D7:G7</f>
        <v>1096</v>
      </c>
      <c r="E7" s="569">
        <f>'[4]Status of FAs &amp; Ammo'!E7:H7</f>
        <v>4990</v>
      </c>
      <c r="F7" s="569">
        <f t="shared" si="0"/>
        <v>54566</v>
      </c>
      <c r="G7" s="569">
        <f t="shared" si="0"/>
        <v>4990</v>
      </c>
      <c r="H7" s="569">
        <f t="shared" si="1"/>
        <v>59556</v>
      </c>
      <c r="I7" s="569">
        <f>'[4]Due-ins'!P7</f>
        <v>0</v>
      </c>
      <c r="J7" s="569">
        <f t="shared" si="16"/>
        <v>59556</v>
      </c>
      <c r="K7" s="570"/>
      <c r="L7" s="571" t="s">
        <v>1082</v>
      </c>
      <c r="M7" s="572">
        <f>'[4]Unit Price'!R7</f>
        <v>20</v>
      </c>
      <c r="N7" s="569">
        <f>'[4]Status of FAs &amp; Ammo'!J7</f>
        <v>37400864</v>
      </c>
      <c r="O7" s="569">
        <f>'[4]Status of FAs &amp; Ammo'!L7</f>
        <v>36800440</v>
      </c>
      <c r="P7" s="569">
        <f t="shared" si="2"/>
        <v>74201304</v>
      </c>
      <c r="Q7" s="573">
        <f t="shared" si="3"/>
        <v>1</v>
      </c>
      <c r="R7" s="569">
        <f>'[4]Projected Consumption 2022'!D7</f>
        <v>2143849</v>
      </c>
      <c r="S7" s="569">
        <f>'[4]Projected Consumption 2022'!J7</f>
        <v>285888</v>
      </c>
      <c r="T7" s="569">
        <f t="shared" si="17"/>
        <v>2429737</v>
      </c>
      <c r="U7" s="569">
        <f>'[4]Due-ins'!AF7</f>
        <v>330000</v>
      </c>
      <c r="V7" s="569">
        <f t="shared" si="4"/>
        <v>72101567</v>
      </c>
      <c r="W7" s="574">
        <f t="shared" si="5"/>
        <v>1442031340</v>
      </c>
      <c r="X7" s="573">
        <f t="shared" si="6"/>
        <v>1</v>
      </c>
      <c r="Y7" s="569">
        <f>IF(J7="",0,2*J7*'[4]Basic Load'!L7)</f>
        <v>42880320</v>
      </c>
      <c r="Z7" s="569">
        <f>IF(J7="",0,3*J7*'[4]Basic Load'!L7)</f>
        <v>64320480</v>
      </c>
      <c r="AA7" s="569">
        <f>IF(K7="",0,'[4]Basic Load'!M7)</f>
        <v>0</v>
      </c>
      <c r="AB7" s="569">
        <f t="shared" si="7"/>
        <v>64320480</v>
      </c>
      <c r="AC7" s="574">
        <f t="shared" si="8"/>
        <v>1286409600</v>
      </c>
      <c r="AD7" s="569">
        <f>'[4]Projected Consumption 2023'!E7</f>
        <v>2574433</v>
      </c>
      <c r="AE7" s="574">
        <f t="shared" si="18"/>
        <v>51488660</v>
      </c>
      <c r="AF7" s="569">
        <f>'[4]Projected Consumption 2023'!I7</f>
        <v>286938</v>
      </c>
      <c r="AG7" s="574">
        <f t="shared" si="9"/>
        <v>5738760</v>
      </c>
      <c r="AH7" s="575">
        <f t="shared" ref="AH7:AH8" si="21">V7-AB7-AD7-AF7</f>
        <v>4919716</v>
      </c>
      <c r="AI7" s="575">
        <f t="shared" si="19"/>
        <v>0</v>
      </c>
      <c r="AJ7" s="572">
        <f t="shared" si="20"/>
        <v>0</v>
      </c>
      <c r="AK7" s="576">
        <v>0</v>
      </c>
      <c r="AL7" s="577">
        <f t="shared" si="10"/>
        <v>0</v>
      </c>
      <c r="AM7" s="573">
        <f t="shared" si="11"/>
        <v>1</v>
      </c>
      <c r="AN7" s="573">
        <f t="shared" si="12"/>
        <v>1.0764875510879273</v>
      </c>
      <c r="AO7" s="581">
        <f t="shared" si="13"/>
        <v>25</v>
      </c>
      <c r="AP7" s="579"/>
      <c r="AQ7" s="578">
        <f t="shared" si="14"/>
        <v>2574433</v>
      </c>
      <c r="AR7" s="582">
        <f t="shared" si="15"/>
        <v>7210156.7000000002</v>
      </c>
      <c r="AS7" s="570"/>
      <c r="AU7" s="580">
        <v>0</v>
      </c>
      <c r="AV7" s="580">
        <v>0</v>
      </c>
    </row>
    <row r="8" spans="1:48" s="553" customFormat="1" hidden="1">
      <c r="A8" s="568" t="s">
        <v>1083</v>
      </c>
      <c r="B8" s="569">
        <f>'[4]Status of FAs &amp; Ammo'!B8:E8</f>
        <v>59717</v>
      </c>
      <c r="C8" s="569">
        <f>'[4]Status of FAs &amp; Ammo'!C8:F8</f>
        <v>107</v>
      </c>
      <c r="D8" s="569">
        <f>'[4]Status of FAs &amp; Ammo'!D8:G8</f>
        <v>13738</v>
      </c>
      <c r="E8" s="569">
        <f>'[4]Status of FAs &amp; Ammo'!E8:H8</f>
        <v>160</v>
      </c>
      <c r="F8" s="569">
        <f t="shared" si="0"/>
        <v>73455</v>
      </c>
      <c r="G8" s="569">
        <f t="shared" si="0"/>
        <v>267</v>
      </c>
      <c r="H8" s="569">
        <f t="shared" si="1"/>
        <v>73722</v>
      </c>
      <c r="I8" s="569">
        <f>'[4]Due-ins'!P8</f>
        <v>1904</v>
      </c>
      <c r="J8" s="569">
        <f t="shared" si="16"/>
        <v>75626</v>
      </c>
      <c r="K8" s="570"/>
      <c r="L8" s="571" t="s">
        <v>1084</v>
      </c>
      <c r="M8" s="572">
        <f>'[4]Unit Price'!R8</f>
        <v>22</v>
      </c>
      <c r="N8" s="569">
        <f>'[4]Status of FAs &amp; Ammo'!J8</f>
        <v>47820573</v>
      </c>
      <c r="O8" s="569">
        <f>'[4]Status of FAs &amp; Ammo'!L8</f>
        <v>41155876</v>
      </c>
      <c r="P8" s="569">
        <f t="shared" si="2"/>
        <v>88976449</v>
      </c>
      <c r="Q8" s="573">
        <f t="shared" si="3"/>
        <v>1</v>
      </c>
      <c r="R8" s="569">
        <f>'[4]Projected Consumption 2022'!D8</f>
        <v>20630432</v>
      </c>
      <c r="S8" s="569">
        <f>'[4]Projected Consumption 2022'!J8</f>
        <v>0</v>
      </c>
      <c r="T8" s="569">
        <f t="shared" si="17"/>
        <v>20630432</v>
      </c>
      <c r="U8" s="569">
        <f>'[4]Due-ins'!AF8</f>
        <v>40869693</v>
      </c>
      <c r="V8" s="569">
        <f t="shared" si="4"/>
        <v>109215710</v>
      </c>
      <c r="W8" s="574">
        <f t="shared" si="5"/>
        <v>2402745620</v>
      </c>
      <c r="X8" s="573">
        <f t="shared" si="6"/>
        <v>1</v>
      </c>
      <c r="Y8" s="569">
        <f>IF(J8="",0,2*J8*'[4]Basic Load'!L8)</f>
        <v>54450720</v>
      </c>
      <c r="Z8" s="569">
        <f>IF(J8="",0,3*J8*'[4]Basic Load'!L8)</f>
        <v>81676080</v>
      </c>
      <c r="AA8" s="569">
        <f>IF(K8="",0,'[4]Basic Load'!M8)</f>
        <v>0</v>
      </c>
      <c r="AB8" s="569">
        <f t="shared" si="7"/>
        <v>81676080</v>
      </c>
      <c r="AC8" s="574">
        <f t="shared" si="8"/>
        <v>1796873760</v>
      </c>
      <c r="AD8" s="569">
        <f>'[4]Projected Consumption 2023'!E8</f>
        <v>19970180</v>
      </c>
      <c r="AE8" s="574">
        <f t="shared" si="18"/>
        <v>439343960</v>
      </c>
      <c r="AF8" s="569">
        <f>'[4]Projected Consumption 2023'!I8</f>
        <v>684002</v>
      </c>
      <c r="AG8" s="574">
        <f t="shared" si="9"/>
        <v>15048044</v>
      </c>
      <c r="AH8" s="575">
        <f t="shared" si="21"/>
        <v>6885448</v>
      </c>
      <c r="AI8" s="575">
        <f t="shared" si="19"/>
        <v>0</v>
      </c>
      <c r="AJ8" s="572">
        <f t="shared" si="20"/>
        <v>0</v>
      </c>
      <c r="AK8" s="583">
        <v>0</v>
      </c>
      <c r="AL8" s="584">
        <f t="shared" si="10"/>
        <v>0</v>
      </c>
      <c r="AM8" s="573">
        <f t="shared" si="11"/>
        <v>1</v>
      </c>
      <c r="AN8" s="573">
        <f t="shared" si="12"/>
        <v>1.0843018910799833</v>
      </c>
      <c r="AO8" s="578">
        <f t="shared" si="13"/>
        <v>5</v>
      </c>
      <c r="AP8" s="579"/>
      <c r="AQ8" s="578">
        <f t="shared" si="14"/>
        <v>19970180</v>
      </c>
      <c r="AR8" s="578">
        <f t="shared" si="15"/>
        <v>10921571</v>
      </c>
      <c r="AS8" s="570"/>
      <c r="AU8" s="580">
        <v>0</v>
      </c>
      <c r="AV8" s="580">
        <v>0</v>
      </c>
    </row>
    <row r="9" spans="1:48" s="553" customFormat="1" ht="47.25">
      <c r="A9" s="579" t="s">
        <v>1086</v>
      </c>
      <c r="B9" s="569">
        <f>'[4]Status of FAs &amp; Ammo'!B39:E39</f>
        <v>276</v>
      </c>
      <c r="C9" s="569">
        <f>'[4]Status of FAs &amp; Ammo'!C39:F39</f>
        <v>0</v>
      </c>
      <c r="D9" s="569">
        <f>'[4]Status of FAs &amp; Ammo'!D39:G39</f>
        <v>13</v>
      </c>
      <c r="E9" s="569">
        <f>'[4]Status of FAs &amp; Ammo'!E39:H39</f>
        <v>18</v>
      </c>
      <c r="F9" s="569">
        <f t="shared" ref="F9:G16" si="22">B9+D9</f>
        <v>289</v>
      </c>
      <c r="G9" s="569">
        <f t="shared" si="22"/>
        <v>18</v>
      </c>
      <c r="H9" s="569">
        <f>SUM(F9:G9)</f>
        <v>307</v>
      </c>
      <c r="I9" s="569">
        <f>'[4]Due-ins'!P39</f>
        <v>200</v>
      </c>
      <c r="J9" s="569">
        <f t="shared" ref="J9:J16" si="23">I9+H9</f>
        <v>507</v>
      </c>
      <c r="K9" s="570"/>
      <c r="L9" s="570" t="s">
        <v>506</v>
      </c>
      <c r="M9" s="572">
        <f>'[4]Unit Price'!R39</f>
        <v>7000</v>
      </c>
      <c r="N9" s="569">
        <f>'[4]Status of FAs &amp; Ammo'!J39</f>
        <v>55711</v>
      </c>
      <c r="O9" s="569">
        <f>'[4]Status of FAs &amp; Ammo'!L39</f>
        <v>80771</v>
      </c>
      <c r="P9" s="569">
        <f t="shared" ref="P9:P16" si="24">SUM(N9:O9)</f>
        <v>136482</v>
      </c>
      <c r="Q9" s="573">
        <f t="shared" ref="Q9:Q11" si="25">IFERROR(IF(P9/AB9&gt;100%,100%,P9/AB9),"")</f>
        <v>0.74776462853385928</v>
      </c>
      <c r="R9" s="569">
        <f>'[4]Projected Consumption 2022'!D39</f>
        <v>51</v>
      </c>
      <c r="S9" s="569">
        <f>'[4]Projected Consumption 2022'!J39</f>
        <v>0</v>
      </c>
      <c r="T9" s="569">
        <f t="shared" si="17"/>
        <v>51</v>
      </c>
      <c r="U9" s="569">
        <f>'[4]Due-ins'!AF39</f>
        <v>0</v>
      </c>
      <c r="V9" s="569">
        <f t="shared" ref="V9:V16" si="26">P9-T9+U9</f>
        <v>136431</v>
      </c>
      <c r="W9" s="574">
        <f t="shared" ref="W9:W16" si="27">V9*$M9</f>
        <v>955017000</v>
      </c>
      <c r="X9" s="573">
        <f t="shared" ref="X9:X11" si="28">IFERROR(IF(V9/AB9&gt;100%,100%,V9/AB9),"")</f>
        <v>0.74748520710059174</v>
      </c>
      <c r="Y9" s="569">
        <f>IF(J9="",0,2*J9*'[4]Basic Load'!L39)</f>
        <v>121680</v>
      </c>
      <c r="Z9" s="569">
        <f>IF(J9="",0,3*J9*'[4]Basic Load'!L39)</f>
        <v>182520</v>
      </c>
      <c r="AA9" s="569">
        <f>IF(K9="",0,'[4]Basic Load'!M39)</f>
        <v>0</v>
      </c>
      <c r="AB9" s="569">
        <f t="shared" ref="AB9:AB16" si="29">SUM(Z9:AA9)</f>
        <v>182520</v>
      </c>
      <c r="AC9" s="574">
        <f t="shared" ref="AC9:AC16" si="30">AB9*$M9</f>
        <v>1277640000</v>
      </c>
      <c r="AD9" s="569">
        <f>'[4]Projected Consumption 2023'!E39</f>
        <v>9902</v>
      </c>
      <c r="AE9" s="574">
        <f t="shared" ref="AE9:AE16" si="31">AD9*$M9</f>
        <v>69314000</v>
      </c>
      <c r="AF9" s="569">
        <f>'[4]Projected Consumption 2023'!I39</f>
        <v>1715</v>
      </c>
      <c r="AG9" s="574">
        <f t="shared" ref="AG9:AG16" si="32">AF9*$M9</f>
        <v>12005000</v>
      </c>
      <c r="AH9" s="575">
        <f t="shared" ref="AH9:AH16" si="33">V9-AB9-AD9-AF9</f>
        <v>-57706</v>
      </c>
      <c r="AI9" s="585">
        <f t="shared" ref="AI9:AI16" si="34">IF(AH9&gt;0,0,-1*AH9)</f>
        <v>57706</v>
      </c>
      <c r="AJ9" s="572">
        <f t="shared" ref="AJ9:AJ16" si="35">AI9*M9</f>
        <v>403942000</v>
      </c>
      <c r="AK9" s="576">
        <v>35000</v>
      </c>
      <c r="AL9" s="577">
        <f t="shared" ref="AL9:AL16" si="36">AK9*$M9</f>
        <v>245000000</v>
      </c>
      <c r="AM9" s="573">
        <f t="shared" ref="AM9:AM12" si="37">IF(IFERROR(((V9+AK9)-AD9-AF9)/AB9,"")&gt;100%,100%,IFERROR(((V9+AK9)-AD9-AF9)/AB9,""))</f>
        <v>0.87559719482796405</v>
      </c>
      <c r="AN9" s="573">
        <f t="shared" ref="AN9:AN16" si="38">IFERROR(((V9+AK9)-AD9-AF9)/AB9,"")</f>
        <v>0.87559719482796405</v>
      </c>
      <c r="AO9" s="578">
        <f t="shared" ref="AO9:AO16" si="39">IFERROR(ROUNDDOWN((V9+AK9)/(AD9+AF9),0),"")</f>
        <v>14</v>
      </c>
      <c r="AP9" s="579" t="s">
        <v>1085</v>
      </c>
      <c r="AQ9" s="578">
        <f t="shared" ref="AQ9:AQ16" si="40">AD9</f>
        <v>9902</v>
      </c>
      <c r="AR9" s="582">
        <f t="shared" ref="AR9:AR16" si="41">(V9+AK9)/10</f>
        <v>17143.099999999999</v>
      </c>
      <c r="AS9" s="570"/>
      <c r="AU9" s="586">
        <v>35000</v>
      </c>
      <c r="AV9" s="580">
        <v>245000000</v>
      </c>
    </row>
    <row r="10" spans="1:48" s="553" customFormat="1" ht="15" hidden="1" customHeight="1">
      <c r="A10" s="579" t="s">
        <v>1086</v>
      </c>
      <c r="B10" s="569">
        <f>'[4]Status of FAs &amp; Ammo'!B40:E40</f>
        <v>0</v>
      </c>
      <c r="C10" s="569">
        <f>'[4]Status of FAs &amp; Ammo'!C40:F40</f>
        <v>0</v>
      </c>
      <c r="D10" s="569">
        <f>'[4]Status of FAs &amp; Ammo'!D40:G40</f>
        <v>0</v>
      </c>
      <c r="E10" s="569">
        <f>'[4]Status of FAs &amp; Ammo'!E40:H40</f>
        <v>0</v>
      </c>
      <c r="F10" s="569">
        <f t="shared" si="22"/>
        <v>0</v>
      </c>
      <c r="G10" s="569">
        <f t="shared" si="22"/>
        <v>0</v>
      </c>
      <c r="H10" s="569"/>
      <c r="I10" s="569">
        <f>'[4]Due-ins'!P40</f>
        <v>0</v>
      </c>
      <c r="J10" s="569">
        <f t="shared" si="23"/>
        <v>0</v>
      </c>
      <c r="K10" s="570">
        <v>109</v>
      </c>
      <c r="L10" s="570" t="s">
        <v>1087</v>
      </c>
      <c r="M10" s="572">
        <f>'[4]Unit Price'!R40</f>
        <v>15000</v>
      </c>
      <c r="N10" s="569">
        <f>'[4]Status of FAs &amp; Ammo'!J40</f>
        <v>0</v>
      </c>
      <c r="O10" s="569">
        <f>'[4]Status of FAs &amp; Ammo'!L40</f>
        <v>0</v>
      </c>
      <c r="P10" s="569">
        <f t="shared" si="24"/>
        <v>0</v>
      </c>
      <c r="Q10" s="573">
        <f t="shared" si="25"/>
        <v>0</v>
      </c>
      <c r="R10" s="569"/>
      <c r="S10" s="569">
        <f>'[4]Projected Consumption 2022'!J40</f>
        <v>0</v>
      </c>
      <c r="T10" s="569">
        <f t="shared" si="17"/>
        <v>0</v>
      </c>
      <c r="U10" s="569">
        <f>'[4]Due-ins'!AF40</f>
        <v>16440</v>
      </c>
      <c r="V10" s="569">
        <f t="shared" si="26"/>
        <v>16440</v>
      </c>
      <c r="W10" s="574">
        <f t="shared" si="27"/>
        <v>246600000</v>
      </c>
      <c r="X10" s="573">
        <f t="shared" si="28"/>
        <v>1</v>
      </c>
      <c r="Y10" s="569">
        <f>IF(J10="",0,2*J10*'[4]Basic Load'!L40)</f>
        <v>0</v>
      </c>
      <c r="Z10" s="569">
        <f>IF(J10="",0,3*J10*'[4]Basic Load'!L40)</f>
        <v>0</v>
      </c>
      <c r="AA10" s="569">
        <f>IF(K10="",0,'[4]Basic Load'!M40)</f>
        <v>10900</v>
      </c>
      <c r="AB10" s="569">
        <f t="shared" si="29"/>
        <v>10900</v>
      </c>
      <c r="AC10" s="574">
        <f t="shared" si="30"/>
        <v>163500000</v>
      </c>
      <c r="AD10" s="569">
        <f>'[4]Projected Consumption 2023'!E40</f>
        <v>3450</v>
      </c>
      <c r="AE10" s="574">
        <f t="shared" si="31"/>
        <v>51750000</v>
      </c>
      <c r="AF10" s="569">
        <f>'[4]Projected Consumption 2023'!I40</f>
        <v>948</v>
      </c>
      <c r="AG10" s="574">
        <f t="shared" si="32"/>
        <v>14220000</v>
      </c>
      <c r="AH10" s="575">
        <f t="shared" si="33"/>
        <v>1142</v>
      </c>
      <c r="AI10" s="585">
        <f t="shared" si="34"/>
        <v>0</v>
      </c>
      <c r="AJ10" s="572">
        <f t="shared" si="35"/>
        <v>0</v>
      </c>
      <c r="AK10" s="576">
        <v>0</v>
      </c>
      <c r="AL10" s="584">
        <f t="shared" si="36"/>
        <v>0</v>
      </c>
      <c r="AM10" s="573">
        <f t="shared" si="37"/>
        <v>1</v>
      </c>
      <c r="AN10" s="573">
        <f t="shared" si="38"/>
        <v>1.1047706422018349</v>
      </c>
      <c r="AO10" s="578">
        <f t="shared" si="39"/>
        <v>3</v>
      </c>
      <c r="AP10" s="579"/>
      <c r="AQ10" s="578">
        <f t="shared" si="40"/>
        <v>3450</v>
      </c>
      <c r="AR10" s="578">
        <f t="shared" si="41"/>
        <v>1644</v>
      </c>
      <c r="AS10" s="570"/>
      <c r="AU10" s="586">
        <v>0</v>
      </c>
      <c r="AV10" s="580">
        <v>0</v>
      </c>
    </row>
    <row r="11" spans="1:48" s="553" customFormat="1" ht="15" customHeight="1">
      <c r="A11" s="579" t="s">
        <v>1086</v>
      </c>
      <c r="B11" s="569">
        <f>'[4]Status of FAs &amp; Ammo'!B41:E41</f>
        <v>0</v>
      </c>
      <c r="C11" s="569">
        <f>'[4]Status of FAs &amp; Ammo'!C41:F41</f>
        <v>0</v>
      </c>
      <c r="D11" s="569">
        <f>'[4]Status of FAs &amp; Ammo'!D41:G41</f>
        <v>0</v>
      </c>
      <c r="E11" s="569">
        <f>'[4]Status of FAs &amp; Ammo'!E41:H41</f>
        <v>0</v>
      </c>
      <c r="F11" s="569">
        <f t="shared" si="22"/>
        <v>0</v>
      </c>
      <c r="G11" s="569">
        <f t="shared" si="22"/>
        <v>0</v>
      </c>
      <c r="H11" s="569"/>
      <c r="I11" s="569">
        <f>'[4]Due-ins'!P41</f>
        <v>0</v>
      </c>
      <c r="J11" s="569">
        <f t="shared" si="23"/>
        <v>0</v>
      </c>
      <c r="K11" s="570">
        <v>109</v>
      </c>
      <c r="L11" s="570" t="s">
        <v>507</v>
      </c>
      <c r="M11" s="572">
        <f>'[4]Unit Price'!R41</f>
        <v>18000</v>
      </c>
      <c r="N11" s="569">
        <f>'[4]Status of FAs &amp; Ammo'!J41</f>
        <v>129</v>
      </c>
      <c r="O11" s="569">
        <f>'[4]Status of FAs &amp; Ammo'!L41</f>
        <v>45</v>
      </c>
      <c r="P11" s="569">
        <f t="shared" si="24"/>
        <v>174</v>
      </c>
      <c r="Q11" s="573">
        <f t="shared" si="25"/>
        <v>1.5963302752293577E-2</v>
      </c>
      <c r="R11" s="569">
        <f>'[4]Projected Consumption 2022'!D41</f>
        <v>0</v>
      </c>
      <c r="S11" s="569">
        <f>'[4]Projected Consumption 2022'!J41</f>
        <v>0</v>
      </c>
      <c r="T11" s="569">
        <f t="shared" si="17"/>
        <v>0</v>
      </c>
      <c r="U11" s="569">
        <f>'[4]Due-ins'!AF41</f>
        <v>13800</v>
      </c>
      <c r="V11" s="569">
        <f t="shared" si="26"/>
        <v>13974</v>
      </c>
      <c r="W11" s="574">
        <f t="shared" si="27"/>
        <v>251532000</v>
      </c>
      <c r="X11" s="573">
        <f t="shared" si="28"/>
        <v>1</v>
      </c>
      <c r="Y11" s="569">
        <f>IF(J11="",0,2*J11*'[4]Basic Load'!L41)</f>
        <v>0</v>
      </c>
      <c r="Z11" s="569">
        <f>IF(J11="",0,3*J11*'[4]Basic Load'!L41)</f>
        <v>0</v>
      </c>
      <c r="AA11" s="569">
        <f>IF(K11="",0,'[4]Basic Load'!M41)</f>
        <v>10900</v>
      </c>
      <c r="AB11" s="569">
        <f t="shared" si="29"/>
        <v>10900</v>
      </c>
      <c r="AC11" s="574">
        <f t="shared" si="30"/>
        <v>196200000</v>
      </c>
      <c r="AD11" s="569">
        <f>'[4]Projected Consumption 2023'!E41</f>
        <v>3432</v>
      </c>
      <c r="AE11" s="574">
        <f t="shared" si="31"/>
        <v>61776000</v>
      </c>
      <c r="AF11" s="569">
        <f>'[4]Projected Consumption 2023'!I41</f>
        <v>948</v>
      </c>
      <c r="AG11" s="574">
        <f t="shared" si="32"/>
        <v>17064000</v>
      </c>
      <c r="AH11" s="575">
        <f t="shared" si="33"/>
        <v>-1306</v>
      </c>
      <c r="AI11" s="585">
        <f t="shared" si="34"/>
        <v>1306</v>
      </c>
      <c r="AJ11" s="572">
        <f t="shared" si="35"/>
        <v>23508000</v>
      </c>
      <c r="AK11" s="576">
        <v>3000</v>
      </c>
      <c r="AL11" s="577">
        <f t="shared" si="36"/>
        <v>54000000</v>
      </c>
      <c r="AM11" s="573">
        <f t="shared" si="37"/>
        <v>1</v>
      </c>
      <c r="AN11" s="573">
        <f t="shared" si="38"/>
        <v>1.1554128440366973</v>
      </c>
      <c r="AO11" s="578">
        <f t="shared" si="39"/>
        <v>3</v>
      </c>
      <c r="AP11" s="579"/>
      <c r="AQ11" s="578">
        <f t="shared" si="40"/>
        <v>3432</v>
      </c>
      <c r="AR11" s="578">
        <f t="shared" si="41"/>
        <v>1697.4</v>
      </c>
      <c r="AS11" s="570"/>
      <c r="AU11" s="586">
        <v>3000</v>
      </c>
      <c r="AV11" s="580">
        <v>54000000</v>
      </c>
    </row>
    <row r="12" spans="1:48" s="553" customFormat="1" hidden="1">
      <c r="A12" s="579" t="s">
        <v>1088</v>
      </c>
      <c r="B12" s="569">
        <f>'[4]Status of FAs &amp; Ammo'!B42:E42</f>
        <v>20</v>
      </c>
      <c r="C12" s="569">
        <f>'[4]Status of FAs &amp; Ammo'!C42:F42</f>
        <v>0</v>
      </c>
      <c r="D12" s="569">
        <f>'[4]Status of FAs &amp; Ammo'!D42:G42</f>
        <v>0</v>
      </c>
      <c r="E12" s="569">
        <f>'[4]Status of FAs &amp; Ammo'!E42:H42</f>
        <v>0</v>
      </c>
      <c r="F12" s="569">
        <f t="shared" si="22"/>
        <v>20</v>
      </c>
      <c r="G12" s="569">
        <f t="shared" si="22"/>
        <v>0</v>
      </c>
      <c r="H12" s="569">
        <f t="shared" ref="H12:H16" si="42">SUM(F12:G12)</f>
        <v>20</v>
      </c>
      <c r="I12" s="569">
        <f>'[4]Due-ins'!P42</f>
        <v>0</v>
      </c>
      <c r="J12" s="569">
        <f t="shared" si="23"/>
        <v>20</v>
      </c>
      <c r="K12" s="570"/>
      <c r="L12" s="570" t="s">
        <v>1089</v>
      </c>
      <c r="M12" s="572">
        <f>'[4]Unit Price'!R42</f>
        <v>20000</v>
      </c>
      <c r="N12" s="569">
        <f>'[4]Status of FAs &amp; Ammo'!J42</f>
        <v>0</v>
      </c>
      <c r="O12" s="569">
        <f>'[4]Status of FAs &amp; Ammo'!L42</f>
        <v>9692</v>
      </c>
      <c r="P12" s="569">
        <f t="shared" si="24"/>
        <v>9692</v>
      </c>
      <c r="Q12" s="590"/>
      <c r="R12" s="569">
        <f>'[4]Projected Consumption 2022'!D42</f>
        <v>0</v>
      </c>
      <c r="S12" s="569">
        <f>'[4]Projected Consumption 2022'!J42</f>
        <v>0</v>
      </c>
      <c r="T12" s="569">
        <f t="shared" si="17"/>
        <v>0</v>
      </c>
      <c r="U12" s="569">
        <f>'[4]Due-ins'!AF42</f>
        <v>0</v>
      </c>
      <c r="V12" s="569">
        <f t="shared" si="26"/>
        <v>9692</v>
      </c>
      <c r="W12" s="574">
        <f t="shared" si="27"/>
        <v>193840000</v>
      </c>
      <c r="X12" s="590"/>
      <c r="Y12" s="569">
        <f>IF(J12="",0,2*J12*'[4]Basic Load'!L42)</f>
        <v>4800</v>
      </c>
      <c r="Z12" s="569">
        <f>IF(J12="",0,3*J12*'[4]Basic Load'!L42)</f>
        <v>7200</v>
      </c>
      <c r="AA12" s="569">
        <f>IF(K12="",0,'[4]Basic Load'!M42)</f>
        <v>0</v>
      </c>
      <c r="AB12" s="569">
        <f t="shared" si="29"/>
        <v>7200</v>
      </c>
      <c r="AC12" s="574">
        <f t="shared" si="30"/>
        <v>144000000</v>
      </c>
      <c r="AD12" s="569">
        <f>'[4]Projected Consumption 2023'!E42</f>
        <v>0</v>
      </c>
      <c r="AE12" s="574">
        <f t="shared" si="31"/>
        <v>0</v>
      </c>
      <c r="AF12" s="569">
        <f>'[4]Projected Consumption 2023'!I42</f>
        <v>0</v>
      </c>
      <c r="AG12" s="574">
        <f t="shared" si="32"/>
        <v>0</v>
      </c>
      <c r="AH12" s="575">
        <f t="shared" si="33"/>
        <v>2492</v>
      </c>
      <c r="AI12" s="585">
        <f t="shared" si="34"/>
        <v>0</v>
      </c>
      <c r="AJ12" s="572">
        <f t="shared" si="35"/>
        <v>0</v>
      </c>
      <c r="AK12" s="576"/>
      <c r="AL12" s="577">
        <f t="shared" si="36"/>
        <v>0</v>
      </c>
      <c r="AM12" s="573">
        <f t="shared" si="37"/>
        <v>1</v>
      </c>
      <c r="AN12" s="573">
        <f t="shared" si="38"/>
        <v>1.346111111111111</v>
      </c>
      <c r="AO12" s="578" t="str">
        <f t="shared" si="39"/>
        <v/>
      </c>
      <c r="AP12" s="579"/>
      <c r="AQ12" s="578">
        <f t="shared" si="40"/>
        <v>0</v>
      </c>
      <c r="AR12" s="578">
        <f t="shared" si="41"/>
        <v>969.2</v>
      </c>
      <c r="AS12" s="570"/>
      <c r="AU12" s="586"/>
      <c r="AV12" s="580">
        <v>0</v>
      </c>
    </row>
    <row r="13" spans="1:48" s="553" customFormat="1" hidden="1">
      <c r="A13" s="568" t="s">
        <v>1088</v>
      </c>
      <c r="B13" s="569">
        <f>'[4]Status of FAs &amp; Ammo'!B43:E43</f>
        <v>20</v>
      </c>
      <c r="C13" s="569">
        <f>'[4]Status of FAs &amp; Ammo'!C43:F43</f>
        <v>0</v>
      </c>
      <c r="D13" s="569">
        <f>'[4]Status of FAs &amp; Ammo'!D43:G43</f>
        <v>0</v>
      </c>
      <c r="E13" s="569">
        <f>'[4]Status of FAs &amp; Ammo'!E43:H43</f>
        <v>0</v>
      </c>
      <c r="F13" s="569">
        <f t="shared" si="22"/>
        <v>20</v>
      </c>
      <c r="G13" s="569">
        <f t="shared" si="22"/>
        <v>0</v>
      </c>
      <c r="H13" s="569">
        <f t="shared" si="42"/>
        <v>20</v>
      </c>
      <c r="I13" s="569">
        <f>'[4]Due-ins'!P43</f>
        <v>0</v>
      </c>
      <c r="J13" s="569">
        <f t="shared" si="23"/>
        <v>20</v>
      </c>
      <c r="K13" s="570">
        <v>1</v>
      </c>
      <c r="L13" s="570" t="s">
        <v>1090</v>
      </c>
      <c r="M13" s="572">
        <f>'[4]Unit Price'!R43</f>
        <v>0</v>
      </c>
      <c r="N13" s="569">
        <f>'[4]Status of FAs &amp; Ammo'!J43</f>
        <v>0</v>
      </c>
      <c r="O13" s="569">
        <f>'[4]Status of FAs &amp; Ammo'!L43</f>
        <v>0</v>
      </c>
      <c r="P13" s="569">
        <f t="shared" si="24"/>
        <v>0</v>
      </c>
      <c r="Q13" s="590"/>
      <c r="R13" s="569">
        <f>'[4]Projected Consumption 2022'!D43</f>
        <v>0</v>
      </c>
      <c r="S13" s="569">
        <f>'[4]Projected Consumption 2022'!J43</f>
        <v>0</v>
      </c>
      <c r="T13" s="569">
        <f t="shared" si="17"/>
        <v>0</v>
      </c>
      <c r="U13" s="569">
        <f>'[4]Due-ins'!AF43</f>
        <v>0</v>
      </c>
      <c r="V13" s="569">
        <f t="shared" si="26"/>
        <v>0</v>
      </c>
      <c r="W13" s="574">
        <f t="shared" si="27"/>
        <v>0</v>
      </c>
      <c r="X13" s="590"/>
      <c r="Y13" s="569">
        <f>IF(J13="",0,2*J13*'[4]Basic Load'!L43)</f>
        <v>0</v>
      </c>
      <c r="Z13" s="569">
        <f>IF(J13="",0,3*J13*'[4]Basic Load'!L43)</f>
        <v>0</v>
      </c>
      <c r="AA13" s="569">
        <f>IF(K13="",0,'[4]Basic Load'!M43)</f>
        <v>5</v>
      </c>
      <c r="AB13" s="569">
        <f t="shared" si="29"/>
        <v>5</v>
      </c>
      <c r="AC13" s="574">
        <f t="shared" si="30"/>
        <v>0</v>
      </c>
      <c r="AD13" s="569">
        <f>'[4]Projected Consumption 2023'!E43</f>
        <v>0</v>
      </c>
      <c r="AE13" s="574">
        <f t="shared" si="31"/>
        <v>0</v>
      </c>
      <c r="AF13" s="569">
        <f>'[4]Projected Consumption 2023'!I43</f>
        <v>0</v>
      </c>
      <c r="AG13" s="574">
        <f t="shared" si="32"/>
        <v>0</v>
      </c>
      <c r="AH13" s="575">
        <f t="shared" si="33"/>
        <v>-5</v>
      </c>
      <c r="AI13" s="585">
        <f t="shared" si="34"/>
        <v>5</v>
      </c>
      <c r="AJ13" s="572">
        <f t="shared" si="35"/>
        <v>0</v>
      </c>
      <c r="AK13" s="576"/>
      <c r="AL13" s="577">
        <f t="shared" si="36"/>
        <v>0</v>
      </c>
      <c r="AM13" s="573"/>
      <c r="AN13" s="573">
        <f t="shared" si="38"/>
        <v>0</v>
      </c>
      <c r="AO13" s="578" t="str">
        <f t="shared" si="39"/>
        <v/>
      </c>
      <c r="AP13" s="579"/>
      <c r="AQ13" s="578">
        <f t="shared" si="40"/>
        <v>0</v>
      </c>
      <c r="AR13" s="578">
        <f t="shared" si="41"/>
        <v>0</v>
      </c>
      <c r="AS13" s="570"/>
      <c r="AU13" s="586"/>
      <c r="AV13" s="580">
        <v>0</v>
      </c>
    </row>
    <row r="14" spans="1:48" s="553" customFormat="1" hidden="1">
      <c r="A14" s="568" t="s">
        <v>1088</v>
      </c>
      <c r="B14" s="569">
        <f>'[4]Status of FAs &amp; Ammo'!B44:E44</f>
        <v>20</v>
      </c>
      <c r="C14" s="569">
        <f>'[4]Status of FAs &amp; Ammo'!C44:F44</f>
        <v>0</v>
      </c>
      <c r="D14" s="569">
        <f>'[4]Status of FAs &amp; Ammo'!D44:G44</f>
        <v>0</v>
      </c>
      <c r="E14" s="569">
        <f>'[4]Status of FAs &amp; Ammo'!E44:H44</f>
        <v>0</v>
      </c>
      <c r="F14" s="569">
        <f t="shared" si="22"/>
        <v>20</v>
      </c>
      <c r="G14" s="569">
        <f t="shared" si="22"/>
        <v>0</v>
      </c>
      <c r="H14" s="569">
        <f t="shared" si="42"/>
        <v>20</v>
      </c>
      <c r="I14" s="569">
        <f>'[4]Due-ins'!P44</f>
        <v>0</v>
      </c>
      <c r="J14" s="569">
        <f t="shared" si="23"/>
        <v>20</v>
      </c>
      <c r="K14" s="570">
        <v>1</v>
      </c>
      <c r="L14" s="570" t="s">
        <v>1091</v>
      </c>
      <c r="M14" s="572">
        <f>'[4]Unit Price'!R44</f>
        <v>0</v>
      </c>
      <c r="N14" s="569">
        <f>'[4]Status of FAs &amp; Ammo'!J44</f>
        <v>0</v>
      </c>
      <c r="O14" s="569">
        <f>'[4]Status of FAs &amp; Ammo'!L44</f>
        <v>0</v>
      </c>
      <c r="P14" s="569">
        <f t="shared" si="24"/>
        <v>0</v>
      </c>
      <c r="Q14" s="590"/>
      <c r="R14" s="569">
        <f>'[4]Projected Consumption 2022'!D44</f>
        <v>0</v>
      </c>
      <c r="S14" s="569">
        <f>'[4]Projected Consumption 2022'!J44</f>
        <v>0</v>
      </c>
      <c r="T14" s="569">
        <f t="shared" si="17"/>
        <v>0</v>
      </c>
      <c r="U14" s="569">
        <f>'[4]Due-ins'!AF44</f>
        <v>0</v>
      </c>
      <c r="V14" s="569">
        <f t="shared" si="26"/>
        <v>0</v>
      </c>
      <c r="W14" s="574">
        <f t="shared" si="27"/>
        <v>0</v>
      </c>
      <c r="X14" s="590"/>
      <c r="Y14" s="569">
        <f>IF(J14="",0,2*J14*'[4]Basic Load'!L44)</f>
        <v>0</v>
      </c>
      <c r="Z14" s="569">
        <f>IF(J14="",0,3*J14*'[4]Basic Load'!L44)</f>
        <v>0</v>
      </c>
      <c r="AA14" s="569">
        <f>IF(K14="",0,'[4]Basic Load'!M44)</f>
        <v>5</v>
      </c>
      <c r="AB14" s="569">
        <f t="shared" si="29"/>
        <v>5</v>
      </c>
      <c r="AC14" s="574">
        <f t="shared" si="30"/>
        <v>0</v>
      </c>
      <c r="AD14" s="569">
        <f>'[4]Projected Consumption 2023'!E44</f>
        <v>0</v>
      </c>
      <c r="AE14" s="574">
        <f t="shared" si="31"/>
        <v>0</v>
      </c>
      <c r="AF14" s="569">
        <f>'[4]Projected Consumption 2023'!I44</f>
        <v>0</v>
      </c>
      <c r="AG14" s="574">
        <f t="shared" si="32"/>
        <v>0</v>
      </c>
      <c r="AH14" s="575">
        <f t="shared" si="33"/>
        <v>-5</v>
      </c>
      <c r="AI14" s="585">
        <f t="shared" si="34"/>
        <v>5</v>
      </c>
      <c r="AJ14" s="572">
        <f t="shared" si="35"/>
        <v>0</v>
      </c>
      <c r="AK14" s="576"/>
      <c r="AL14" s="577">
        <f t="shared" si="36"/>
        <v>0</v>
      </c>
      <c r="AM14" s="573"/>
      <c r="AN14" s="573">
        <f t="shared" si="38"/>
        <v>0</v>
      </c>
      <c r="AO14" s="578" t="str">
        <f t="shared" si="39"/>
        <v/>
      </c>
      <c r="AP14" s="579"/>
      <c r="AQ14" s="578">
        <f t="shared" si="40"/>
        <v>0</v>
      </c>
      <c r="AR14" s="578">
        <f t="shared" si="41"/>
        <v>0</v>
      </c>
      <c r="AS14" s="570"/>
      <c r="AU14" s="586"/>
      <c r="AV14" s="580">
        <v>0</v>
      </c>
    </row>
    <row r="15" spans="1:48" s="553" customFormat="1" hidden="1">
      <c r="A15" s="568" t="s">
        <v>1088</v>
      </c>
      <c r="B15" s="569">
        <f>'[4]Status of FAs &amp; Ammo'!B45:E45</f>
        <v>20</v>
      </c>
      <c r="C15" s="569">
        <f>'[4]Status of FAs &amp; Ammo'!C45:F45</f>
        <v>0</v>
      </c>
      <c r="D15" s="569">
        <f>'[4]Status of FAs &amp; Ammo'!D45:G45</f>
        <v>0</v>
      </c>
      <c r="E15" s="569">
        <f>'[4]Status of FAs &amp; Ammo'!E45:H45</f>
        <v>0</v>
      </c>
      <c r="F15" s="569">
        <f t="shared" si="22"/>
        <v>20</v>
      </c>
      <c r="G15" s="569">
        <f t="shared" si="22"/>
        <v>0</v>
      </c>
      <c r="H15" s="569">
        <f t="shared" si="42"/>
        <v>20</v>
      </c>
      <c r="I15" s="569">
        <f>'[4]Due-ins'!P45</f>
        <v>0</v>
      </c>
      <c r="J15" s="569">
        <f t="shared" si="23"/>
        <v>20</v>
      </c>
      <c r="K15" s="570"/>
      <c r="L15" s="570" t="s">
        <v>1092</v>
      </c>
      <c r="M15" s="572">
        <f>'[4]Unit Price'!R45</f>
        <v>210333027.34999999</v>
      </c>
      <c r="N15" s="569">
        <f>'[4]Status of FAs &amp; Ammo'!J45</f>
        <v>0</v>
      </c>
      <c r="O15" s="569">
        <f>'[4]Status of FAs &amp; Ammo'!L45</f>
        <v>0</v>
      </c>
      <c r="P15" s="569">
        <f t="shared" si="24"/>
        <v>0</v>
      </c>
      <c r="Q15" s="573" t="str">
        <f t="shared" ref="Q15:Q16" si="43">IFERROR(IF(P15/AB15&gt;100%,100%,P15/AB15),"")</f>
        <v/>
      </c>
      <c r="R15" s="569">
        <f>'[4]Projected Consumption 2022'!D45</f>
        <v>0</v>
      </c>
      <c r="S15" s="569">
        <f>'[4]Projected Consumption 2022'!J45</f>
        <v>0</v>
      </c>
      <c r="T15" s="569">
        <f t="shared" si="17"/>
        <v>0</v>
      </c>
      <c r="U15" s="569">
        <f>'[4]Due-ins'!AF45</f>
        <v>1</v>
      </c>
      <c r="V15" s="569">
        <f t="shared" si="26"/>
        <v>1</v>
      </c>
      <c r="W15" s="574">
        <f t="shared" si="27"/>
        <v>210333027.34999999</v>
      </c>
      <c r="X15" s="590" t="str">
        <f t="shared" ref="X15:X16" si="44">IFERROR(IF(V15/AB15&gt;100%,100%,V15/AB15),"")</f>
        <v/>
      </c>
      <c r="Y15" s="569">
        <f>IF(J15="",0,2*J15*'[4]Basic Load'!L45)</f>
        <v>0</v>
      </c>
      <c r="Z15" s="569">
        <f>IF(J15="",0,3*J15*'[4]Basic Load'!L45)</f>
        <v>0</v>
      </c>
      <c r="AA15" s="569">
        <f>IF(K15="",0,'[4]Basic Load'!M45)</f>
        <v>0</v>
      </c>
      <c r="AB15" s="569">
        <f t="shared" si="29"/>
        <v>0</v>
      </c>
      <c r="AC15" s="574">
        <f t="shared" si="30"/>
        <v>0</v>
      </c>
      <c r="AD15" s="569">
        <f>'[4]Projected Consumption 2023'!E45</f>
        <v>0</v>
      </c>
      <c r="AE15" s="574">
        <f t="shared" si="31"/>
        <v>0</v>
      </c>
      <c r="AF15" s="569">
        <f>'[4]Projected Consumption 2023'!I45</f>
        <v>0</v>
      </c>
      <c r="AG15" s="574">
        <f t="shared" si="32"/>
        <v>0</v>
      </c>
      <c r="AH15" s="575">
        <f t="shared" si="33"/>
        <v>1</v>
      </c>
      <c r="AI15" s="585">
        <f t="shared" si="34"/>
        <v>0</v>
      </c>
      <c r="AJ15" s="572">
        <f t="shared" si="35"/>
        <v>0</v>
      </c>
      <c r="AK15" s="576"/>
      <c r="AL15" s="577">
        <f>AK15*$M15</f>
        <v>0</v>
      </c>
      <c r="AM15" s="573"/>
      <c r="AN15" s="573" t="str">
        <f t="shared" si="38"/>
        <v/>
      </c>
      <c r="AO15" s="578" t="str">
        <f t="shared" si="39"/>
        <v/>
      </c>
      <c r="AP15" s="579"/>
      <c r="AQ15" s="578">
        <f t="shared" si="40"/>
        <v>0</v>
      </c>
      <c r="AR15" s="578">
        <f t="shared" si="41"/>
        <v>0.1</v>
      </c>
      <c r="AS15" s="570"/>
      <c r="AU15" s="586"/>
      <c r="AV15" s="580">
        <v>0</v>
      </c>
    </row>
    <row r="16" spans="1:48" s="553" customFormat="1" hidden="1">
      <c r="A16" s="579" t="s">
        <v>1093</v>
      </c>
      <c r="B16" s="569">
        <f>'[4]Status of FAs &amp; Ammo'!B46:E46</f>
        <v>8</v>
      </c>
      <c r="C16" s="569">
        <f>'[4]Status of FAs &amp; Ammo'!C46:F46</f>
        <v>0</v>
      </c>
      <c r="D16" s="569">
        <f>'[4]Status of FAs &amp; Ammo'!D46:G46</f>
        <v>0</v>
      </c>
      <c r="E16" s="569">
        <f>'[4]Status of FAs &amp; Ammo'!E46:H46</f>
        <v>0</v>
      </c>
      <c r="F16" s="569">
        <f t="shared" si="22"/>
        <v>8</v>
      </c>
      <c r="G16" s="569">
        <f t="shared" si="22"/>
        <v>0</v>
      </c>
      <c r="H16" s="569">
        <f t="shared" si="42"/>
        <v>8</v>
      </c>
      <c r="I16" s="569">
        <f>'[4]Due-ins'!P46</f>
        <v>0</v>
      </c>
      <c r="J16" s="569">
        <f t="shared" si="23"/>
        <v>8</v>
      </c>
      <c r="K16" s="570"/>
      <c r="L16" s="570" t="s">
        <v>1094</v>
      </c>
      <c r="M16" s="572">
        <f>'[4]Unit Price'!R46</f>
        <v>75000</v>
      </c>
      <c r="N16" s="587">
        <f>'[4]Status of FAs &amp; Ammo'!J46</f>
        <v>42</v>
      </c>
      <c r="O16" s="587">
        <f>'[4]Status of FAs &amp; Ammo'!L46</f>
        <v>43742</v>
      </c>
      <c r="P16" s="587">
        <f t="shared" si="24"/>
        <v>43784</v>
      </c>
      <c r="Q16" s="573">
        <f t="shared" si="43"/>
        <v>1</v>
      </c>
      <c r="R16" s="569">
        <f>'[4]Projected Consumption 2022'!D46</f>
        <v>1806</v>
      </c>
      <c r="S16" s="569">
        <f>'[4]Projected Consumption 2022'!J46</f>
        <v>42</v>
      </c>
      <c r="T16" s="569">
        <f t="shared" si="17"/>
        <v>1848</v>
      </c>
      <c r="U16" s="569">
        <f>'[4]Due-ins'!AF46</f>
        <v>0</v>
      </c>
      <c r="V16" s="569">
        <f t="shared" si="26"/>
        <v>41936</v>
      </c>
      <c r="W16" s="574">
        <f t="shared" si="27"/>
        <v>3145200000</v>
      </c>
      <c r="X16" s="573">
        <f t="shared" si="44"/>
        <v>1</v>
      </c>
      <c r="Y16" s="569">
        <f>IF(J16="",0,2*J16*'[4]Basic Load'!L46)</f>
        <v>3200</v>
      </c>
      <c r="Z16" s="569">
        <f>IF(J16="",0,3*J16*'[4]Basic Load'!L46)</f>
        <v>4800</v>
      </c>
      <c r="AA16" s="569">
        <f>IF(K16="",0,'[4]Basic Load'!M46)</f>
        <v>0</v>
      </c>
      <c r="AB16" s="587">
        <f t="shared" si="29"/>
        <v>4800</v>
      </c>
      <c r="AC16" s="574">
        <f t="shared" si="30"/>
        <v>360000000</v>
      </c>
      <c r="AD16" s="569">
        <f>'[4]Projected Consumption 2023'!E46</f>
        <v>247</v>
      </c>
      <c r="AE16" s="574">
        <f t="shared" si="31"/>
        <v>18525000</v>
      </c>
      <c r="AF16" s="569">
        <f>'[4]Projected Consumption 2023'!I46</f>
        <v>50</v>
      </c>
      <c r="AG16" s="574">
        <f t="shared" si="32"/>
        <v>3750000</v>
      </c>
      <c r="AH16" s="575">
        <f t="shared" si="33"/>
        <v>36839</v>
      </c>
      <c r="AI16" s="585">
        <f t="shared" si="34"/>
        <v>0</v>
      </c>
      <c r="AJ16" s="572">
        <f t="shared" si="35"/>
        <v>0</v>
      </c>
      <c r="AK16" s="576"/>
      <c r="AL16" s="577">
        <f t="shared" si="36"/>
        <v>0</v>
      </c>
      <c r="AM16" s="573">
        <f t="shared" ref="AM16" si="45">IF(IFERROR(((V16+AK16)-AD16-AF16)/AB16,"")&gt;100%,100%,IFERROR(((V16+AK16)-AD16-AF16)/AB16,""))</f>
        <v>1</v>
      </c>
      <c r="AN16" s="573">
        <f t="shared" si="38"/>
        <v>8.6747916666666658</v>
      </c>
      <c r="AO16" s="578">
        <f t="shared" si="39"/>
        <v>141</v>
      </c>
      <c r="AP16" s="579"/>
      <c r="AQ16" s="578">
        <f t="shared" si="40"/>
        <v>247</v>
      </c>
      <c r="AR16" s="582">
        <f t="shared" si="41"/>
        <v>4193.6000000000004</v>
      </c>
      <c r="AS16" s="570"/>
      <c r="AU16" s="586"/>
      <c r="AV16" s="580">
        <v>0</v>
      </c>
    </row>
    <row r="17" spans="1:48" hidden="1">
      <c r="A17" s="591"/>
      <c r="B17" s="592">
        <f>'[4]Status of FAs &amp; Ammo'!B92:E92</f>
        <v>0</v>
      </c>
      <c r="C17" s="592">
        <f>'[4]Status of FAs &amp; Ammo'!C92:F92</f>
        <v>0</v>
      </c>
      <c r="D17" s="592">
        <f>'[4]Status of FAs &amp; Ammo'!D92:G92</f>
        <v>0</v>
      </c>
      <c r="E17" s="592">
        <f>'[4]Status of FAs &amp; Ammo'!E92:H92</f>
        <v>0</v>
      </c>
      <c r="F17" s="592">
        <f t="shared" ref="F17:G17" si="46">B17+D17</f>
        <v>0</v>
      </c>
      <c r="G17" s="592">
        <f t="shared" si="46"/>
        <v>0</v>
      </c>
      <c r="H17" s="592">
        <f t="shared" ref="H17" si="47">SUM(F17:G17)</f>
        <v>0</v>
      </c>
      <c r="I17" s="592">
        <f>'[4]Due-ins'!P92</f>
        <v>0</v>
      </c>
      <c r="J17" s="592">
        <f t="shared" ref="J17" si="48">I17+H17</f>
        <v>0</v>
      </c>
      <c r="K17" s="570">
        <v>151</v>
      </c>
      <c r="L17" s="579" t="s">
        <v>1097</v>
      </c>
      <c r="M17" s="572">
        <f>'[4]Unit Price'!R92</f>
        <v>0</v>
      </c>
      <c r="N17" s="592">
        <f>'[4]Status of FAs &amp; Ammo'!J92</f>
        <v>0</v>
      </c>
      <c r="O17" s="592">
        <f>'[4]Status of FAs &amp; Ammo'!L92</f>
        <v>1242</v>
      </c>
      <c r="P17" s="592">
        <f t="shared" ref="P17" si="49">SUM(N17:O17)</f>
        <v>1242</v>
      </c>
      <c r="Q17" s="593">
        <f t="shared" ref="Q17" si="50">IFERROR(IF(P17/AB17&gt;100%,100%,P17/AB17),"")</f>
        <v>0.16450331125827813</v>
      </c>
      <c r="R17" s="592">
        <f>'[4]Projected Consumption 2022'!D92</f>
        <v>45</v>
      </c>
      <c r="S17" s="592">
        <f>'[4]Projected Consumption 2022'!J92</f>
        <v>49</v>
      </c>
      <c r="T17" s="592">
        <f t="shared" ref="T17" si="51">IFERROR(R17+S17,0)</f>
        <v>94</v>
      </c>
      <c r="U17" s="592">
        <f>'[4]Due-ins'!AF92</f>
        <v>0</v>
      </c>
      <c r="V17" s="592">
        <f t="shared" ref="V17" si="52">P17-T17+U17</f>
        <v>1148</v>
      </c>
      <c r="W17" s="574">
        <f t="shared" ref="W17" si="53">V17*$M17</f>
        <v>0</v>
      </c>
      <c r="X17" s="593">
        <f t="shared" ref="X17" si="54">IFERROR(IF(V17/AB17&gt;100%,100%,V17/AB17),"")</f>
        <v>0.15205298013245033</v>
      </c>
      <c r="Y17" s="592">
        <f>IF(J17="",0,2*J17*'[4]Basic Load'!L92)</f>
        <v>0</v>
      </c>
      <c r="Z17" s="592">
        <f>IF(J17="",0,3*J17*'[4]Basic Load'!L92)</f>
        <v>0</v>
      </c>
      <c r="AA17" s="592">
        <f>IF(K17="",0,'[4]Basic Load'!M92)</f>
        <v>7550</v>
      </c>
      <c r="AB17" s="592">
        <f t="shared" ref="AB17" si="55">SUM(Z17:AA17)</f>
        <v>7550</v>
      </c>
      <c r="AC17" s="574">
        <f t="shared" ref="AC17:AE17" si="56">AB17*$M17</f>
        <v>0</v>
      </c>
      <c r="AD17" s="569">
        <f>'[4]Projected Consumption 2023'!E92</f>
        <v>30</v>
      </c>
      <c r="AE17" s="594">
        <f t="shared" si="56"/>
        <v>0</v>
      </c>
      <c r="AF17" s="592">
        <f>'[4]Projected Consumption 2023'!I92</f>
        <v>49</v>
      </c>
      <c r="AG17" s="594">
        <f t="shared" ref="AG17" si="57">AF17*$M17</f>
        <v>0</v>
      </c>
      <c r="AH17" s="595">
        <f t="shared" ref="AH17" si="58">V17-AB17-AD17-AF17</f>
        <v>-6481</v>
      </c>
      <c r="AI17" s="613">
        <f t="shared" ref="AI17" si="59">IF(AH17&gt;0,0,-1*AH17)</f>
        <v>6481</v>
      </c>
      <c r="AJ17" s="596">
        <f t="shared" ref="AJ17" si="60">AI17*M17</f>
        <v>0</v>
      </c>
      <c r="AK17" s="597"/>
      <c r="AL17" s="598">
        <f t="shared" ref="AL17" si="61">AK17*$M17</f>
        <v>0</v>
      </c>
      <c r="AM17" s="593">
        <f>IF(IFERROR(((V17+AK17)-AD17-AF17)/AB17,"")&gt;100%,100%,IFERROR(((V17+AK17)-AD17-AF17)/AB17,""))</f>
        <v>0.14158940397350994</v>
      </c>
      <c r="AN17" s="593">
        <f t="shared" ref="AN17" si="62">IFERROR(((V17+AK17)-AD17-AF17)/AB17,"")</f>
        <v>0.14158940397350994</v>
      </c>
      <c r="AO17" s="599">
        <f t="shared" ref="AO17" si="63">IFERROR(ROUNDDOWN((V17+AK17)/(AD17+AF17),0),"")</f>
        <v>14</v>
      </c>
      <c r="AP17" s="600"/>
      <c r="AQ17" s="599">
        <f t="shared" ref="AQ17" si="64">AD17</f>
        <v>30</v>
      </c>
      <c r="AR17" s="604">
        <f t="shared" ref="AR17" si="65">(V17+AK17)/10</f>
        <v>114.8</v>
      </c>
      <c r="AS17" s="570"/>
      <c r="AU17" s="602"/>
      <c r="AV17" s="603">
        <v>0</v>
      </c>
    </row>
    <row r="18" spans="1:48" s="610" customFormat="1">
      <c r="A18" s="588" t="s">
        <v>1098</v>
      </c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14"/>
      <c r="N18" s="605"/>
      <c r="O18" s="605"/>
      <c r="P18" s="606"/>
      <c r="Q18" s="607"/>
      <c r="R18" s="606"/>
      <c r="S18" s="606"/>
      <c r="T18" s="606"/>
      <c r="U18" s="606"/>
      <c r="V18" s="606"/>
      <c r="W18" s="589">
        <f>SUM(W17:W17)</f>
        <v>0</v>
      </c>
      <c r="X18" s="607">
        <f>AVERAGE(X17:X17)</f>
        <v>0.15205298013245033</v>
      </c>
      <c r="Y18" s="605"/>
      <c r="Z18" s="606"/>
      <c r="AA18" s="606"/>
      <c r="AB18" s="606"/>
      <c r="AC18" s="589">
        <f>SUM(AC17:AC17)</f>
        <v>0</v>
      </c>
      <c r="AD18" s="589"/>
      <c r="AE18" s="589">
        <f>SUM(AE17:AE17)</f>
        <v>0</v>
      </c>
      <c r="AF18" s="589"/>
      <c r="AG18" s="589">
        <f>SUM(AG17:AG17)</f>
        <v>0</v>
      </c>
      <c r="AH18" s="608"/>
      <c r="AI18" s="608"/>
      <c r="AJ18" s="589">
        <f>SUM(AJ17:AJ17)</f>
        <v>0</v>
      </c>
      <c r="AK18" s="589"/>
      <c r="AL18" s="589">
        <f>SUM(AL17:AL17)</f>
        <v>0</v>
      </c>
      <c r="AM18" s="607">
        <f>AVERAGE(AM17:AM17)</f>
        <v>0.14158940397350994</v>
      </c>
      <c r="AN18" s="589"/>
      <c r="AO18" s="606"/>
      <c r="AP18" s="609"/>
      <c r="AQ18" s="606"/>
      <c r="AR18" s="606"/>
      <c r="AS18" s="606"/>
      <c r="AU18" s="611"/>
      <c r="AV18" s="612">
        <v>169500000</v>
      </c>
    </row>
    <row r="19" spans="1:48" s="626" customFormat="1">
      <c r="A19" s="615"/>
      <c r="B19" s="616"/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7"/>
      <c r="N19" s="618"/>
      <c r="O19" s="618"/>
      <c r="P19" s="616"/>
      <c r="Q19" s="619" t="e">
        <f>AVERAGE(#REF!,#REF!,#REF!,#REF!,#REF!,Q18)</f>
        <v>#REF!</v>
      </c>
      <c r="R19" s="616"/>
      <c r="S19" s="616"/>
      <c r="T19" s="616"/>
      <c r="U19" s="616"/>
      <c r="V19" s="616"/>
      <c r="W19" s="620" t="e">
        <f>SUM(W18,#REF!,#REF!,#REF!,#REF!,#REF!)</f>
        <v>#REF!</v>
      </c>
      <c r="X19" s="619" t="e">
        <f>AVERAGE(#REF!,#REF!,#REF!,#REF!,#REF!,X18)</f>
        <v>#REF!</v>
      </c>
      <c r="Y19" s="618"/>
      <c r="Z19" s="616"/>
      <c r="AA19" s="616"/>
      <c r="AB19" s="616"/>
      <c r="AC19" s="620" t="e">
        <f>SUM(AC18,#REF!,#REF!,#REF!,#REF!,#REF!)</f>
        <v>#REF!</v>
      </c>
      <c r="AD19" s="620"/>
      <c r="AE19" s="620" t="e">
        <f>SUM(AE18,#REF!,#REF!,#REF!,#REF!,#REF!)</f>
        <v>#REF!</v>
      </c>
      <c r="AF19" s="620"/>
      <c r="AG19" s="620" t="e">
        <f>SUM(AG18,#REF!,#REF!,#REF!,#REF!,#REF!)</f>
        <v>#REF!</v>
      </c>
      <c r="AH19" s="621"/>
      <c r="AI19" s="621"/>
      <c r="AJ19" s="620" t="e">
        <f>SUM(AJ18,#REF!,#REF!,#REF!,#REF!,#REF!)</f>
        <v>#REF!</v>
      </c>
      <c r="AK19" s="622">
        <f>SUM(AK9:AK11)</f>
        <v>38000</v>
      </c>
      <c r="AL19" s="620">
        <f>SUM(AL9:AL11)</f>
        <v>299000000</v>
      </c>
      <c r="AM19" s="620"/>
      <c r="AN19" s="620"/>
      <c r="AO19" s="616"/>
      <c r="AP19" s="615"/>
      <c r="AQ19" s="616"/>
      <c r="AR19" s="616"/>
      <c r="AS19" s="616"/>
      <c r="AT19" s="623">
        <f>AV19-AL19</f>
        <v>2345797500</v>
      </c>
      <c r="AU19" s="624">
        <v>0</v>
      </c>
      <c r="AV19" s="625">
        <v>2644797500</v>
      </c>
    </row>
    <row r="20" spans="1:48">
      <c r="J20" s="628"/>
    </row>
    <row r="22" spans="1:48">
      <c r="L22" s="633"/>
      <c r="M22" s="633"/>
      <c r="AK22" s="631" t="s">
        <v>1099</v>
      </c>
      <c r="AL22" s="632">
        <v>3552250723.3000002</v>
      </c>
    </row>
    <row r="23" spans="1:48">
      <c r="L23" s="633"/>
      <c r="M23" s="633"/>
      <c r="AL23" s="632">
        <f>AL22-AL19</f>
        <v>3253250723.3000002</v>
      </c>
      <c r="AN23" s="603">
        <v>160000000</v>
      </c>
      <c r="AO23" s="601">
        <v>48000000</v>
      </c>
      <c r="AP23" s="634">
        <f>AN23+AO23</f>
        <v>208000000</v>
      </c>
      <c r="AQ23" s="635">
        <f>AP23/40000</f>
        <v>5200</v>
      </c>
    </row>
    <row r="24" spans="1:48">
      <c r="L24" s="633"/>
      <c r="M24" s="633"/>
    </row>
    <row r="25" spans="1:48">
      <c r="AK25" s="632"/>
      <c r="AL25" s="632">
        <f>AL22+AL10+AL8</f>
        <v>3552250723.3000002</v>
      </c>
      <c r="AM25" s="603">
        <f>AL25*1.03</f>
        <v>3658818244.9990001</v>
      </c>
    </row>
    <row r="26" spans="1:48">
      <c r="AK26" s="632"/>
      <c r="AL26" s="632">
        <f>AL19</f>
        <v>299000000</v>
      </c>
      <c r="AM26" s="603">
        <f>AL19</f>
        <v>299000000</v>
      </c>
    </row>
    <row r="27" spans="1:48">
      <c r="AJ27" s="603">
        <v>438341616.35000002</v>
      </c>
      <c r="AL27" s="632">
        <f>AL26-AL25</f>
        <v>-3253250723.3000002</v>
      </c>
      <c r="AM27" s="632">
        <f>AM26-AM25</f>
        <v>-3359818244.9990001</v>
      </c>
      <c r="AN27" s="603">
        <v>240000000</v>
      </c>
      <c r="AO27" s="635">
        <f>AN27-AL27</f>
        <v>3493250723.3000002</v>
      </c>
      <c r="AP27" s="634"/>
    </row>
    <row r="29" spans="1:48">
      <c r="M29" s="601"/>
      <c r="N29" s="601"/>
      <c r="O29" s="601"/>
      <c r="Y29" s="601"/>
      <c r="AD29" s="601"/>
      <c r="AE29" s="601"/>
      <c r="AF29" s="601"/>
      <c r="AG29" s="601"/>
      <c r="AH29" s="601"/>
      <c r="AI29" s="601"/>
      <c r="AJ29" s="601"/>
      <c r="AK29" s="601"/>
      <c r="AL29" s="636" t="s">
        <v>1100</v>
      </c>
    </row>
    <row r="30" spans="1:48">
      <c r="M30" s="601"/>
      <c r="N30" s="601"/>
      <c r="O30" s="601"/>
      <c r="Y30" s="601"/>
      <c r="AD30" s="601"/>
      <c r="AE30" s="601"/>
      <c r="AF30" s="601"/>
      <c r="AG30" s="601"/>
      <c r="AH30" s="601"/>
      <c r="AI30" s="601"/>
      <c r="AJ30" s="601"/>
      <c r="AK30" s="601" t="s">
        <v>1101</v>
      </c>
      <c r="AL30" s="635" t="e">
        <f>SUM(AL17:AL17,#REF!,#REF!,AL11:AL16,AL9:AL9,#REF!,#REF!,AL5:AL7)</f>
        <v>#REF!</v>
      </c>
    </row>
    <row r="31" spans="1:48">
      <c r="M31" s="601"/>
      <c r="N31" s="601"/>
      <c r="O31" s="601"/>
      <c r="Y31" s="601"/>
      <c r="AD31" s="601"/>
      <c r="AE31" s="601"/>
      <c r="AF31" s="601"/>
      <c r="AG31" s="601"/>
      <c r="AH31" s="601"/>
      <c r="AI31" s="601"/>
      <c r="AJ31" s="601"/>
      <c r="AK31" s="601" t="s">
        <v>1102</v>
      </c>
      <c r="AL31" s="603">
        <f>AL8+AL10</f>
        <v>0</v>
      </c>
      <c r="AP31" s="627">
        <v>17000</v>
      </c>
      <c r="AQ31" s="601">
        <v>-462000</v>
      </c>
      <c r="AR31" s="601">
        <f>AQ31/AP31</f>
        <v>-27.176470588235293</v>
      </c>
    </row>
    <row r="32" spans="1:48">
      <c r="M32" s="601"/>
      <c r="N32" s="601"/>
      <c r="O32" s="601"/>
      <c r="Y32" s="601"/>
      <c r="AD32" s="601"/>
      <c r="AE32" s="601"/>
      <c r="AF32" s="601"/>
      <c r="AG32" s="601"/>
      <c r="AH32" s="601"/>
      <c r="AI32" s="601"/>
      <c r="AJ32" s="601"/>
      <c r="AK32" s="601" t="s">
        <v>212</v>
      </c>
      <c r="AL32" s="635" t="e">
        <f>SUM(AL30:AL31)</f>
        <v>#REF!</v>
      </c>
    </row>
    <row r="33" spans="36:38">
      <c r="AL33" s="637" t="s">
        <v>1099</v>
      </c>
    </row>
    <row r="34" spans="36:38">
      <c r="AJ34" s="603">
        <v>3552250716.9499998</v>
      </c>
      <c r="AK34" s="631" t="s">
        <v>1101</v>
      </c>
      <c r="AL34" s="632">
        <v>3552250723.3000002</v>
      </c>
    </row>
    <row r="35" spans="36:38">
      <c r="AK35" s="631" t="s">
        <v>1102</v>
      </c>
      <c r="AL35" s="632">
        <v>448782970</v>
      </c>
    </row>
    <row r="36" spans="36:38">
      <c r="AK36" s="631" t="s">
        <v>212</v>
      </c>
      <c r="AL36" s="632">
        <f>SUM(AL34:AL35)</f>
        <v>4001033693.3000002</v>
      </c>
    </row>
    <row r="56" spans="2:48" s="627" customFormat="1">
      <c r="B56" s="601"/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3"/>
      <c r="N56" s="602"/>
      <c r="O56" s="602"/>
      <c r="P56" s="601"/>
      <c r="Q56" s="601"/>
      <c r="R56" s="601"/>
      <c r="S56" s="601"/>
      <c r="T56" s="601"/>
      <c r="U56" s="601"/>
      <c r="V56" s="601"/>
      <c r="W56" s="553"/>
      <c r="X56" s="601"/>
      <c r="Y56" s="602"/>
      <c r="Z56" s="601"/>
      <c r="AA56" s="601"/>
      <c r="AB56" s="601"/>
      <c r="AC56" s="553"/>
      <c r="AD56" s="602"/>
      <c r="AE56" s="629"/>
      <c r="AF56" s="602"/>
      <c r="AG56" s="629"/>
      <c r="AH56" s="630"/>
      <c r="AI56" s="630"/>
      <c r="AJ56" s="603"/>
      <c r="AK56" s="631"/>
      <c r="AL56" s="632"/>
      <c r="AM56" s="603"/>
      <c r="AN56" s="603"/>
      <c r="AO56" s="603">
        <v>384628000</v>
      </c>
      <c r="AQ56" s="601"/>
      <c r="AR56" s="601"/>
      <c r="AS56" s="601"/>
      <c r="AT56" s="601"/>
      <c r="AU56" s="601"/>
      <c r="AV56" s="601"/>
    </row>
  </sheetData>
  <mergeCells count="36">
    <mergeCell ref="AU2:AV2"/>
    <mergeCell ref="AH2:AH3"/>
    <mergeCell ref="AI2:AI3"/>
    <mergeCell ref="AJ2:AJ3"/>
    <mergeCell ref="AK2:AL2"/>
    <mergeCell ref="AM2:AM3"/>
    <mergeCell ref="AN2:AN3"/>
    <mergeCell ref="AO2:AO3"/>
    <mergeCell ref="AP2:AP3"/>
    <mergeCell ref="AQ2:AQ3"/>
    <mergeCell ref="AR2:AR3"/>
    <mergeCell ref="AS2:AS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U2:U3"/>
    <mergeCell ref="A2:A3"/>
    <mergeCell ref="B2:C2"/>
    <mergeCell ref="D2:E2"/>
    <mergeCell ref="F2:H2"/>
    <mergeCell ref="J2:J3"/>
    <mergeCell ref="K2:K3"/>
    <mergeCell ref="L2:L3"/>
    <mergeCell ref="M2:M3"/>
    <mergeCell ref="N2:P2"/>
    <mergeCell ref="Q2:Q3"/>
    <mergeCell ref="R2:T2"/>
  </mergeCells>
  <printOptions horizontalCentered="1"/>
  <pageMargins left="0.23622047244094491" right="0.23622047244094491" top="0.15748031496062992" bottom="7.874015748031496E-2" header="0.31496062992125984" footer="0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opLeftCell="H1" zoomScale="80" zoomScaleNormal="80" workbookViewId="0">
      <selection activeCell="U22" sqref="U22"/>
    </sheetView>
  </sheetViews>
  <sheetFormatPr defaultColWidth="9.140625" defaultRowHeight="15.75"/>
  <cols>
    <col min="1" max="1" width="58" style="638" hidden="1" customWidth="1"/>
    <col min="2" max="2" width="11.28515625" style="686" hidden="1" customWidth="1"/>
    <col min="3" max="3" width="5.7109375" style="638" hidden="1" customWidth="1"/>
    <col min="4" max="4" width="16.140625" style="638" hidden="1" customWidth="1"/>
    <col min="5" max="5" width="20.7109375" style="638" hidden="1" customWidth="1"/>
    <col min="6" max="7" width="0" style="638" hidden="1" customWidth="1"/>
    <col min="8" max="8" width="58.140625" style="684" customWidth="1"/>
    <col min="9" max="9" width="11.28515625" style="686" bestFit="1" customWidth="1"/>
    <col min="10" max="10" width="5.7109375" style="638" bestFit="1" customWidth="1"/>
    <col min="11" max="11" width="16" style="638" customWidth="1"/>
    <col min="12" max="12" width="20.42578125" style="638" customWidth="1"/>
    <col min="13" max="13" width="13.85546875" style="638" bestFit="1" customWidth="1"/>
    <col min="14" max="14" width="12.28515625" style="639" bestFit="1" customWidth="1"/>
    <col min="15" max="15" width="16.28515625" style="638" bestFit="1" customWidth="1"/>
    <col min="16" max="16384" width="9.140625" style="638"/>
  </cols>
  <sheetData>
    <row r="1" spans="1:15" ht="15" customHeight="1">
      <c r="A1" s="803" t="s">
        <v>989</v>
      </c>
      <c r="B1" s="803"/>
      <c r="C1" s="803"/>
      <c r="D1" s="803"/>
      <c r="E1" s="803"/>
      <c r="H1" s="803" t="s">
        <v>989</v>
      </c>
      <c r="I1" s="803"/>
      <c r="J1" s="803"/>
      <c r="K1" s="803"/>
      <c r="L1" s="803"/>
    </row>
    <row r="2" spans="1:15">
      <c r="A2" s="804" t="s">
        <v>990</v>
      </c>
      <c r="B2" s="804"/>
      <c r="C2" s="804"/>
      <c r="D2" s="804"/>
      <c r="E2" s="804"/>
      <c r="H2" s="804" t="s">
        <v>990</v>
      </c>
      <c r="I2" s="804"/>
      <c r="J2" s="804"/>
      <c r="K2" s="804"/>
      <c r="L2" s="804"/>
    </row>
    <row r="3" spans="1:15">
      <c r="A3" s="803" t="s">
        <v>3</v>
      </c>
      <c r="B3" s="803"/>
      <c r="C3" s="803"/>
      <c r="D3" s="803"/>
      <c r="E3" s="803"/>
      <c r="H3" s="803" t="s">
        <v>3</v>
      </c>
      <c r="I3" s="803"/>
      <c r="J3" s="803"/>
      <c r="K3" s="803"/>
      <c r="L3" s="803"/>
    </row>
    <row r="4" spans="1:15">
      <c r="A4" s="640"/>
      <c r="B4" s="641"/>
      <c r="C4" s="642"/>
      <c r="D4" s="642"/>
      <c r="E4" s="642"/>
      <c r="H4" s="640"/>
      <c r="I4" s="641"/>
      <c r="J4" s="642"/>
      <c r="K4" s="642"/>
      <c r="L4" s="642"/>
    </row>
    <row r="5" spans="1:15">
      <c r="A5" s="803" t="s">
        <v>1103</v>
      </c>
      <c r="B5" s="803"/>
      <c r="C5" s="803"/>
      <c r="D5" s="803"/>
      <c r="E5" s="803"/>
      <c r="H5" s="803" t="s">
        <v>1103</v>
      </c>
      <c r="I5" s="803"/>
      <c r="J5" s="803"/>
      <c r="K5" s="803"/>
      <c r="L5" s="803"/>
    </row>
    <row r="6" spans="1:15">
      <c r="A6" s="804" t="s">
        <v>1104</v>
      </c>
      <c r="B6" s="804"/>
      <c r="C6" s="804"/>
      <c r="D6" s="804"/>
      <c r="E6" s="804"/>
      <c r="H6" s="804" t="s">
        <v>1105</v>
      </c>
      <c r="I6" s="804"/>
      <c r="J6" s="804"/>
      <c r="K6" s="804"/>
      <c r="L6" s="804"/>
    </row>
    <row r="7" spans="1:15">
      <c r="A7" s="803" t="s">
        <v>991</v>
      </c>
      <c r="B7" s="803"/>
      <c r="C7" s="803"/>
      <c r="D7" s="803"/>
      <c r="E7" s="803"/>
      <c r="H7" s="803" t="s">
        <v>991</v>
      </c>
      <c r="I7" s="803"/>
      <c r="J7" s="803"/>
      <c r="K7" s="803"/>
      <c r="L7" s="803"/>
    </row>
    <row r="8" spans="1:15">
      <c r="A8" s="640"/>
      <c r="B8" s="643"/>
      <c r="C8" s="642"/>
      <c r="D8" s="642"/>
      <c r="E8" s="642"/>
      <c r="H8" s="640"/>
      <c r="I8" s="643"/>
      <c r="J8" s="642"/>
      <c r="K8" s="642"/>
      <c r="L8" s="642"/>
    </row>
    <row r="9" spans="1:15" s="647" customFormat="1">
      <c r="A9" s="644" t="s">
        <v>992</v>
      </c>
      <c r="B9" s="645" t="s">
        <v>993</v>
      </c>
      <c r="C9" s="644" t="s">
        <v>994</v>
      </c>
      <c r="D9" s="646" t="s">
        <v>1106</v>
      </c>
      <c r="E9" s="646" t="s">
        <v>1107</v>
      </c>
      <c r="H9" s="644" t="s">
        <v>992</v>
      </c>
      <c r="I9" s="645" t="s">
        <v>993</v>
      </c>
      <c r="J9" s="644" t="s">
        <v>994</v>
      </c>
      <c r="K9" s="646" t="s">
        <v>1106</v>
      </c>
      <c r="L9" s="646" t="s">
        <v>1107</v>
      </c>
      <c r="N9" s="648" t="s">
        <v>12</v>
      </c>
      <c r="O9" s="649" t="s">
        <v>956</v>
      </c>
    </row>
    <row r="10" spans="1:15" ht="16.5">
      <c r="A10" s="650" t="s">
        <v>1108</v>
      </c>
      <c r="B10" s="651"/>
      <c r="C10" s="651"/>
      <c r="D10" s="652"/>
      <c r="E10" s="652"/>
      <c r="H10" s="650" t="s">
        <v>1108</v>
      </c>
      <c r="I10" s="651"/>
      <c r="J10" s="651"/>
      <c r="K10" s="652"/>
      <c r="L10" s="652"/>
    </row>
    <row r="11" spans="1:15">
      <c r="A11" s="653" t="s">
        <v>499</v>
      </c>
      <c r="B11" s="654">
        <v>3000000</v>
      </c>
      <c r="C11" s="655" t="s">
        <v>501</v>
      </c>
      <c r="D11" s="656">
        <v>35</v>
      </c>
      <c r="E11" s="656">
        <f>D11*B11</f>
        <v>105000000</v>
      </c>
      <c r="H11" s="657" t="s">
        <v>499</v>
      </c>
      <c r="I11" s="658">
        <v>1143545</v>
      </c>
      <c r="J11" s="655" t="s">
        <v>501</v>
      </c>
      <c r="K11" s="659">
        <v>40</v>
      </c>
      <c r="L11" s="660">
        <f>K11*I11</f>
        <v>45741800</v>
      </c>
      <c r="N11" s="639">
        <f>B11-I11</f>
        <v>1856455</v>
      </c>
      <c r="O11" s="661">
        <f>E11-L11</f>
        <v>59258200</v>
      </c>
    </row>
    <row r="12" spans="1:15">
      <c r="A12" s="662" t="s">
        <v>103</v>
      </c>
      <c r="B12" s="663"/>
      <c r="C12" s="664"/>
      <c r="D12" s="665"/>
      <c r="E12" s="666">
        <f>SUM(E11:E11)</f>
        <v>105000000</v>
      </c>
      <c r="H12" s="667" t="s">
        <v>103</v>
      </c>
      <c r="I12" s="663"/>
      <c r="J12" s="664"/>
      <c r="K12" s="665"/>
      <c r="L12" s="666">
        <f>SUM(L11:L11)</f>
        <v>45741800</v>
      </c>
      <c r="O12" s="661"/>
    </row>
    <row r="13" spans="1:15">
      <c r="A13" s="668" t="s">
        <v>1109</v>
      </c>
      <c r="B13" s="654"/>
      <c r="C13" s="655"/>
      <c r="D13" s="669"/>
      <c r="E13" s="656"/>
      <c r="H13" s="670" t="s">
        <v>1109</v>
      </c>
      <c r="I13" s="654"/>
      <c r="J13" s="655"/>
      <c r="K13" s="669"/>
      <c r="L13" s="656"/>
      <c r="N13" s="639">
        <f>B13-I13</f>
        <v>0</v>
      </c>
      <c r="O13" s="661"/>
    </row>
    <row r="14" spans="1:15">
      <c r="A14" s="671" t="s">
        <v>502</v>
      </c>
      <c r="B14" s="654">
        <v>2750000</v>
      </c>
      <c r="C14" s="655" t="s">
        <v>501</v>
      </c>
      <c r="D14" s="669">
        <v>90</v>
      </c>
      <c r="E14" s="656">
        <f>D14*B14</f>
        <v>247500000</v>
      </c>
      <c r="H14" s="672" t="s">
        <v>502</v>
      </c>
      <c r="I14" s="658">
        <v>2500000</v>
      </c>
      <c r="J14" s="655" t="s">
        <v>501</v>
      </c>
      <c r="K14" s="673">
        <v>100</v>
      </c>
      <c r="L14" s="660">
        <f>K14*I14</f>
        <v>250000000</v>
      </c>
      <c r="N14" s="639">
        <f>B14-I14</f>
        <v>250000</v>
      </c>
      <c r="O14" s="661">
        <f>E14-L14</f>
        <v>-2500000</v>
      </c>
    </row>
    <row r="15" spans="1:15">
      <c r="A15" s="653" t="s">
        <v>503</v>
      </c>
      <c r="B15" s="654">
        <v>1280000</v>
      </c>
      <c r="C15" s="655" t="s">
        <v>501</v>
      </c>
      <c r="D15" s="669">
        <v>195</v>
      </c>
      <c r="E15" s="656">
        <f>D15*B15</f>
        <v>249600000</v>
      </c>
      <c r="H15" s="657" t="s">
        <v>503</v>
      </c>
      <c r="I15" s="658">
        <v>1000000</v>
      </c>
      <c r="J15" s="655" t="s">
        <v>501</v>
      </c>
      <c r="K15" s="674">
        <v>250</v>
      </c>
      <c r="L15" s="660">
        <f>K15*I15</f>
        <v>250000000</v>
      </c>
      <c r="N15" s="639">
        <f>B15-I15</f>
        <v>280000</v>
      </c>
      <c r="O15" s="661">
        <f>E15-L15</f>
        <v>-400000</v>
      </c>
    </row>
    <row r="16" spans="1:15">
      <c r="A16" s="662" t="s">
        <v>103</v>
      </c>
      <c r="B16" s="654"/>
      <c r="C16" s="655"/>
      <c r="D16" s="669"/>
      <c r="E16" s="666">
        <f>SUM(E14:E15)</f>
        <v>497100000</v>
      </c>
      <c r="H16" s="662" t="s">
        <v>103</v>
      </c>
      <c r="I16" s="654"/>
      <c r="J16" s="655"/>
      <c r="K16" s="669"/>
      <c r="L16" s="666">
        <f>SUM(L14:L15)</f>
        <v>500000000</v>
      </c>
      <c r="O16" s="661"/>
    </row>
    <row r="17" spans="1:15" ht="16.5">
      <c r="A17" s="650" t="s">
        <v>1095</v>
      </c>
      <c r="B17" s="654"/>
      <c r="C17" s="655"/>
      <c r="D17" s="669"/>
      <c r="E17" s="656"/>
      <c r="H17" s="650" t="s">
        <v>1095</v>
      </c>
      <c r="I17" s="654"/>
      <c r="J17" s="655"/>
      <c r="K17" s="669"/>
      <c r="L17" s="656"/>
      <c r="O17" s="661">
        <f t="shared" ref="O17:O25" si="0">E17-L17</f>
        <v>0</v>
      </c>
    </row>
    <row r="18" spans="1:15">
      <c r="A18" s="675" t="s">
        <v>504</v>
      </c>
      <c r="B18" s="654">
        <v>36500</v>
      </c>
      <c r="C18" s="655" t="s">
        <v>501</v>
      </c>
      <c r="D18" s="669">
        <v>6800</v>
      </c>
      <c r="E18" s="656">
        <f t="shared" ref="E18:E25" si="1">D18*B18</f>
        <v>248200000</v>
      </c>
      <c r="H18" s="675" t="s">
        <v>504</v>
      </c>
      <c r="I18" s="658">
        <v>36764</v>
      </c>
      <c r="J18" s="655" t="s">
        <v>501</v>
      </c>
      <c r="K18" s="669">
        <v>6800</v>
      </c>
      <c r="L18" s="660">
        <f t="shared" ref="L18:L23" si="2">K18*I18</f>
        <v>249995200</v>
      </c>
      <c r="N18" s="639">
        <f t="shared" ref="N18:N25" si="3">B18-I18</f>
        <v>-264</v>
      </c>
      <c r="O18" s="661">
        <f t="shared" si="0"/>
        <v>-1795200</v>
      </c>
    </row>
    <row r="19" spans="1:15">
      <c r="A19" s="676" t="s">
        <v>505</v>
      </c>
      <c r="B19" s="677">
        <v>8000</v>
      </c>
      <c r="C19" s="655" t="s">
        <v>501</v>
      </c>
      <c r="D19" s="669">
        <v>17000</v>
      </c>
      <c r="E19" s="656">
        <f t="shared" si="1"/>
        <v>136000000</v>
      </c>
      <c r="H19" s="676" t="s">
        <v>505</v>
      </c>
      <c r="I19" s="677">
        <v>8000</v>
      </c>
      <c r="J19" s="655" t="s">
        <v>501</v>
      </c>
      <c r="K19" s="669">
        <v>17000</v>
      </c>
      <c r="L19" s="656">
        <f t="shared" si="2"/>
        <v>136000000</v>
      </c>
      <c r="N19" s="639">
        <f t="shared" si="3"/>
        <v>0</v>
      </c>
      <c r="O19" s="661">
        <f t="shared" si="0"/>
        <v>0</v>
      </c>
    </row>
    <row r="20" spans="1:15">
      <c r="A20" s="678" t="s">
        <v>506</v>
      </c>
      <c r="B20" s="677">
        <v>35000</v>
      </c>
      <c r="C20" s="655" t="s">
        <v>501</v>
      </c>
      <c r="D20" s="669">
        <v>7000</v>
      </c>
      <c r="E20" s="656">
        <f t="shared" si="1"/>
        <v>245000000</v>
      </c>
      <c r="H20" s="678" t="s">
        <v>506</v>
      </c>
      <c r="I20" s="679">
        <v>35714</v>
      </c>
      <c r="J20" s="655" t="s">
        <v>501</v>
      </c>
      <c r="K20" s="669">
        <v>7000</v>
      </c>
      <c r="L20" s="660">
        <f t="shared" si="2"/>
        <v>249998000</v>
      </c>
      <c r="N20" s="639">
        <f t="shared" si="3"/>
        <v>-714</v>
      </c>
      <c r="O20" s="661">
        <f t="shared" si="0"/>
        <v>-4998000</v>
      </c>
    </row>
    <row r="21" spans="1:15">
      <c r="A21" s="653" t="s">
        <v>507</v>
      </c>
      <c r="B21" s="654">
        <v>3000</v>
      </c>
      <c r="C21" s="655" t="s">
        <v>501</v>
      </c>
      <c r="D21" s="669">
        <v>18000</v>
      </c>
      <c r="E21" s="656">
        <f t="shared" si="1"/>
        <v>54000000</v>
      </c>
      <c r="H21" s="653" t="s">
        <v>507</v>
      </c>
      <c r="I21" s="654">
        <v>3000</v>
      </c>
      <c r="J21" s="655" t="s">
        <v>501</v>
      </c>
      <c r="K21" s="669">
        <v>18000</v>
      </c>
      <c r="L21" s="656">
        <f t="shared" si="2"/>
        <v>54000000</v>
      </c>
      <c r="N21" s="639">
        <f t="shared" si="3"/>
        <v>0</v>
      </c>
      <c r="O21" s="661">
        <f t="shared" si="0"/>
        <v>0</v>
      </c>
    </row>
    <row r="22" spans="1:15">
      <c r="A22" s="653" t="s">
        <v>508</v>
      </c>
      <c r="B22" s="654">
        <v>5500</v>
      </c>
      <c r="C22" s="655" t="s">
        <v>501</v>
      </c>
      <c r="D22" s="669">
        <v>45000</v>
      </c>
      <c r="E22" s="656">
        <f t="shared" si="1"/>
        <v>247500000</v>
      </c>
      <c r="H22" s="653" t="s">
        <v>508</v>
      </c>
      <c r="I22" s="658">
        <v>3846</v>
      </c>
      <c r="J22" s="655" t="s">
        <v>501</v>
      </c>
      <c r="K22" s="673">
        <v>65000</v>
      </c>
      <c r="L22" s="660">
        <f t="shared" si="2"/>
        <v>249990000</v>
      </c>
      <c r="N22" s="639">
        <f t="shared" si="3"/>
        <v>1654</v>
      </c>
      <c r="O22" s="661">
        <f t="shared" si="0"/>
        <v>-2490000</v>
      </c>
    </row>
    <row r="23" spans="1:15">
      <c r="A23" s="653" t="s">
        <v>510</v>
      </c>
      <c r="B23" s="654">
        <v>3300</v>
      </c>
      <c r="C23" s="655" t="s">
        <v>501</v>
      </c>
      <c r="D23" s="669">
        <v>75000</v>
      </c>
      <c r="E23" s="656">
        <f t="shared" si="1"/>
        <v>247500000</v>
      </c>
      <c r="H23" s="653" t="s">
        <v>510</v>
      </c>
      <c r="I23" s="658">
        <v>2380</v>
      </c>
      <c r="J23" s="655" t="s">
        <v>501</v>
      </c>
      <c r="K23" s="673">
        <v>105000</v>
      </c>
      <c r="L23" s="660">
        <f t="shared" si="2"/>
        <v>249900000</v>
      </c>
      <c r="N23" s="639">
        <f t="shared" si="3"/>
        <v>920</v>
      </c>
      <c r="O23" s="661">
        <f t="shared" si="0"/>
        <v>-2400000</v>
      </c>
    </row>
    <row r="24" spans="1:15">
      <c r="A24" s="653" t="s">
        <v>511</v>
      </c>
      <c r="B24" s="654">
        <v>2900</v>
      </c>
      <c r="C24" s="655" t="s">
        <v>501</v>
      </c>
      <c r="D24" s="669">
        <v>85000</v>
      </c>
      <c r="E24" s="656">
        <f>D24*B24</f>
        <v>246500000</v>
      </c>
      <c r="H24" s="653" t="s">
        <v>511</v>
      </c>
      <c r="I24" s="658">
        <v>1111</v>
      </c>
      <c r="J24" s="655" t="s">
        <v>501</v>
      </c>
      <c r="K24" s="673">
        <v>225000</v>
      </c>
      <c r="L24" s="660">
        <f>K24*I24</f>
        <v>249975000</v>
      </c>
      <c r="N24" s="639">
        <f t="shared" si="3"/>
        <v>1789</v>
      </c>
      <c r="O24" s="661">
        <f t="shared" si="0"/>
        <v>-3475000</v>
      </c>
    </row>
    <row r="25" spans="1:15">
      <c r="A25" s="570" t="s">
        <v>1110</v>
      </c>
      <c r="B25" s="654">
        <v>1500</v>
      </c>
      <c r="C25" s="655" t="s">
        <v>501</v>
      </c>
      <c r="D25" s="669">
        <v>95000</v>
      </c>
      <c r="E25" s="656">
        <f t="shared" si="1"/>
        <v>142500000</v>
      </c>
      <c r="H25" s="570" t="s">
        <v>1110</v>
      </c>
      <c r="I25" s="654">
        <v>1500</v>
      </c>
      <c r="J25" s="655" t="s">
        <v>501</v>
      </c>
      <c r="K25" s="673">
        <v>150000</v>
      </c>
      <c r="L25" s="660">
        <f>K25*I25</f>
        <v>225000000</v>
      </c>
      <c r="N25" s="639">
        <f t="shared" si="3"/>
        <v>0</v>
      </c>
      <c r="O25" s="661">
        <f t="shared" si="0"/>
        <v>-82500000</v>
      </c>
    </row>
    <row r="26" spans="1:15">
      <c r="A26" s="662"/>
      <c r="B26" s="654"/>
      <c r="C26" s="655"/>
      <c r="D26" s="669"/>
      <c r="E26" s="666">
        <f>SUM(E18:E25)</f>
        <v>1567200000</v>
      </c>
      <c r="H26" s="662"/>
      <c r="I26" s="654"/>
      <c r="J26" s="655"/>
      <c r="K26" s="669"/>
      <c r="L26" s="666">
        <f>SUM(L18:L25)</f>
        <v>1664858200</v>
      </c>
      <c r="O26" s="661"/>
    </row>
    <row r="27" spans="1:15">
      <c r="A27" s="680" t="s">
        <v>1111</v>
      </c>
      <c r="B27" s="654"/>
      <c r="C27" s="655"/>
      <c r="D27" s="669"/>
      <c r="E27" s="656"/>
      <c r="H27" s="680" t="s">
        <v>1111</v>
      </c>
      <c r="I27" s="654"/>
      <c r="J27" s="655"/>
      <c r="K27" s="669"/>
      <c r="L27" s="656"/>
      <c r="O27" s="661"/>
    </row>
    <row r="28" spans="1:15">
      <c r="A28" s="681" t="s">
        <v>592</v>
      </c>
      <c r="B28" s="677">
        <v>1425</v>
      </c>
      <c r="C28" s="655" t="s">
        <v>501</v>
      </c>
      <c r="D28" s="669">
        <v>700</v>
      </c>
      <c r="E28" s="656">
        <f>D28*B28</f>
        <v>997500</v>
      </c>
      <c r="H28" s="681" t="s">
        <v>592</v>
      </c>
      <c r="I28" s="677">
        <v>1425</v>
      </c>
      <c r="J28" s="655" t="s">
        <v>501</v>
      </c>
      <c r="K28" s="669">
        <v>700</v>
      </c>
      <c r="L28" s="656">
        <f>K28*I28</f>
        <v>997500</v>
      </c>
      <c r="N28" s="639">
        <f>B28-I28</f>
        <v>0</v>
      </c>
      <c r="O28" s="661">
        <f>E28-L28</f>
        <v>0</v>
      </c>
    </row>
    <row r="29" spans="1:15">
      <c r="A29" s="681" t="s">
        <v>513</v>
      </c>
      <c r="B29" s="677">
        <v>2000000</v>
      </c>
      <c r="C29" s="655" t="s">
        <v>501</v>
      </c>
      <c r="D29" s="669">
        <v>23</v>
      </c>
      <c r="E29" s="656">
        <f>D29*B29</f>
        <v>46000000</v>
      </c>
      <c r="H29" s="681" t="s">
        <v>513</v>
      </c>
      <c r="I29" s="677">
        <v>2000000</v>
      </c>
      <c r="J29" s="655" t="s">
        <v>501</v>
      </c>
      <c r="K29" s="673">
        <v>26</v>
      </c>
      <c r="L29" s="660">
        <f>K29*I29</f>
        <v>52000000</v>
      </c>
      <c r="N29" s="639">
        <f>B29-I29</f>
        <v>0</v>
      </c>
      <c r="O29" s="661">
        <f>E29-L29</f>
        <v>-6000000</v>
      </c>
    </row>
    <row r="30" spans="1:15">
      <c r="A30" s="681" t="s">
        <v>514</v>
      </c>
      <c r="B30" s="677">
        <v>1000000</v>
      </c>
      <c r="C30" s="655" t="s">
        <v>501</v>
      </c>
      <c r="D30" s="669">
        <v>40</v>
      </c>
      <c r="E30" s="656">
        <f>D30*B30</f>
        <v>40000000</v>
      </c>
      <c r="H30" s="681" t="s">
        <v>514</v>
      </c>
      <c r="I30" s="677">
        <v>1000000</v>
      </c>
      <c r="J30" s="655" t="s">
        <v>501</v>
      </c>
      <c r="K30" s="673">
        <v>50</v>
      </c>
      <c r="L30" s="660">
        <f>K30*I30</f>
        <v>50000000</v>
      </c>
      <c r="N30" s="639">
        <f>B30-I30</f>
        <v>0</v>
      </c>
      <c r="O30" s="661">
        <f>E30-L30</f>
        <v>-10000000</v>
      </c>
    </row>
    <row r="31" spans="1:15">
      <c r="A31" s="662" t="s">
        <v>103</v>
      </c>
      <c r="B31" s="677"/>
      <c r="C31" s="655"/>
      <c r="D31" s="669"/>
      <c r="E31" s="666">
        <f>SUM(E28:E30)</f>
        <v>86997500</v>
      </c>
      <c r="H31" s="662" t="s">
        <v>103</v>
      </c>
      <c r="I31" s="677"/>
      <c r="J31" s="655"/>
      <c r="K31" s="669"/>
      <c r="L31" s="666">
        <f>SUM(L28:L30)</f>
        <v>102997500</v>
      </c>
      <c r="O31" s="661"/>
    </row>
    <row r="32" spans="1:15">
      <c r="A32" s="682" t="s">
        <v>1096</v>
      </c>
      <c r="B32" s="677"/>
      <c r="C32" s="655"/>
      <c r="D32" s="669"/>
      <c r="E32" s="656"/>
      <c r="H32" s="682" t="s">
        <v>1096</v>
      </c>
      <c r="I32" s="677"/>
      <c r="J32" s="655"/>
      <c r="K32" s="669"/>
      <c r="L32" s="656"/>
      <c r="O32" s="661"/>
    </row>
    <row r="33" spans="1:15">
      <c r="A33" s="653" t="s">
        <v>515</v>
      </c>
      <c r="B33" s="654">
        <v>30000</v>
      </c>
      <c r="C33" s="655" t="s">
        <v>252</v>
      </c>
      <c r="D33" s="669">
        <v>3800</v>
      </c>
      <c r="E33" s="656">
        <f>D33*B33</f>
        <v>114000000</v>
      </c>
      <c r="H33" s="653" t="s">
        <v>515</v>
      </c>
      <c r="I33" s="654">
        <v>30000</v>
      </c>
      <c r="J33" s="655" t="s">
        <v>252</v>
      </c>
      <c r="K33" s="673">
        <v>1800</v>
      </c>
      <c r="L33" s="660">
        <f>K33*I33</f>
        <v>54000000</v>
      </c>
      <c r="N33" s="639">
        <f t="shared" ref="N33:N39" si="4">B33-I33</f>
        <v>0</v>
      </c>
      <c r="O33" s="661">
        <f>E33-L33</f>
        <v>60000000</v>
      </c>
    </row>
    <row r="34" spans="1:15">
      <c r="A34" s="653" t="s">
        <v>516</v>
      </c>
      <c r="B34" s="654">
        <v>30000</v>
      </c>
      <c r="C34" s="655" t="s">
        <v>252</v>
      </c>
      <c r="D34" s="669">
        <v>3500</v>
      </c>
      <c r="E34" s="656">
        <f>D34*B34</f>
        <v>105000000</v>
      </c>
      <c r="H34" s="653" t="s">
        <v>516</v>
      </c>
      <c r="I34" s="654">
        <v>30000</v>
      </c>
      <c r="J34" s="655" t="s">
        <v>252</v>
      </c>
      <c r="K34" s="673">
        <v>1440</v>
      </c>
      <c r="L34" s="660">
        <f>K34*I34</f>
        <v>43200000</v>
      </c>
      <c r="N34" s="639">
        <f t="shared" si="4"/>
        <v>0</v>
      </c>
      <c r="O34" s="661">
        <f>E34-L34</f>
        <v>61800000</v>
      </c>
    </row>
    <row r="35" spans="1:15">
      <c r="A35" s="662" t="s">
        <v>103</v>
      </c>
      <c r="B35" s="654"/>
      <c r="C35" s="655"/>
      <c r="D35" s="683"/>
      <c r="E35" s="666">
        <f>SUM(E33:E34)</f>
        <v>219000000</v>
      </c>
      <c r="H35" s="662" t="s">
        <v>103</v>
      </c>
      <c r="I35" s="654"/>
      <c r="J35" s="655"/>
      <c r="K35" s="683"/>
      <c r="L35" s="666">
        <f>SUM(L33:L34)</f>
        <v>97200000</v>
      </c>
      <c r="O35" s="661"/>
    </row>
    <row r="36" spans="1:15">
      <c r="A36" s="668" t="s">
        <v>1112</v>
      </c>
      <c r="B36" s="654"/>
      <c r="C36" s="655"/>
      <c r="D36" s="683"/>
      <c r="E36" s="656"/>
      <c r="H36" s="668" t="s">
        <v>1112</v>
      </c>
      <c r="I36" s="654"/>
      <c r="J36" s="655"/>
      <c r="K36" s="683"/>
      <c r="L36" s="656"/>
      <c r="O36" s="661"/>
    </row>
    <row r="37" spans="1:15">
      <c r="A37" s="653" t="s">
        <v>517</v>
      </c>
      <c r="B37" s="654">
        <v>30000</v>
      </c>
      <c r="C37" s="655" t="s">
        <v>252</v>
      </c>
      <c r="D37" s="669">
        <v>3000</v>
      </c>
      <c r="E37" s="656">
        <f>D37*B37</f>
        <v>90000000</v>
      </c>
      <c r="H37" s="653" t="s">
        <v>517</v>
      </c>
      <c r="I37" s="654">
        <v>30000</v>
      </c>
      <c r="J37" s="655" t="s">
        <v>252</v>
      </c>
      <c r="K37" s="673">
        <v>4800</v>
      </c>
      <c r="L37" s="660">
        <f>K37*I37</f>
        <v>144000000</v>
      </c>
      <c r="N37" s="639">
        <f t="shared" si="4"/>
        <v>0</v>
      </c>
      <c r="O37" s="661">
        <f>E37-L37</f>
        <v>-54000000</v>
      </c>
    </row>
    <row r="38" spans="1:15">
      <c r="A38" s="653" t="s">
        <v>518</v>
      </c>
      <c r="B38" s="654">
        <v>15000</v>
      </c>
      <c r="C38" s="655" t="s">
        <v>252</v>
      </c>
      <c r="D38" s="669">
        <v>2300</v>
      </c>
      <c r="E38" s="656">
        <f>D38*B38</f>
        <v>34500000</v>
      </c>
      <c r="H38" s="653" t="s">
        <v>518</v>
      </c>
      <c r="I38" s="654">
        <v>15000</v>
      </c>
      <c r="J38" s="655" t="s">
        <v>252</v>
      </c>
      <c r="K38" s="673">
        <v>3000</v>
      </c>
      <c r="L38" s="660">
        <f>K38*I38</f>
        <v>45000000</v>
      </c>
      <c r="N38" s="639">
        <f t="shared" si="4"/>
        <v>0</v>
      </c>
      <c r="O38" s="661">
        <f>E38-L38</f>
        <v>-10500000</v>
      </c>
    </row>
    <row r="39" spans="1:15">
      <c r="A39" s="653" t="s">
        <v>519</v>
      </c>
      <c r="B39" s="677">
        <v>30000</v>
      </c>
      <c r="C39" s="655" t="s">
        <v>252</v>
      </c>
      <c r="D39" s="669">
        <v>1500</v>
      </c>
      <c r="E39" s="656">
        <f>D39*B39</f>
        <v>45000000</v>
      </c>
      <c r="H39" s="653" t="s">
        <v>519</v>
      </c>
      <c r="I39" s="677">
        <v>30000</v>
      </c>
      <c r="J39" s="655" t="s">
        <v>252</v>
      </c>
      <c r="K39" s="669">
        <v>1500</v>
      </c>
      <c r="L39" s="656">
        <f>K39*I39</f>
        <v>45000000</v>
      </c>
      <c r="N39" s="639">
        <f t="shared" si="4"/>
        <v>0</v>
      </c>
      <c r="O39" s="661">
        <f>E39-L39</f>
        <v>0</v>
      </c>
    </row>
    <row r="40" spans="1:15">
      <c r="A40" s="662" t="s">
        <v>103</v>
      </c>
      <c r="B40" s="654"/>
      <c r="C40" s="655"/>
      <c r="D40" s="669"/>
      <c r="E40" s="666">
        <f>SUM(E37:E39)</f>
        <v>169500000</v>
      </c>
      <c r="H40" s="662" t="s">
        <v>103</v>
      </c>
      <c r="I40" s="654"/>
      <c r="J40" s="655"/>
      <c r="K40" s="669"/>
      <c r="L40" s="666">
        <f>SUM(L37:L39)</f>
        <v>234000000</v>
      </c>
      <c r="O40" s="661"/>
    </row>
    <row r="41" spans="1:15">
      <c r="A41" s="662" t="s">
        <v>806</v>
      </c>
      <c r="B41" s="663"/>
      <c r="C41" s="664"/>
      <c r="D41" s="665"/>
      <c r="E41" s="666">
        <f>E35+E26+E31+E16+E12+E40</f>
        <v>2644797500</v>
      </c>
      <c r="H41" s="662" t="s">
        <v>806</v>
      </c>
      <c r="I41" s="663"/>
      <c r="J41" s="664"/>
      <c r="K41" s="665"/>
      <c r="L41" s="666">
        <f>L35+L26+L31+L16+L12+L40</f>
        <v>2644797500</v>
      </c>
      <c r="O41" s="661">
        <f>E41-L41</f>
        <v>0</v>
      </c>
    </row>
    <row r="42" spans="1:15">
      <c r="A42" s="684"/>
      <c r="B42" s="685"/>
      <c r="C42" s="684"/>
      <c r="D42" s="684"/>
      <c r="E42" s="684"/>
      <c r="I42" s="685"/>
      <c r="J42" s="684"/>
      <c r="K42" s="684"/>
      <c r="L42" s="684"/>
    </row>
    <row r="43" spans="1:15">
      <c r="A43" s="684"/>
      <c r="B43" s="685"/>
      <c r="C43" s="684"/>
      <c r="D43" s="684"/>
      <c r="E43" s="684"/>
      <c r="I43" s="685"/>
      <c r="J43" s="684"/>
      <c r="K43" s="684"/>
      <c r="L43" s="684"/>
    </row>
    <row r="44" spans="1:15">
      <c r="A44" s="684"/>
      <c r="B44" s="685"/>
      <c r="C44" s="684"/>
      <c r="D44" s="684"/>
      <c r="E44" s="684"/>
      <c r="I44" s="685"/>
      <c r="J44" s="684"/>
      <c r="K44" s="684"/>
      <c r="L44" s="684"/>
      <c r="O44" s="661"/>
    </row>
    <row r="45" spans="1:15">
      <c r="A45" s="684"/>
      <c r="B45" s="685"/>
      <c r="C45" s="684"/>
      <c r="D45" s="684"/>
      <c r="E45" s="684"/>
      <c r="I45" s="685"/>
      <c r="J45" s="684"/>
      <c r="K45" s="684"/>
      <c r="L45" s="684"/>
    </row>
    <row r="46" spans="1:15">
      <c r="A46" s="684"/>
      <c r="B46" s="685"/>
      <c r="C46" s="684"/>
      <c r="D46" s="684"/>
      <c r="E46" s="684"/>
      <c r="I46" s="685"/>
      <c r="J46" s="684"/>
      <c r="K46" s="684"/>
      <c r="L46" s="684"/>
      <c r="M46" s="661"/>
      <c r="O46" s="661"/>
    </row>
    <row r="47" spans="1:15">
      <c r="A47" s="684"/>
      <c r="B47" s="685"/>
      <c r="C47" s="684"/>
      <c r="D47" s="684"/>
      <c r="E47" s="684"/>
      <c r="I47" s="685"/>
      <c r="J47" s="684"/>
      <c r="K47" s="684"/>
      <c r="L47" s="684"/>
    </row>
    <row r="48" spans="1:15">
      <c r="A48" s="684"/>
      <c r="B48" s="685"/>
      <c r="C48" s="684"/>
      <c r="D48" s="684"/>
      <c r="E48" s="684"/>
      <c r="I48" s="685"/>
      <c r="J48" s="684"/>
      <c r="K48" s="684"/>
      <c r="L48" s="684"/>
    </row>
    <row r="49" spans="1:12">
      <c r="A49" s="684"/>
      <c r="B49" s="685"/>
      <c r="C49" s="684"/>
      <c r="D49" s="684"/>
      <c r="E49" s="684"/>
      <c r="I49" s="685"/>
      <c r="J49" s="684"/>
      <c r="K49" s="684"/>
      <c r="L49" s="684"/>
    </row>
    <row r="50" spans="1:12">
      <c r="A50" s="684"/>
      <c r="B50" s="685"/>
      <c r="C50" s="684"/>
      <c r="D50" s="684"/>
      <c r="E50" s="684"/>
      <c r="I50" s="685"/>
      <c r="J50" s="684"/>
      <c r="K50" s="684"/>
      <c r="L50" s="684"/>
    </row>
    <row r="51" spans="1:12">
      <c r="A51" s="684"/>
      <c r="B51" s="685"/>
      <c r="C51" s="684"/>
      <c r="D51" s="684"/>
      <c r="E51" s="684"/>
      <c r="I51" s="685"/>
      <c r="J51" s="684"/>
      <c r="K51" s="684"/>
      <c r="L51" s="684"/>
    </row>
    <row r="52" spans="1:12">
      <c r="A52" s="684"/>
      <c r="B52" s="685"/>
      <c r="C52" s="684"/>
      <c r="D52" s="684"/>
      <c r="E52" s="684"/>
      <c r="I52" s="685"/>
      <c r="J52" s="684"/>
      <c r="K52" s="684"/>
      <c r="L52" s="684"/>
    </row>
    <row r="58" spans="1:12">
      <c r="H58" s="803" t="s">
        <v>989</v>
      </c>
      <c r="I58" s="803"/>
      <c r="J58" s="803"/>
      <c r="K58" s="803"/>
      <c r="L58" s="803"/>
    </row>
    <row r="59" spans="1:12">
      <c r="H59" s="804" t="s">
        <v>990</v>
      </c>
      <c r="I59" s="804"/>
      <c r="J59" s="804"/>
      <c r="K59" s="804"/>
      <c r="L59" s="804"/>
    </row>
    <row r="60" spans="1:12">
      <c r="H60" s="803" t="s">
        <v>3</v>
      </c>
      <c r="I60" s="803"/>
      <c r="J60" s="803"/>
      <c r="K60" s="803"/>
      <c r="L60" s="803"/>
    </row>
    <row r="61" spans="1:12">
      <c r="H61" s="640"/>
      <c r="I61" s="641"/>
      <c r="J61" s="642"/>
      <c r="K61" s="642"/>
      <c r="L61" s="642"/>
    </row>
    <row r="62" spans="1:12">
      <c r="H62" s="803" t="s">
        <v>1103</v>
      </c>
      <c r="I62" s="803"/>
      <c r="J62" s="803"/>
      <c r="K62" s="803"/>
      <c r="L62" s="803"/>
    </row>
    <row r="63" spans="1:12">
      <c r="H63" s="804" t="s">
        <v>1105</v>
      </c>
      <c r="I63" s="804"/>
      <c r="J63" s="804"/>
      <c r="K63" s="804"/>
      <c r="L63" s="804"/>
    </row>
    <row r="64" spans="1:12">
      <c r="H64" s="803" t="s">
        <v>991</v>
      </c>
      <c r="I64" s="803"/>
      <c r="J64" s="803"/>
      <c r="K64" s="803"/>
      <c r="L64" s="803"/>
    </row>
    <row r="65" spans="8:12">
      <c r="H65" s="640"/>
      <c r="I65" s="643"/>
      <c r="J65" s="642"/>
      <c r="K65" s="642"/>
      <c r="L65" s="642"/>
    </row>
    <row r="66" spans="8:12">
      <c r="H66" s="644" t="s">
        <v>992</v>
      </c>
      <c r="I66" s="645" t="s">
        <v>993</v>
      </c>
      <c r="J66" s="644" t="s">
        <v>994</v>
      </c>
      <c r="K66" s="646" t="s">
        <v>1106</v>
      </c>
      <c r="L66" s="646" t="s">
        <v>1107</v>
      </c>
    </row>
    <row r="67" spans="8:12" ht="16.5">
      <c r="H67" s="650" t="s">
        <v>1108</v>
      </c>
      <c r="I67" s="651"/>
      <c r="J67" s="651"/>
      <c r="K67" s="652"/>
      <c r="L67" s="652"/>
    </row>
    <row r="68" spans="8:12">
      <c r="H68" s="653" t="s">
        <v>499</v>
      </c>
      <c r="I68" s="658">
        <v>1143545</v>
      </c>
      <c r="J68" s="655" t="s">
        <v>501</v>
      </c>
      <c r="K68" s="659">
        <v>40</v>
      </c>
      <c r="L68" s="660">
        <f>K68*I68</f>
        <v>45741800</v>
      </c>
    </row>
    <row r="69" spans="8:12">
      <c r="H69" s="662" t="s">
        <v>103</v>
      </c>
      <c r="I69" s="663"/>
      <c r="J69" s="664"/>
      <c r="K69" s="665"/>
      <c r="L69" s="666">
        <f>SUM(L68:L68)</f>
        <v>45741800</v>
      </c>
    </row>
    <row r="70" spans="8:12">
      <c r="H70" s="668" t="s">
        <v>1109</v>
      </c>
      <c r="I70" s="654"/>
      <c r="J70" s="655"/>
      <c r="K70" s="669"/>
      <c r="L70" s="656"/>
    </row>
    <row r="71" spans="8:12">
      <c r="H71" s="687" t="s">
        <v>1113</v>
      </c>
      <c r="I71" s="658">
        <v>2500000</v>
      </c>
      <c r="J71" s="655" t="s">
        <v>501</v>
      </c>
      <c r="K71" s="673">
        <v>100</v>
      </c>
      <c r="L71" s="660">
        <f>K71*I71</f>
        <v>250000000</v>
      </c>
    </row>
    <row r="72" spans="8:12">
      <c r="H72" s="653" t="s">
        <v>503</v>
      </c>
      <c r="I72" s="658">
        <v>1000000</v>
      </c>
      <c r="J72" s="655" t="s">
        <v>501</v>
      </c>
      <c r="K72" s="674">
        <v>250</v>
      </c>
      <c r="L72" s="660">
        <f>K72*I72</f>
        <v>250000000</v>
      </c>
    </row>
    <row r="73" spans="8:12">
      <c r="H73" s="662" t="s">
        <v>103</v>
      </c>
      <c r="I73" s="654"/>
      <c r="J73" s="655"/>
      <c r="K73" s="669"/>
      <c r="L73" s="666">
        <f>SUM(L71:L72)</f>
        <v>500000000</v>
      </c>
    </row>
    <row r="74" spans="8:12">
      <c r="H74" s="680" t="s">
        <v>1111</v>
      </c>
      <c r="I74" s="654"/>
      <c r="J74" s="655"/>
      <c r="K74" s="669"/>
      <c r="L74" s="656"/>
    </row>
    <row r="75" spans="8:12">
      <c r="H75" s="681" t="s">
        <v>513</v>
      </c>
      <c r="I75" s="677">
        <v>2000000</v>
      </c>
      <c r="J75" s="655" t="s">
        <v>501</v>
      </c>
      <c r="K75" s="673">
        <v>26</v>
      </c>
      <c r="L75" s="660">
        <f>K75*I75</f>
        <v>52000000</v>
      </c>
    </row>
    <row r="76" spans="8:12">
      <c r="H76" s="681" t="s">
        <v>514</v>
      </c>
      <c r="I76" s="677">
        <v>1000000</v>
      </c>
      <c r="J76" s="655" t="s">
        <v>501</v>
      </c>
      <c r="K76" s="673">
        <v>50</v>
      </c>
      <c r="L76" s="660">
        <f>K76*I76</f>
        <v>50000000</v>
      </c>
    </row>
    <row r="77" spans="8:12">
      <c r="H77" s="662" t="s">
        <v>103</v>
      </c>
      <c r="I77" s="677"/>
      <c r="J77" s="655"/>
      <c r="K77" s="669"/>
      <c r="L77" s="666">
        <f>SUM(L75:L76)</f>
        <v>102000000</v>
      </c>
    </row>
    <row r="78" spans="8:12">
      <c r="H78" s="662" t="s">
        <v>806</v>
      </c>
      <c r="I78" s="663"/>
      <c r="J78" s="664"/>
      <c r="K78" s="665"/>
      <c r="L78" s="666">
        <f>L69+L73+L77</f>
        <v>647741800</v>
      </c>
    </row>
  </sheetData>
  <mergeCells count="18">
    <mergeCell ref="H64:L64"/>
    <mergeCell ref="A5:E5"/>
    <mergeCell ref="H5:L5"/>
    <mergeCell ref="A6:E6"/>
    <mergeCell ref="H6:L6"/>
    <mergeCell ref="A7:E7"/>
    <mergeCell ref="H7:L7"/>
    <mergeCell ref="H58:L58"/>
    <mergeCell ref="H59:L59"/>
    <mergeCell ref="H60:L60"/>
    <mergeCell ref="H62:L62"/>
    <mergeCell ref="H63:L63"/>
    <mergeCell ref="A1:E1"/>
    <mergeCell ref="H1:L1"/>
    <mergeCell ref="A2:E2"/>
    <mergeCell ref="H2:L2"/>
    <mergeCell ref="A3:E3"/>
    <mergeCell ref="H3:L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084"/>
  <sheetViews>
    <sheetView view="pageBreakPreview" zoomScale="70" zoomScaleNormal="85" zoomScaleSheetLayoutView="70" workbookViewId="0">
      <pane xSplit="1" ySplit="7" topLeftCell="B978" activePane="bottomRight" state="frozen"/>
      <selection activeCell="C16" sqref="C16"/>
      <selection pane="topRight" activeCell="C16" sqref="C16"/>
      <selection pane="bottomLeft" activeCell="C16" sqref="C16"/>
      <selection pane="bottomRight" activeCell="C993" sqref="C993"/>
    </sheetView>
  </sheetViews>
  <sheetFormatPr defaultColWidth="9.140625" defaultRowHeight="15" customHeight="1"/>
  <cols>
    <col min="1" max="1" width="9.140625" style="83" customWidth="1"/>
    <col min="2" max="2" width="20.28515625" style="83" customWidth="1"/>
    <col min="3" max="3" width="47.42578125" style="83" customWidth="1"/>
    <col min="4" max="4" width="18.28515625" style="83" customWidth="1"/>
    <col min="5" max="5" width="17.140625" style="83" customWidth="1"/>
    <col min="6" max="6" width="11" style="83" customWidth="1"/>
    <col min="7" max="7" width="22" style="41" customWidth="1"/>
    <col min="8" max="8" width="25.7109375" style="83" customWidth="1"/>
    <col min="9" max="9" width="23.42578125" style="83" customWidth="1"/>
    <col min="10" max="11" width="4.5703125" style="471" customWidth="1"/>
    <col min="12" max="12" width="5.5703125" style="471" customWidth="1"/>
    <col min="13" max="20" width="4.5703125" style="471" customWidth="1"/>
    <col min="21" max="21" width="4.5703125" style="491" customWidth="1"/>
    <col min="22" max="22" width="23.28515625" style="83" customWidth="1"/>
    <col min="23" max="23" width="20.42578125" style="83" customWidth="1"/>
    <col min="24" max="24" width="19" style="83" customWidth="1"/>
    <col min="25" max="25" width="21.85546875" style="83" customWidth="1"/>
    <col min="26" max="26" width="23.28515625" style="83" customWidth="1"/>
    <col min="27" max="27" width="22.85546875" style="450" customWidth="1"/>
    <col min="28" max="28" width="26" style="83" customWidth="1"/>
    <col min="29" max="16384" width="9.140625" style="83"/>
  </cols>
  <sheetData>
    <row r="1" spans="1:28">
      <c r="A1" s="756" t="s">
        <v>0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7"/>
      <c r="V1" s="342">
        <f>W79+W378+W379+W403+W556</f>
        <v>1062509.3033333332</v>
      </c>
      <c r="W1" s="342">
        <f>X47+W49+W50+W54+W55+X86+W162+W204+W378+W379+W388+W396+Y529+Y532+Y533+Y534+X535+Y538+X539+Y542+Y545+W551+W552+W808+W815+W821+W822+W829+W909+W931+Y932+X994+W1007</f>
        <v>81222393.112511665</v>
      </c>
      <c r="X1" s="41"/>
      <c r="Y1" s="166"/>
      <c r="Z1" s="41"/>
      <c r="AA1" s="444"/>
      <c r="AB1" s="41"/>
    </row>
    <row r="2" spans="1:28" ht="15.75">
      <c r="A2" s="756" t="s">
        <v>1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7"/>
      <c r="V2" s="342">
        <f>W322+W332+W336+W337+W378+W379+W392+W400+W525+W528+W560+W932+W971+W977+W1010+W1021+W1037+W1049+W1061</f>
        <v>48471578.981428571</v>
      </c>
      <c r="W2" s="166">
        <f>W46+Y47+W48+W49+W50+W134+W162+W332+W378+W379+W381+W560+W561+W562+W563+W564+W565+W566+W567+W568+W807+W808+W809+W810+W811+W812+W814+W815+W816+W817+W818+W821+W822+W823+W824+W825+W826+W828+W829+W830+W831+W832+W833+W835+W836+W837+W838+W875+W879+W931+W932+W935+W977+W994+W1021+W1037+X1061+W801</f>
        <v>61015538.111737043</v>
      </c>
      <c r="X2" s="499">
        <f>SUM(V1:V6,W1:W6)</f>
        <v>591449662.63362741</v>
      </c>
      <c r="Y2" s="166"/>
      <c r="Z2" s="166"/>
      <c r="AA2" s="444"/>
      <c r="AB2" s="41"/>
    </row>
    <row r="3" spans="1:28" ht="15.75">
      <c r="A3" s="759" t="s">
        <v>2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7"/>
      <c r="V3" s="342">
        <f>W47+W53+W55+W82+W83+W209+W321+W324+W378+W379+W380+W381+W382+W425+W426+W461+W487+W529+W532+W533+W534+W535+W538+W539+W542+W545+W548+W551+W552+W808+W815+W821+W822+W932+W935+W946+W970+W994+W1000+W1003+W829</f>
        <v>80803920.782868937</v>
      </c>
      <c r="W3" s="166">
        <f>Y47+W48+W49+W50+W82+W83+W90+W91+W133+W199+W202+W209+W321+W324+W336+W337+W378+W379+W380+W382+W386+Z532+Z533+Z538+Z542+Z545+W808+W815+W821+W822+W829+W931+W932+W941+W970+X994</f>
        <v>53858757.985377446</v>
      </c>
      <c r="X3" s="166"/>
      <c r="Y3" s="166"/>
      <c r="Z3" s="166"/>
      <c r="AA3" s="444"/>
      <c r="AB3" s="41"/>
    </row>
    <row r="4" spans="1:28">
      <c r="A4" s="756" t="s">
        <v>3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7"/>
      <c r="V4" s="342">
        <f>W49+W86+W137+W162+W378+W379+W395+W396+W551+W552+W808+W815+W821+W822+W829+W887+W894+W931+W932+W933+X994+W1007</f>
        <v>12300745.584059829</v>
      </c>
      <c r="W4" s="190">
        <f>W46+X48+W49+X50+W91+W135+W321+W378+W379+W396+Y534+W808+W815+W821+W822+W829+Y931+W932+W994</f>
        <v>17877030.756410256</v>
      </c>
      <c r="X4" s="166"/>
      <c r="Y4" s="166"/>
      <c r="Z4" s="166"/>
      <c r="AA4" s="444"/>
      <c r="AB4" s="41"/>
    </row>
    <row r="5" spans="1:28">
      <c r="A5" s="1"/>
      <c r="B5" s="3"/>
      <c r="C5" s="2"/>
      <c r="D5" s="3"/>
      <c r="E5" s="4"/>
      <c r="F5" s="3"/>
      <c r="G5" s="5"/>
      <c r="H5" s="5"/>
      <c r="I5" s="3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80"/>
      <c r="V5" s="342">
        <f>W49+W86+W98+W100+W112+W133+W162+W332+W378+W379+W381+X400+X528+X529+X532+X533+X534+X538+X542+X545+W560+W561+W562+W563+W564+W565+W566+W567+W568+W801+W807+W808+W809+W810+W811+W812+W814+W815+W816+W817+W818+W821+W822+W823+W824+W825+W826+W828+W829+W830+W831+W832+W833+W835+W836+W837+W838+W875+W879+W931+W932+W935+W977+W994+Y1010+W1021+W1037+W1049+X1061</f>
        <v>156845979.00021014</v>
      </c>
      <c r="W5" s="166">
        <f>X48+X50+W201+W202+W332+W378+W379+W381+W386+W560+W561+W562+W563+W564+W565+W566+W567+W568+W801+W807+W808+W809+W810+W811+W812+W814+W815+W816+W817+W818+W821+W822+W823+W824+W825+W826+W828+W829+W830+W831+W832+W833+W835+W836+W837+W838+W875+W879+W932+W935+W941+W977+Y994</f>
        <v>56145093.252008542</v>
      </c>
      <c r="X5" s="166"/>
      <c r="Y5" s="41"/>
      <c r="Z5" s="41"/>
      <c r="AA5" s="444"/>
      <c r="AB5" s="41"/>
    </row>
    <row r="6" spans="1:28" ht="15.75">
      <c r="A6" s="759" t="s">
        <v>823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7"/>
      <c r="V6" s="342">
        <f>W43+W46+W47+W49+W50+W82+W83+X86+W90+W91+W162+W201+W202+W321+W324+W337+W336+W378+W379+W382+W386+X392+X426+W808+W815+W821+W822+W829+W931+Y932+W941+W970+X994+W380</f>
        <v>21217936.930348344</v>
      </c>
      <c r="W6" s="166">
        <f>Y50+W83+W324+W378+W379+W380+W382</f>
        <v>628178.83333333337</v>
      </c>
      <c r="X6" s="166"/>
      <c r="Y6" s="41"/>
      <c r="Z6" s="41"/>
      <c r="AA6" s="444"/>
      <c r="AB6" s="41"/>
    </row>
    <row r="7" spans="1:28">
      <c r="A7" s="3"/>
      <c r="B7" s="3"/>
      <c r="C7" s="7"/>
      <c r="D7" s="3"/>
      <c r="E7" s="4"/>
      <c r="F7" s="3"/>
      <c r="G7" s="5"/>
      <c r="H7" s="5"/>
      <c r="I7" s="3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80"/>
      <c r="V7" s="41"/>
      <c r="W7" s="41"/>
      <c r="X7" s="41"/>
      <c r="Y7" s="41"/>
      <c r="Z7" s="41"/>
      <c r="AA7" s="444"/>
      <c r="AB7" s="41"/>
    </row>
    <row r="8" spans="1:28" ht="30">
      <c r="A8" s="1"/>
      <c r="B8" s="3"/>
      <c r="C8" s="2"/>
      <c r="D8" s="3"/>
      <c r="E8" s="4"/>
      <c r="F8" s="3"/>
      <c r="G8" s="5"/>
      <c r="H8" s="5"/>
      <c r="I8" s="3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80"/>
      <c r="V8" s="41"/>
      <c r="W8" s="41"/>
      <c r="X8" s="41"/>
      <c r="Y8" s="13" t="s">
        <v>824</v>
      </c>
      <c r="Z8" s="166">
        <f>SUM(H321)</f>
        <v>3632106</v>
      </c>
      <c r="AA8" s="444"/>
      <c r="AB8" s="41"/>
    </row>
    <row r="9" spans="1:28" ht="31.5">
      <c r="A9" s="8" t="s">
        <v>4</v>
      </c>
      <c r="B9" s="9" t="s">
        <v>5</v>
      </c>
      <c r="C9" s="8" t="s">
        <v>6</v>
      </c>
      <c r="D9" s="9" t="s">
        <v>7</v>
      </c>
      <c r="E9" s="763" t="s">
        <v>8</v>
      </c>
      <c r="F9" s="805"/>
      <c r="G9" s="806"/>
      <c r="H9" s="11" t="s">
        <v>9</v>
      </c>
      <c r="I9" s="191" t="s">
        <v>10</v>
      </c>
      <c r="J9" s="763" t="s">
        <v>11</v>
      </c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6"/>
      <c r="V9" s="109" t="s">
        <v>825</v>
      </c>
      <c r="W9" s="41"/>
      <c r="X9" s="41"/>
      <c r="Y9" s="166"/>
      <c r="Z9" s="166">
        <f>SUM(Z7:Z8)</f>
        <v>3632106</v>
      </c>
      <c r="AA9" s="444"/>
      <c r="AB9" s="41"/>
    </row>
    <row r="10" spans="1:28" ht="15.75">
      <c r="A10" s="13">
        <v>1</v>
      </c>
      <c r="B10" s="9"/>
      <c r="C10" s="8"/>
      <c r="D10" s="9"/>
      <c r="E10" s="12" t="s">
        <v>12</v>
      </c>
      <c r="F10" s="9" t="s">
        <v>13</v>
      </c>
      <c r="G10" s="11" t="s">
        <v>14</v>
      </c>
      <c r="H10" s="11"/>
      <c r="I10" s="192"/>
      <c r="J10" s="458" t="s">
        <v>15</v>
      </c>
      <c r="K10" s="458" t="s">
        <v>16</v>
      </c>
      <c r="L10" s="458" t="s">
        <v>17</v>
      </c>
      <c r="M10" s="458" t="s">
        <v>18</v>
      </c>
      <c r="N10" s="458" t="s">
        <v>17</v>
      </c>
      <c r="O10" s="458" t="s">
        <v>15</v>
      </c>
      <c r="P10" s="458" t="s">
        <v>15</v>
      </c>
      <c r="Q10" s="458" t="s">
        <v>18</v>
      </c>
      <c r="R10" s="458" t="s">
        <v>19</v>
      </c>
      <c r="S10" s="458" t="s">
        <v>20</v>
      </c>
      <c r="T10" s="458" t="s">
        <v>21</v>
      </c>
      <c r="U10" s="481" t="s">
        <v>22</v>
      </c>
      <c r="V10" s="41"/>
      <c r="W10" s="41"/>
      <c r="X10" s="41"/>
      <c r="Y10" s="166"/>
      <c r="Z10" s="41"/>
      <c r="AA10" s="444"/>
      <c r="AB10" s="41"/>
    </row>
    <row r="11" spans="1:28" ht="15.75">
      <c r="A11" s="13">
        <v>2</v>
      </c>
      <c r="B11" s="14">
        <v>2</v>
      </c>
      <c r="C11" s="13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5">
        <v>9</v>
      </c>
      <c r="J11" s="458">
        <v>10</v>
      </c>
      <c r="K11" s="458">
        <v>11</v>
      </c>
      <c r="L11" s="458">
        <v>12</v>
      </c>
      <c r="M11" s="458">
        <v>13</v>
      </c>
      <c r="N11" s="458">
        <v>14</v>
      </c>
      <c r="O11" s="458">
        <v>15</v>
      </c>
      <c r="P11" s="458">
        <v>16</v>
      </c>
      <c r="Q11" s="458">
        <v>17</v>
      </c>
      <c r="R11" s="458">
        <v>18</v>
      </c>
      <c r="S11" s="458">
        <v>19</v>
      </c>
      <c r="T11" s="458">
        <v>20</v>
      </c>
      <c r="U11" s="481">
        <v>21</v>
      </c>
      <c r="V11" s="41"/>
      <c r="W11" s="41"/>
      <c r="X11" s="41"/>
      <c r="Y11" s="166"/>
      <c r="Z11" s="41"/>
      <c r="AA11" s="444"/>
      <c r="AB11" s="41"/>
    </row>
    <row r="12" spans="1:28" ht="17.25" customHeight="1">
      <c r="A12" s="13">
        <v>3</v>
      </c>
      <c r="B12" s="162"/>
      <c r="C12" s="194" t="s">
        <v>23</v>
      </c>
      <c r="D12" s="155"/>
      <c r="E12" s="200"/>
      <c r="F12" s="155"/>
      <c r="G12" s="164"/>
      <c r="H12" s="164">
        <f>SUM(H15,H19,H43,H45,H52,H58,H59,H60,H63,H64,H66,H67,H69,H78,H81,H85,H89,H95,H97,H100,H112,H132,H137,H142,H162,H199,H201,H202,H204,H207,H320,H324,H332,H335,H339,H367,H377,H384,H391,H392,H394,H398,H402,H405,H417,H524,H527,H531,H537,H551,H552,H555,H558,H571,H576,H610,H619,H646,H805,H834,H840,H843,H849,H858,H878,H887,H894,H909,H920,H928,H930,H935,H941,H944,H974,H993,H996,H999,H1002,H1005,H1009,H541,H544,H547,H40)</f>
        <v>4725697243.1399994</v>
      </c>
      <c r="I12" s="201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82"/>
      <c r="V12" s="41"/>
      <c r="W12" s="41"/>
      <c r="X12" s="41"/>
      <c r="Y12" s="202"/>
      <c r="Z12" s="41"/>
      <c r="AA12" s="444"/>
      <c r="AB12" s="41"/>
    </row>
    <row r="13" spans="1:28" ht="17.25" customHeight="1">
      <c r="A13" s="13">
        <v>4</v>
      </c>
      <c r="B13" s="14"/>
      <c r="C13" s="8"/>
      <c r="D13" s="9"/>
      <c r="E13" s="12"/>
      <c r="F13" s="9"/>
      <c r="G13" s="11"/>
      <c r="H13" s="11"/>
      <c r="I13" s="203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82"/>
      <c r="V13" s="41"/>
      <c r="W13" s="41"/>
      <c r="X13" s="41"/>
      <c r="Y13" s="202"/>
      <c r="Z13" s="41"/>
      <c r="AA13" s="444"/>
      <c r="AB13" s="41"/>
    </row>
    <row r="14" spans="1:28" ht="15.75" customHeight="1">
      <c r="A14" s="13">
        <v>5</v>
      </c>
      <c r="B14" s="14" t="s">
        <v>307</v>
      </c>
      <c r="C14" s="24" t="s">
        <v>308</v>
      </c>
      <c r="D14" s="14"/>
      <c r="E14" s="18"/>
      <c r="F14" s="9"/>
      <c r="G14" s="11"/>
      <c r="H14" s="11"/>
      <c r="I14" s="15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82"/>
      <c r="V14" s="41"/>
      <c r="W14" s="41"/>
      <c r="X14" s="41"/>
      <c r="Y14" s="166"/>
      <c r="Z14" s="41"/>
      <c r="AA14" s="444"/>
      <c r="AB14" s="41"/>
    </row>
    <row r="15" spans="1:28" ht="15.75" customHeight="1">
      <c r="A15" s="13">
        <v>6</v>
      </c>
      <c r="B15" s="14" t="s">
        <v>307</v>
      </c>
      <c r="C15" s="24" t="s">
        <v>378</v>
      </c>
      <c r="D15" s="14" t="s">
        <v>37</v>
      </c>
      <c r="E15" s="100">
        <v>416520</v>
      </c>
      <c r="F15" s="14" t="s">
        <v>341</v>
      </c>
      <c r="G15" s="20">
        <v>270</v>
      </c>
      <c r="H15" s="164">
        <v>112460400</v>
      </c>
      <c r="I15" s="15" t="s">
        <v>55</v>
      </c>
      <c r="J15" s="459">
        <v>1</v>
      </c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82"/>
      <c r="V15" s="41" t="s">
        <v>828</v>
      </c>
      <c r="W15" s="41"/>
      <c r="X15" s="41"/>
      <c r="Y15" s="166"/>
      <c r="Z15" s="41"/>
      <c r="AA15" s="444"/>
      <c r="AB15" s="41"/>
    </row>
    <row r="16" spans="1:28" ht="15.75" customHeight="1">
      <c r="A16" s="13">
        <v>7</v>
      </c>
      <c r="B16" s="14" t="s">
        <v>307</v>
      </c>
      <c r="C16" s="17" t="s">
        <v>379</v>
      </c>
      <c r="D16" s="14"/>
      <c r="E16" s="18"/>
      <c r="F16" s="9"/>
      <c r="G16" s="11"/>
      <c r="H16" s="11"/>
      <c r="I16" s="411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82"/>
      <c r="V16" s="41"/>
      <c r="W16" s="41"/>
      <c r="X16" s="41"/>
      <c r="Y16" s="166"/>
      <c r="Z16" s="41"/>
      <c r="AA16" s="444"/>
      <c r="AB16" s="41"/>
    </row>
    <row r="17" spans="1:28" ht="15.75" customHeight="1">
      <c r="A17" s="13">
        <v>8</v>
      </c>
      <c r="B17" s="26"/>
      <c r="C17" s="62"/>
      <c r="D17" s="132"/>
      <c r="E17" s="14"/>
      <c r="F17" s="14"/>
      <c r="G17" s="138"/>
      <c r="H17" s="49"/>
      <c r="I17" s="133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87"/>
      <c r="V17" s="41"/>
      <c r="W17" s="41"/>
      <c r="X17" s="41"/>
      <c r="Y17" s="166"/>
      <c r="Z17" s="41"/>
      <c r="AA17" s="444"/>
      <c r="AB17" s="41"/>
    </row>
    <row r="18" spans="1:28" ht="15.75" customHeight="1">
      <c r="A18" s="13">
        <v>9</v>
      </c>
      <c r="B18" s="25" t="s">
        <v>307</v>
      </c>
      <c r="C18" s="24" t="s">
        <v>497</v>
      </c>
      <c r="D18" s="14"/>
      <c r="E18" s="12"/>
      <c r="F18" s="9"/>
      <c r="G18" s="11"/>
      <c r="H18" s="11"/>
      <c r="I18" s="15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82"/>
      <c r="V18" s="41"/>
      <c r="W18" s="41"/>
      <c r="X18" s="41"/>
      <c r="Y18" s="166"/>
      <c r="Z18" s="41"/>
      <c r="AA18" s="444"/>
      <c r="AB18" s="41"/>
    </row>
    <row r="19" spans="1:28" ht="15.75" customHeight="1">
      <c r="A19" s="13">
        <v>10</v>
      </c>
      <c r="B19" s="25" t="s">
        <v>307</v>
      </c>
      <c r="C19" s="61" t="s">
        <v>498</v>
      </c>
      <c r="D19" s="116"/>
      <c r="E19" s="117"/>
      <c r="F19" s="107"/>
      <c r="G19" s="118"/>
      <c r="H19" s="156">
        <f>SUM(H20:H37)</f>
        <v>2643800000</v>
      </c>
      <c r="I19" s="119" t="s">
        <v>55</v>
      </c>
      <c r="J19" s="460">
        <v>1</v>
      </c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87"/>
      <c r="V19" s="41" t="s">
        <v>829</v>
      </c>
      <c r="W19" s="41"/>
      <c r="X19" s="41"/>
      <c r="Y19" s="166"/>
      <c r="Z19" s="41"/>
      <c r="AA19" s="444"/>
      <c r="AB19" s="41"/>
    </row>
    <row r="20" spans="1:28" ht="15.75" customHeight="1">
      <c r="A20" s="13">
        <v>11</v>
      </c>
      <c r="B20" s="25" t="s">
        <v>307</v>
      </c>
      <c r="C20" s="62" t="s">
        <v>499</v>
      </c>
      <c r="D20" s="20" t="s">
        <v>500</v>
      </c>
      <c r="E20" s="72">
        <v>1143545</v>
      </c>
      <c r="F20" s="72" t="s">
        <v>830</v>
      </c>
      <c r="G20" s="21">
        <v>40</v>
      </c>
      <c r="H20" s="21">
        <f t="shared" ref="H20:H37" si="0">E20*G20</f>
        <v>45741800</v>
      </c>
      <c r="I20" s="205"/>
      <c r="J20" s="461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87"/>
      <c r="V20" s="41"/>
      <c r="W20" s="41"/>
      <c r="X20" s="41"/>
      <c r="Y20" s="166"/>
      <c r="Z20" s="41"/>
      <c r="AA20" s="444"/>
      <c r="AB20" s="41"/>
    </row>
    <row r="21" spans="1:28" ht="15.75" customHeight="1">
      <c r="A21" s="13">
        <v>12</v>
      </c>
      <c r="B21" s="25" t="s">
        <v>307</v>
      </c>
      <c r="C21" s="62" t="s">
        <v>502</v>
      </c>
      <c r="D21" s="20" t="s">
        <v>500</v>
      </c>
      <c r="E21" s="72">
        <v>2500000</v>
      </c>
      <c r="F21" s="72" t="s">
        <v>830</v>
      </c>
      <c r="G21" s="19">
        <v>100</v>
      </c>
      <c r="H21" s="21">
        <f t="shared" si="0"/>
        <v>250000000</v>
      </c>
      <c r="I21" s="205"/>
      <c r="J21" s="461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87"/>
      <c r="V21" s="41"/>
      <c r="W21" s="41"/>
      <c r="X21" s="41"/>
      <c r="Y21" s="166"/>
      <c r="Z21" s="41"/>
      <c r="AA21" s="444"/>
      <c r="AB21" s="41"/>
    </row>
    <row r="22" spans="1:28" ht="15.75" customHeight="1">
      <c r="A22" s="13">
        <v>13</v>
      </c>
      <c r="B22" s="25" t="s">
        <v>307</v>
      </c>
      <c r="C22" s="62" t="s">
        <v>503</v>
      </c>
      <c r="D22" s="20" t="s">
        <v>500</v>
      </c>
      <c r="E22" s="72">
        <v>1000000</v>
      </c>
      <c r="F22" s="72" t="s">
        <v>830</v>
      </c>
      <c r="G22" s="19">
        <v>250</v>
      </c>
      <c r="H22" s="21">
        <f t="shared" si="0"/>
        <v>250000000</v>
      </c>
      <c r="I22" s="205"/>
      <c r="J22" s="461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87"/>
      <c r="V22" s="41"/>
      <c r="W22" s="41"/>
      <c r="X22" s="41"/>
      <c r="Y22" s="166"/>
      <c r="Z22" s="41"/>
      <c r="AA22" s="444"/>
      <c r="AB22" s="41"/>
    </row>
    <row r="23" spans="1:28" ht="15.75" customHeight="1">
      <c r="A23" s="13">
        <v>14</v>
      </c>
      <c r="B23" s="25" t="s">
        <v>307</v>
      </c>
      <c r="C23" s="62" t="s">
        <v>504</v>
      </c>
      <c r="D23" s="20" t="s">
        <v>500</v>
      </c>
      <c r="E23" s="72">
        <v>36764</v>
      </c>
      <c r="F23" s="72" t="s">
        <v>830</v>
      </c>
      <c r="G23" s="19">
        <v>6800</v>
      </c>
      <c r="H23" s="21">
        <f t="shared" si="0"/>
        <v>249995200</v>
      </c>
      <c r="I23" s="205"/>
      <c r="J23" s="461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87"/>
      <c r="V23" s="41"/>
      <c r="W23" s="41"/>
      <c r="X23" s="41"/>
      <c r="Y23" s="166"/>
      <c r="Z23" s="41"/>
      <c r="AA23" s="444"/>
      <c r="AB23" s="41"/>
    </row>
    <row r="24" spans="1:28" ht="15.75" customHeight="1">
      <c r="A24" s="13">
        <v>15</v>
      </c>
      <c r="B24" s="25" t="s">
        <v>307</v>
      </c>
      <c r="C24" s="62" t="s">
        <v>505</v>
      </c>
      <c r="D24" s="20" t="s">
        <v>500</v>
      </c>
      <c r="E24" s="120">
        <v>8000</v>
      </c>
      <c r="F24" s="72" t="s">
        <v>830</v>
      </c>
      <c r="G24" s="19">
        <v>17000</v>
      </c>
      <c r="H24" s="21">
        <f t="shared" si="0"/>
        <v>136000000</v>
      </c>
      <c r="I24" s="205"/>
      <c r="J24" s="461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87"/>
      <c r="V24" s="41"/>
      <c r="W24" s="41"/>
      <c r="X24" s="41"/>
      <c r="Y24" s="166"/>
      <c r="Z24" s="41"/>
      <c r="AA24" s="444"/>
      <c r="AB24" s="41"/>
    </row>
    <row r="25" spans="1:28" ht="15.75" customHeight="1">
      <c r="A25" s="13">
        <v>16</v>
      </c>
      <c r="B25" s="25" t="s">
        <v>307</v>
      </c>
      <c r="C25" s="62" t="s">
        <v>506</v>
      </c>
      <c r="D25" s="20" t="s">
        <v>500</v>
      </c>
      <c r="E25" s="120">
        <v>35714</v>
      </c>
      <c r="F25" s="72" t="s">
        <v>830</v>
      </c>
      <c r="G25" s="19">
        <v>7000</v>
      </c>
      <c r="H25" s="21">
        <f t="shared" si="0"/>
        <v>249998000</v>
      </c>
      <c r="I25" s="205"/>
      <c r="J25" s="461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87"/>
      <c r="V25" s="41"/>
      <c r="W25" s="41"/>
      <c r="X25" s="41"/>
      <c r="Y25" s="166"/>
      <c r="Z25" s="41"/>
      <c r="AA25" s="444"/>
      <c r="AB25" s="41"/>
    </row>
    <row r="26" spans="1:28" ht="15.75" customHeight="1">
      <c r="A26" s="13">
        <v>17</v>
      </c>
      <c r="B26" s="25" t="s">
        <v>307</v>
      </c>
      <c r="C26" s="62" t="s">
        <v>507</v>
      </c>
      <c r="D26" s="20" t="s">
        <v>500</v>
      </c>
      <c r="E26" s="72">
        <v>3000</v>
      </c>
      <c r="F26" s="72" t="s">
        <v>830</v>
      </c>
      <c r="G26" s="19">
        <v>18000</v>
      </c>
      <c r="H26" s="21">
        <f t="shared" si="0"/>
        <v>54000000</v>
      </c>
      <c r="I26" s="205"/>
      <c r="J26" s="461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87"/>
      <c r="V26" s="41"/>
      <c r="W26" s="41"/>
      <c r="X26" s="41"/>
      <c r="Y26" s="166"/>
      <c r="Z26" s="41"/>
      <c r="AA26" s="444"/>
      <c r="AB26" s="41"/>
    </row>
    <row r="27" spans="1:28" ht="15.75" customHeight="1">
      <c r="A27" s="13">
        <v>18</v>
      </c>
      <c r="B27" s="25" t="s">
        <v>307</v>
      </c>
      <c r="C27" s="62" t="s">
        <v>508</v>
      </c>
      <c r="D27" s="20" t="s">
        <v>509</v>
      </c>
      <c r="E27" s="72">
        <v>3846</v>
      </c>
      <c r="F27" s="72" t="s">
        <v>830</v>
      </c>
      <c r="G27" s="19">
        <v>65000</v>
      </c>
      <c r="H27" s="21">
        <f t="shared" si="0"/>
        <v>249990000</v>
      </c>
      <c r="I27" s="205"/>
      <c r="J27" s="461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87"/>
      <c r="V27" s="41"/>
      <c r="W27" s="41"/>
      <c r="X27" s="41"/>
      <c r="Y27" s="166"/>
      <c r="Z27" s="41"/>
      <c r="AA27" s="444"/>
      <c r="AB27" s="41"/>
    </row>
    <row r="28" spans="1:28" ht="15.75" customHeight="1">
      <c r="A28" s="13">
        <v>19</v>
      </c>
      <c r="B28" s="25" t="s">
        <v>307</v>
      </c>
      <c r="C28" s="62" t="s">
        <v>510</v>
      </c>
      <c r="D28" s="20" t="s">
        <v>509</v>
      </c>
      <c r="E28" s="72">
        <v>2380</v>
      </c>
      <c r="F28" s="72" t="s">
        <v>830</v>
      </c>
      <c r="G28" s="19">
        <v>105000</v>
      </c>
      <c r="H28" s="21">
        <f t="shared" si="0"/>
        <v>249900000</v>
      </c>
      <c r="I28" s="205"/>
      <c r="J28" s="461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87"/>
      <c r="V28" s="41"/>
      <c r="W28" s="41"/>
      <c r="X28" s="41"/>
      <c r="Y28" s="166"/>
      <c r="Z28" s="41"/>
      <c r="AA28" s="444"/>
      <c r="AB28" s="41"/>
    </row>
    <row r="29" spans="1:28" ht="15.75" customHeight="1">
      <c r="A29" s="13">
        <v>20</v>
      </c>
      <c r="B29" s="25" t="s">
        <v>307</v>
      </c>
      <c r="C29" s="62" t="s">
        <v>511</v>
      </c>
      <c r="D29" s="20" t="s">
        <v>509</v>
      </c>
      <c r="E29" s="72">
        <v>1111</v>
      </c>
      <c r="F29" s="72" t="s">
        <v>830</v>
      </c>
      <c r="G29" s="19">
        <v>225000</v>
      </c>
      <c r="H29" s="21">
        <f t="shared" si="0"/>
        <v>249975000</v>
      </c>
      <c r="I29" s="205"/>
      <c r="J29" s="461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87"/>
      <c r="V29" s="41"/>
      <c r="W29" s="41"/>
      <c r="X29" s="41"/>
      <c r="Y29" s="166"/>
      <c r="Z29" s="41"/>
      <c r="AA29" s="444"/>
      <c r="AB29" s="41"/>
    </row>
    <row r="30" spans="1:28" ht="15.75" customHeight="1">
      <c r="A30" s="13">
        <v>21</v>
      </c>
      <c r="B30" s="25" t="s">
        <v>307</v>
      </c>
      <c r="C30" s="62" t="s">
        <v>512</v>
      </c>
      <c r="D30" s="20" t="s">
        <v>509</v>
      </c>
      <c r="E30" s="72">
        <v>1500</v>
      </c>
      <c r="F30" s="72" t="s">
        <v>830</v>
      </c>
      <c r="G30" s="19">
        <v>150000</v>
      </c>
      <c r="H30" s="21">
        <f t="shared" si="0"/>
        <v>225000000</v>
      </c>
      <c r="I30" s="205"/>
      <c r="J30" s="461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87"/>
      <c r="V30" s="41"/>
      <c r="W30" s="41"/>
      <c r="X30" s="41"/>
      <c r="Y30" s="166"/>
      <c r="Z30" s="41"/>
      <c r="AA30" s="444"/>
      <c r="AB30" s="41"/>
    </row>
    <row r="31" spans="1:28" ht="15.75" customHeight="1">
      <c r="A31" s="13">
        <v>22</v>
      </c>
      <c r="B31" s="25" t="s">
        <v>307</v>
      </c>
      <c r="C31" s="62" t="s">
        <v>513</v>
      </c>
      <c r="D31" s="20" t="s">
        <v>463</v>
      </c>
      <c r="E31" s="120">
        <v>2000000</v>
      </c>
      <c r="F31" s="72" t="s">
        <v>830</v>
      </c>
      <c r="G31" s="19">
        <v>26</v>
      </c>
      <c r="H31" s="21">
        <f t="shared" si="0"/>
        <v>52000000</v>
      </c>
      <c r="I31" s="205"/>
      <c r="J31" s="461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87"/>
      <c r="V31" s="41"/>
      <c r="W31" s="41"/>
      <c r="X31" s="41"/>
      <c r="Y31" s="166"/>
      <c r="Z31" s="41"/>
      <c r="AA31" s="444"/>
      <c r="AB31" s="41"/>
    </row>
    <row r="32" spans="1:28" ht="15.75" customHeight="1">
      <c r="A32" s="13">
        <v>23</v>
      </c>
      <c r="B32" s="25" t="s">
        <v>307</v>
      </c>
      <c r="C32" s="62" t="s">
        <v>514</v>
      </c>
      <c r="D32" s="20" t="s">
        <v>463</v>
      </c>
      <c r="E32" s="120">
        <v>1000000</v>
      </c>
      <c r="F32" s="72" t="s">
        <v>830</v>
      </c>
      <c r="G32" s="19">
        <v>50</v>
      </c>
      <c r="H32" s="21">
        <f t="shared" si="0"/>
        <v>50000000</v>
      </c>
      <c r="I32" s="205"/>
      <c r="J32" s="461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87"/>
      <c r="V32" s="41"/>
      <c r="W32" s="41"/>
      <c r="X32" s="41"/>
      <c r="Y32" s="166"/>
      <c r="Z32" s="41"/>
      <c r="AA32" s="444"/>
      <c r="AB32" s="41"/>
    </row>
    <row r="33" spans="1:28" ht="15.75" customHeight="1">
      <c r="A33" s="13">
        <v>24</v>
      </c>
      <c r="B33" s="25" t="s">
        <v>307</v>
      </c>
      <c r="C33" s="62" t="s">
        <v>515</v>
      </c>
      <c r="D33" s="20" t="s">
        <v>463</v>
      </c>
      <c r="E33" s="72">
        <v>30000</v>
      </c>
      <c r="F33" s="72" t="s">
        <v>831</v>
      </c>
      <c r="G33" s="19">
        <v>1800</v>
      </c>
      <c r="H33" s="21">
        <f t="shared" si="0"/>
        <v>54000000</v>
      </c>
      <c r="I33" s="205"/>
      <c r="J33" s="461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87"/>
      <c r="V33" s="41"/>
      <c r="W33" s="41"/>
      <c r="X33" s="41"/>
      <c r="Y33" s="166"/>
      <c r="Z33" s="41"/>
      <c r="AA33" s="444"/>
      <c r="AB33" s="41"/>
    </row>
    <row r="34" spans="1:28" ht="15.75" customHeight="1">
      <c r="A34" s="13">
        <v>25</v>
      </c>
      <c r="B34" s="25" t="s">
        <v>307</v>
      </c>
      <c r="C34" s="62" t="s">
        <v>516</v>
      </c>
      <c r="D34" s="20" t="s">
        <v>463</v>
      </c>
      <c r="E34" s="72">
        <v>30000</v>
      </c>
      <c r="F34" s="72" t="s">
        <v>831</v>
      </c>
      <c r="G34" s="19">
        <v>1440</v>
      </c>
      <c r="H34" s="21">
        <f t="shared" si="0"/>
        <v>43200000</v>
      </c>
      <c r="I34" s="205"/>
      <c r="J34" s="461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87"/>
      <c r="V34" s="41"/>
      <c r="W34" s="41"/>
      <c r="X34" s="41"/>
      <c r="Y34" s="166"/>
      <c r="Z34" s="41"/>
      <c r="AA34" s="444"/>
      <c r="AB34" s="41"/>
    </row>
    <row r="35" spans="1:28" ht="15.75" customHeight="1">
      <c r="A35" s="13">
        <v>26</v>
      </c>
      <c r="B35" s="25" t="s">
        <v>307</v>
      </c>
      <c r="C35" s="62" t="s">
        <v>517</v>
      </c>
      <c r="D35" s="20" t="s">
        <v>500</v>
      </c>
      <c r="E35" s="72">
        <v>30000</v>
      </c>
      <c r="F35" s="72" t="s">
        <v>831</v>
      </c>
      <c r="G35" s="19">
        <v>4800</v>
      </c>
      <c r="H35" s="21">
        <f t="shared" si="0"/>
        <v>144000000</v>
      </c>
      <c r="I35" s="205"/>
      <c r="J35" s="461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87"/>
      <c r="V35" s="41"/>
      <c r="W35" s="41"/>
      <c r="X35" s="41"/>
      <c r="Y35" s="166"/>
      <c r="Z35" s="41"/>
      <c r="AA35" s="444"/>
      <c r="AB35" s="41"/>
    </row>
    <row r="36" spans="1:28" ht="15.75" customHeight="1">
      <c r="A36" s="13">
        <v>27</v>
      </c>
      <c r="B36" s="25" t="s">
        <v>307</v>
      </c>
      <c r="C36" s="62" t="s">
        <v>518</v>
      </c>
      <c r="D36" s="20" t="s">
        <v>500</v>
      </c>
      <c r="E36" s="72">
        <v>15000</v>
      </c>
      <c r="F36" s="72" t="s">
        <v>831</v>
      </c>
      <c r="G36" s="19">
        <v>3000</v>
      </c>
      <c r="H36" s="21">
        <f t="shared" si="0"/>
        <v>45000000</v>
      </c>
      <c r="I36" s="205"/>
      <c r="J36" s="461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87"/>
      <c r="V36" s="41"/>
      <c r="W36" s="41"/>
      <c r="X36" s="41"/>
      <c r="Y36" s="166"/>
      <c r="Z36" s="41"/>
      <c r="AA36" s="444"/>
      <c r="AB36" s="41"/>
    </row>
    <row r="37" spans="1:28" ht="15.75" customHeight="1">
      <c r="A37" s="13">
        <v>28</v>
      </c>
      <c r="B37" s="25" t="s">
        <v>307</v>
      </c>
      <c r="C37" s="62" t="s">
        <v>519</v>
      </c>
      <c r="D37" s="20" t="s">
        <v>500</v>
      </c>
      <c r="E37" s="120">
        <v>30000</v>
      </c>
      <c r="F37" s="72" t="s">
        <v>831</v>
      </c>
      <c r="G37" s="19">
        <v>1500</v>
      </c>
      <c r="H37" s="21">
        <f t="shared" si="0"/>
        <v>45000000</v>
      </c>
      <c r="I37" s="205"/>
      <c r="J37" s="461"/>
      <c r="K37" s="460"/>
      <c r="L37" s="459"/>
      <c r="M37" s="465"/>
      <c r="N37" s="465"/>
      <c r="O37" s="465"/>
      <c r="P37" s="465"/>
      <c r="Q37" s="465"/>
      <c r="R37" s="465"/>
      <c r="S37" s="465"/>
      <c r="T37" s="465"/>
      <c r="U37" s="496"/>
      <c r="V37" s="41"/>
      <c r="W37" s="41"/>
      <c r="X37" s="41"/>
      <c r="Y37" s="166"/>
      <c r="Z37" s="41"/>
      <c r="AA37" s="444"/>
      <c r="AB37" s="41"/>
    </row>
    <row r="38" spans="1:28" ht="15.75" customHeight="1">
      <c r="A38" s="13"/>
      <c r="B38" s="25"/>
      <c r="C38" s="62"/>
      <c r="D38" s="20"/>
      <c r="E38" s="120"/>
      <c r="F38" s="72"/>
      <c r="G38" s="19"/>
      <c r="H38" s="21"/>
      <c r="I38" s="205"/>
      <c r="J38" s="461"/>
      <c r="K38" s="460"/>
      <c r="L38" s="459"/>
      <c r="M38" s="465"/>
      <c r="N38" s="465"/>
      <c r="O38" s="465"/>
      <c r="P38" s="465"/>
      <c r="Q38" s="465"/>
      <c r="R38" s="465"/>
      <c r="S38" s="465"/>
      <c r="T38" s="465"/>
      <c r="U38" s="496"/>
      <c r="V38" s="41"/>
      <c r="W38" s="41"/>
      <c r="X38" s="41"/>
      <c r="Y38" s="166"/>
      <c r="Z38" s="41"/>
      <c r="AA38" s="444"/>
      <c r="AB38" s="41"/>
    </row>
    <row r="39" spans="1:28" ht="15.75" customHeight="1">
      <c r="A39" s="13">
        <v>37</v>
      </c>
      <c r="B39" s="25" t="s">
        <v>307</v>
      </c>
      <c r="C39" s="24" t="s">
        <v>497</v>
      </c>
      <c r="D39" s="20"/>
      <c r="E39" s="120"/>
      <c r="F39" s="72"/>
      <c r="G39" s="19"/>
      <c r="H39" s="21"/>
      <c r="I39" s="205"/>
      <c r="J39" s="206"/>
      <c r="K39" s="117"/>
      <c r="L39" s="26"/>
      <c r="M39" s="121"/>
      <c r="N39" s="121"/>
      <c r="O39" s="121"/>
      <c r="P39" s="121"/>
      <c r="Q39" s="121"/>
      <c r="R39" s="121"/>
      <c r="S39" s="121"/>
      <c r="T39" s="121"/>
      <c r="U39" s="121"/>
      <c r="V39" s="41"/>
      <c r="W39" s="41"/>
      <c r="X39" s="41"/>
      <c r="Y39" s="166"/>
      <c r="Z39" s="41"/>
      <c r="AA39" s="41"/>
      <c r="AB39" s="41"/>
    </row>
    <row r="40" spans="1:28" ht="15.75" customHeight="1">
      <c r="A40" s="13">
        <v>38</v>
      </c>
      <c r="B40" s="25" t="s">
        <v>307</v>
      </c>
      <c r="C40" s="62" t="s">
        <v>986</v>
      </c>
      <c r="D40" s="20" t="s">
        <v>37</v>
      </c>
      <c r="E40" s="120">
        <v>4634</v>
      </c>
      <c r="F40" s="72" t="s">
        <v>831</v>
      </c>
      <c r="G40" s="19">
        <v>49500</v>
      </c>
      <c r="H40" s="509">
        <v>229383000</v>
      </c>
      <c r="I40" s="15" t="s">
        <v>55</v>
      </c>
      <c r="J40" s="14">
        <v>1</v>
      </c>
      <c r="K40" s="117"/>
      <c r="L40" s="26"/>
      <c r="M40" s="121"/>
      <c r="N40" s="121"/>
      <c r="O40" s="121"/>
      <c r="P40" s="121"/>
      <c r="Q40" s="121"/>
      <c r="R40" s="121"/>
      <c r="S40" s="121"/>
      <c r="T40" s="121"/>
      <c r="U40" s="121"/>
      <c r="V40" s="41"/>
      <c r="W40" s="41"/>
      <c r="X40" s="41"/>
      <c r="Y40" s="166"/>
      <c r="Z40" s="41"/>
      <c r="AA40" s="41"/>
      <c r="AB40" s="41"/>
    </row>
    <row r="41" spans="1:28" ht="15.75" customHeight="1">
      <c r="A41" s="13">
        <v>29</v>
      </c>
      <c r="B41" s="14"/>
      <c r="C41" s="85"/>
      <c r="D41" s="14"/>
      <c r="E41" s="14"/>
      <c r="F41" s="14"/>
      <c r="G41" s="20"/>
      <c r="H41" s="19"/>
      <c r="I41" s="71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82"/>
      <c r="V41" s="41"/>
      <c r="W41" s="41"/>
      <c r="X41" s="207"/>
      <c r="Y41" s="166"/>
      <c r="Z41" s="41"/>
      <c r="AA41" s="444"/>
      <c r="AB41" s="41"/>
    </row>
    <row r="42" spans="1:28" ht="15.75" customHeight="1">
      <c r="A42" s="13">
        <v>30</v>
      </c>
      <c r="B42" s="14" t="s">
        <v>24</v>
      </c>
      <c r="C42" s="16" t="s">
        <v>25</v>
      </c>
      <c r="D42" s="14"/>
      <c r="E42" s="14"/>
      <c r="F42" s="14"/>
      <c r="G42" s="20"/>
      <c r="H42" s="19"/>
      <c r="I42" s="208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82"/>
      <c r="V42" s="41"/>
      <c r="W42" s="41"/>
      <c r="X42" s="207"/>
      <c r="Y42" s="166"/>
      <c r="Z42" s="41"/>
      <c r="AA42" s="444"/>
      <c r="AB42" s="41"/>
    </row>
    <row r="43" spans="1:28" ht="15.75" customHeight="1">
      <c r="A43" s="13">
        <v>31</v>
      </c>
      <c r="B43" s="14" t="s">
        <v>24</v>
      </c>
      <c r="C43" s="85" t="s">
        <v>720</v>
      </c>
      <c r="D43" s="14" t="s">
        <v>832</v>
      </c>
      <c r="E43" s="14"/>
      <c r="F43" s="14"/>
      <c r="G43" s="20"/>
      <c r="H43" s="209">
        <v>500000</v>
      </c>
      <c r="I43" s="15" t="s">
        <v>30</v>
      </c>
      <c r="J43" s="459"/>
      <c r="K43" s="459"/>
      <c r="L43" s="459"/>
      <c r="M43" s="459"/>
      <c r="N43" s="459"/>
      <c r="O43" s="459">
        <v>1</v>
      </c>
      <c r="P43" s="459"/>
      <c r="Q43" s="459"/>
      <c r="R43" s="459"/>
      <c r="S43" s="459"/>
      <c r="T43" s="459"/>
      <c r="U43" s="482"/>
      <c r="V43" s="41" t="s">
        <v>833</v>
      </c>
      <c r="W43" s="166">
        <f>H43</f>
        <v>500000</v>
      </c>
      <c r="X43" s="41"/>
      <c r="Y43" s="166"/>
      <c r="Z43" s="41"/>
      <c r="AA43" s="444"/>
      <c r="AB43" s="41"/>
    </row>
    <row r="44" spans="1:28" ht="15.75" customHeight="1">
      <c r="A44" s="13">
        <v>32</v>
      </c>
      <c r="B44" s="14"/>
      <c r="C44" s="82"/>
      <c r="D44" s="14"/>
      <c r="E44" s="14"/>
      <c r="F44" s="14"/>
      <c r="G44" s="20"/>
      <c r="H44" s="148"/>
      <c r="I44" s="208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82"/>
      <c r="V44" s="41"/>
      <c r="W44" s="41"/>
      <c r="X44" s="41"/>
      <c r="Y44" s="166"/>
      <c r="Z44" s="41"/>
      <c r="AA44" s="444"/>
      <c r="AB44" s="41"/>
    </row>
    <row r="45" spans="1:28" ht="15.75" customHeight="1">
      <c r="A45" s="13">
        <v>33</v>
      </c>
      <c r="B45" s="14" t="s">
        <v>24</v>
      </c>
      <c r="C45" s="16" t="s">
        <v>25</v>
      </c>
      <c r="D45" s="9"/>
      <c r="E45" s="12"/>
      <c r="F45" s="9"/>
      <c r="G45" s="11"/>
      <c r="H45" s="164">
        <f>SUM(H46:H50)</f>
        <v>5351912</v>
      </c>
      <c r="I45" s="411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82"/>
      <c r="V45" s="41"/>
      <c r="W45" s="41"/>
      <c r="X45" s="41"/>
      <c r="Y45" s="166"/>
      <c r="Z45" s="41"/>
      <c r="AA45" s="444"/>
      <c r="AB45" s="41"/>
    </row>
    <row r="46" spans="1:28" ht="15.75" customHeight="1">
      <c r="A46" s="13">
        <v>34</v>
      </c>
      <c r="B46" s="14" t="s">
        <v>24</v>
      </c>
      <c r="C46" s="24" t="s">
        <v>26</v>
      </c>
      <c r="D46" s="14" t="s">
        <v>832</v>
      </c>
      <c r="E46" s="18">
        <v>3</v>
      </c>
      <c r="F46" s="18" t="s">
        <v>28</v>
      </c>
      <c r="G46" s="20">
        <f>H46/E46</f>
        <v>382084</v>
      </c>
      <c r="H46" s="19">
        <v>1146252</v>
      </c>
      <c r="I46" s="14" t="s">
        <v>30</v>
      </c>
      <c r="J46" s="459"/>
      <c r="K46" s="459"/>
      <c r="L46" s="459"/>
      <c r="M46" s="459"/>
      <c r="N46" s="459"/>
      <c r="O46" s="459">
        <v>1</v>
      </c>
      <c r="P46" s="459"/>
      <c r="Q46" s="459">
        <v>1</v>
      </c>
      <c r="R46" s="459"/>
      <c r="S46" s="459">
        <v>1</v>
      </c>
      <c r="T46" s="459"/>
      <c r="U46" s="482"/>
      <c r="V46" s="41" t="s">
        <v>834</v>
      </c>
      <c r="W46" s="342">
        <f>H46/3</f>
        <v>382084</v>
      </c>
      <c r="X46" s="41"/>
      <c r="Y46" s="166"/>
      <c r="Z46" s="41"/>
      <c r="AA46" s="444"/>
      <c r="AB46" s="41"/>
    </row>
    <row r="47" spans="1:28" ht="15.75" customHeight="1">
      <c r="A47" s="13">
        <v>35</v>
      </c>
      <c r="B47" s="14" t="s">
        <v>24</v>
      </c>
      <c r="C47" s="24" t="s">
        <v>29</v>
      </c>
      <c r="D47" s="14" t="s">
        <v>832</v>
      </c>
      <c r="E47" s="18">
        <v>10</v>
      </c>
      <c r="F47" s="14" t="s">
        <v>28</v>
      </c>
      <c r="G47" s="20">
        <f>H47/E47</f>
        <v>289000</v>
      </c>
      <c r="H47" s="20">
        <v>2890000</v>
      </c>
      <c r="I47" s="14" t="s">
        <v>30</v>
      </c>
      <c r="J47" s="459"/>
      <c r="K47" s="459"/>
      <c r="L47" s="459">
        <v>1</v>
      </c>
      <c r="M47" s="459"/>
      <c r="N47" s="459"/>
      <c r="O47" s="459">
        <v>1</v>
      </c>
      <c r="P47" s="459">
        <v>2</v>
      </c>
      <c r="Q47" s="459">
        <v>3</v>
      </c>
      <c r="R47" s="459">
        <v>3</v>
      </c>
      <c r="S47" s="459"/>
      <c r="T47" s="459"/>
      <c r="U47" s="482"/>
      <c r="V47" s="41" t="s">
        <v>834</v>
      </c>
      <c r="W47" s="342">
        <f>G47</f>
        <v>289000</v>
      </c>
      <c r="X47" s="342">
        <f>G47*P47</f>
        <v>578000</v>
      </c>
      <c r="Y47" s="166">
        <f>G47*R47</f>
        <v>867000</v>
      </c>
      <c r="Z47" s="41"/>
      <c r="AA47" s="444"/>
      <c r="AB47" s="41"/>
    </row>
    <row r="48" spans="1:28" ht="15.75" customHeight="1">
      <c r="A48" s="13">
        <v>36</v>
      </c>
      <c r="B48" s="14" t="s">
        <v>24</v>
      </c>
      <c r="C48" s="24" t="s">
        <v>31</v>
      </c>
      <c r="D48" s="14" t="s">
        <v>832</v>
      </c>
      <c r="E48" s="18">
        <v>34</v>
      </c>
      <c r="F48" s="14" t="s">
        <v>28</v>
      </c>
      <c r="G48" s="20">
        <f t="shared" ref="G48:G50" si="1">H48/E48</f>
        <v>3529.4117647058824</v>
      </c>
      <c r="H48" s="21">
        <v>120000</v>
      </c>
      <c r="I48" s="14" t="s">
        <v>30</v>
      </c>
      <c r="J48" s="459"/>
      <c r="K48" s="459"/>
      <c r="L48" s="459"/>
      <c r="M48" s="459"/>
      <c r="N48" s="459"/>
      <c r="O48" s="459"/>
      <c r="P48" s="459"/>
      <c r="Q48" s="459">
        <v>8</v>
      </c>
      <c r="R48" s="459">
        <v>8</v>
      </c>
      <c r="S48" s="459">
        <v>9</v>
      </c>
      <c r="T48" s="459">
        <v>9</v>
      </c>
      <c r="U48" s="482"/>
      <c r="V48" s="41" t="s">
        <v>834</v>
      </c>
      <c r="W48" s="342">
        <f>G48*Q48</f>
        <v>28235.294117647059</v>
      </c>
      <c r="X48" s="342">
        <f>G48*S48</f>
        <v>31764.705882352941</v>
      </c>
      <c r="Y48" s="166"/>
      <c r="Z48" s="41"/>
      <c r="AA48" s="444"/>
      <c r="AB48" s="41"/>
    </row>
    <row r="49" spans="1:28" ht="15.75" customHeight="1">
      <c r="A49" s="13">
        <v>37</v>
      </c>
      <c r="B49" s="14" t="s">
        <v>24</v>
      </c>
      <c r="C49" s="24" t="s">
        <v>32</v>
      </c>
      <c r="D49" s="14" t="s">
        <v>27</v>
      </c>
      <c r="E49" s="210">
        <v>14</v>
      </c>
      <c r="F49" s="26" t="s">
        <v>28</v>
      </c>
      <c r="G49" s="20">
        <f t="shared" si="1"/>
        <v>70940</v>
      </c>
      <c r="H49" s="212">
        <v>993160</v>
      </c>
      <c r="I49" s="14" t="s">
        <v>30</v>
      </c>
      <c r="J49" s="459"/>
      <c r="K49" s="459"/>
      <c r="L49" s="459"/>
      <c r="M49" s="459">
        <v>2</v>
      </c>
      <c r="N49" s="459">
        <v>2</v>
      </c>
      <c r="O49" s="459">
        <v>2</v>
      </c>
      <c r="P49" s="459">
        <v>2</v>
      </c>
      <c r="Q49" s="459">
        <v>2</v>
      </c>
      <c r="R49" s="459">
        <v>2</v>
      </c>
      <c r="S49" s="459">
        <v>2</v>
      </c>
      <c r="T49" s="459"/>
      <c r="U49" s="482"/>
      <c r="V49" s="41" t="s">
        <v>834</v>
      </c>
      <c r="W49" s="342">
        <f>G49*2</f>
        <v>141880</v>
      </c>
      <c r="X49" s="342"/>
      <c r="Y49" s="166"/>
      <c r="Z49" s="41"/>
      <c r="AA49" s="444"/>
      <c r="AB49" s="41"/>
    </row>
    <row r="50" spans="1:28" ht="15.75" customHeight="1">
      <c r="A50" s="13">
        <v>38</v>
      </c>
      <c r="B50" s="14" t="s">
        <v>24</v>
      </c>
      <c r="C50" s="24" t="s">
        <v>33</v>
      </c>
      <c r="D50" s="14" t="s">
        <v>27</v>
      </c>
      <c r="E50" s="210">
        <v>34</v>
      </c>
      <c r="F50" s="26" t="s">
        <v>28</v>
      </c>
      <c r="G50" s="20">
        <f t="shared" si="1"/>
        <v>5955.8823529411766</v>
      </c>
      <c r="H50" s="107">
        <v>202500</v>
      </c>
      <c r="I50" s="14" t="s">
        <v>30</v>
      </c>
      <c r="J50" s="459"/>
      <c r="K50" s="459"/>
      <c r="L50" s="459"/>
      <c r="M50" s="459"/>
      <c r="N50" s="459"/>
      <c r="O50" s="459">
        <v>5</v>
      </c>
      <c r="P50" s="459">
        <v>5</v>
      </c>
      <c r="Q50" s="459">
        <v>5</v>
      </c>
      <c r="R50" s="459">
        <v>5</v>
      </c>
      <c r="S50" s="459">
        <v>6</v>
      </c>
      <c r="T50" s="459">
        <v>8</v>
      </c>
      <c r="U50" s="482"/>
      <c r="V50" s="41" t="s">
        <v>834</v>
      </c>
      <c r="W50" s="342">
        <f>G50*O50</f>
        <v>29779.411764705881</v>
      </c>
      <c r="X50" s="342">
        <f>S50*G50</f>
        <v>35735.294117647063</v>
      </c>
      <c r="Y50" s="166">
        <f>U50*G50</f>
        <v>0</v>
      </c>
      <c r="Z50" s="41"/>
      <c r="AA50" s="444"/>
      <c r="AB50" s="41"/>
    </row>
    <row r="51" spans="1:28" ht="15.75" customHeight="1">
      <c r="A51" s="13">
        <v>39</v>
      </c>
      <c r="B51" s="14"/>
      <c r="C51" s="24"/>
      <c r="D51" s="14"/>
      <c r="E51" s="213"/>
      <c r="F51" s="43"/>
      <c r="G51" s="211"/>
      <c r="H51" s="107"/>
      <c r="I51" s="15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82"/>
      <c r="V51" s="41"/>
      <c r="W51" s="41"/>
      <c r="X51" s="41"/>
      <c r="Y51" s="166"/>
      <c r="Z51" s="41"/>
      <c r="AA51" s="444"/>
      <c r="AB51" s="41"/>
    </row>
    <row r="52" spans="1:28" ht="15.75" customHeight="1">
      <c r="A52" s="13">
        <v>40</v>
      </c>
      <c r="B52" s="14" t="s">
        <v>24</v>
      </c>
      <c r="C52" s="16" t="s">
        <v>25</v>
      </c>
      <c r="D52" s="14"/>
      <c r="E52" s="214"/>
      <c r="F52" s="26"/>
      <c r="G52" s="161"/>
      <c r="H52" s="292">
        <f>SUM(H53:H55)</f>
        <v>4580690</v>
      </c>
      <c r="I52" s="15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82"/>
      <c r="V52" s="41" t="s">
        <v>835</v>
      </c>
      <c r="W52" s="41"/>
      <c r="X52" s="166"/>
      <c r="Y52" s="166"/>
      <c r="Z52" s="166"/>
      <c r="AA52" s="444"/>
      <c r="AB52" s="41"/>
    </row>
    <row r="53" spans="1:28" ht="15.75" customHeight="1">
      <c r="A53" s="13">
        <v>41</v>
      </c>
      <c r="B53" s="14" t="s">
        <v>24</v>
      </c>
      <c r="C53" s="16" t="s">
        <v>288</v>
      </c>
      <c r="D53" s="14" t="s">
        <v>832</v>
      </c>
      <c r="E53" s="216" t="s">
        <v>106</v>
      </c>
      <c r="F53" s="26" t="s">
        <v>44</v>
      </c>
      <c r="G53" s="161">
        <v>755590</v>
      </c>
      <c r="H53" s="161">
        <v>755590</v>
      </c>
      <c r="I53" s="15" t="s">
        <v>30</v>
      </c>
      <c r="J53" s="459"/>
      <c r="K53" s="459"/>
      <c r="L53" s="459">
        <v>1</v>
      </c>
      <c r="M53" s="459"/>
      <c r="N53" s="459"/>
      <c r="O53" s="459"/>
      <c r="P53" s="459"/>
      <c r="Q53" s="459"/>
      <c r="R53" s="459"/>
      <c r="S53" s="459"/>
      <c r="T53" s="459"/>
      <c r="U53" s="482"/>
      <c r="V53" s="41" t="s">
        <v>835</v>
      </c>
      <c r="W53" s="166">
        <f>G53</f>
        <v>755590</v>
      </c>
      <c r="X53" s="86"/>
      <c r="Y53" s="166"/>
      <c r="Z53" s="41"/>
      <c r="AA53" s="444"/>
      <c r="AB53" s="41"/>
    </row>
    <row r="54" spans="1:28" ht="40.5" customHeight="1">
      <c r="A54" s="13">
        <v>42</v>
      </c>
      <c r="B54" s="14" t="s">
        <v>24</v>
      </c>
      <c r="C54" s="16" t="s">
        <v>836</v>
      </c>
      <c r="D54" s="14" t="s">
        <v>832</v>
      </c>
      <c r="E54" s="216" t="s">
        <v>106</v>
      </c>
      <c r="F54" s="26" t="s">
        <v>44</v>
      </c>
      <c r="G54" s="161">
        <v>882404</v>
      </c>
      <c r="H54" s="161">
        <v>882404</v>
      </c>
      <c r="I54" s="15" t="s">
        <v>30</v>
      </c>
      <c r="J54" s="459"/>
      <c r="K54" s="459"/>
      <c r="L54" s="459"/>
      <c r="M54" s="459"/>
      <c r="N54" s="459"/>
      <c r="O54" s="457"/>
      <c r="P54" s="459">
        <v>1</v>
      </c>
      <c r="Q54" s="459"/>
      <c r="R54" s="459"/>
      <c r="S54" s="459"/>
      <c r="T54" s="459"/>
      <c r="U54" s="482"/>
      <c r="V54" s="41" t="s">
        <v>835</v>
      </c>
      <c r="W54" s="166">
        <f>G54</f>
        <v>882404</v>
      </c>
      <c r="X54" s="166"/>
      <c r="Y54" s="166"/>
      <c r="Z54" s="41"/>
      <c r="AA54" s="444"/>
      <c r="AB54" s="41"/>
    </row>
    <row r="55" spans="1:28" ht="15.75" customHeight="1">
      <c r="A55" s="13">
        <v>43</v>
      </c>
      <c r="B55" s="14" t="s">
        <v>24</v>
      </c>
      <c r="C55" s="16" t="s">
        <v>289</v>
      </c>
      <c r="D55" s="14" t="s">
        <v>832</v>
      </c>
      <c r="E55" s="217" t="s">
        <v>127</v>
      </c>
      <c r="F55" s="26" t="s">
        <v>44</v>
      </c>
      <c r="G55" s="161">
        <f>H55/3</f>
        <v>980898.66666666663</v>
      </c>
      <c r="H55" s="161">
        <v>2942696</v>
      </c>
      <c r="I55" s="15" t="s">
        <v>30</v>
      </c>
      <c r="J55" s="459"/>
      <c r="K55" s="459"/>
      <c r="L55" s="459">
        <v>1</v>
      </c>
      <c r="M55" s="459"/>
      <c r="N55" s="459"/>
      <c r="O55" s="459"/>
      <c r="P55" s="459">
        <v>1</v>
      </c>
      <c r="Q55" s="459"/>
      <c r="R55" s="459"/>
      <c r="S55" s="459"/>
      <c r="T55" s="459">
        <v>1</v>
      </c>
      <c r="U55" s="482"/>
      <c r="V55" s="41"/>
      <c r="W55" s="342">
        <f>H55/3</f>
        <v>980898.66666666663</v>
      </c>
      <c r="X55" s="41"/>
      <c r="Y55" s="166"/>
      <c r="Z55" s="41"/>
      <c r="AA55" s="444"/>
      <c r="AB55" s="41"/>
    </row>
    <row r="56" spans="1:28" ht="15.75" customHeight="1">
      <c r="A56" s="13">
        <v>44</v>
      </c>
      <c r="B56" s="14"/>
      <c r="C56" s="62"/>
      <c r="D56" s="14"/>
      <c r="E56" s="214"/>
      <c r="F56" s="26"/>
      <c r="G56" s="161"/>
      <c r="H56" s="152"/>
      <c r="I56" s="15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82"/>
      <c r="V56" s="41"/>
      <c r="W56" s="41"/>
      <c r="X56" s="41"/>
      <c r="Y56" s="166"/>
      <c r="Z56" s="41"/>
      <c r="AA56" s="444"/>
      <c r="AB56" s="41"/>
    </row>
    <row r="57" spans="1:28" ht="15.75" customHeight="1">
      <c r="A57" s="13">
        <v>45</v>
      </c>
      <c r="B57" s="14" t="s">
        <v>769</v>
      </c>
      <c r="C57" s="16" t="s">
        <v>969</v>
      </c>
      <c r="D57" s="14"/>
      <c r="E57" s="214"/>
      <c r="F57" s="26"/>
      <c r="G57" s="296"/>
      <c r="H57" s="152"/>
      <c r="I57" s="293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82"/>
      <c r="V57" s="41"/>
      <c r="W57" s="41"/>
      <c r="X57" s="41"/>
      <c r="Y57" s="166"/>
      <c r="Z57" s="41"/>
      <c r="AA57" s="444"/>
      <c r="AB57" s="41"/>
    </row>
    <row r="58" spans="1:28" ht="32.25" customHeight="1">
      <c r="A58" s="13">
        <v>46</v>
      </c>
      <c r="B58" s="14" t="s">
        <v>769</v>
      </c>
      <c r="C58" s="16" t="s">
        <v>716</v>
      </c>
      <c r="D58" s="299" t="s">
        <v>832</v>
      </c>
      <c r="E58" s="217">
        <v>3</v>
      </c>
      <c r="F58" s="26" t="s">
        <v>28</v>
      </c>
      <c r="G58" s="296">
        <f>H58/E58</f>
        <v>80000</v>
      </c>
      <c r="H58" s="333">
        <v>240000</v>
      </c>
      <c r="I58" s="347" t="s">
        <v>296</v>
      </c>
      <c r="J58" s="459"/>
      <c r="K58" s="459"/>
      <c r="L58" s="459"/>
      <c r="M58" s="459"/>
      <c r="N58" s="459"/>
      <c r="O58" s="459">
        <v>1</v>
      </c>
      <c r="P58" s="459"/>
      <c r="Q58" s="459"/>
      <c r="R58" s="459">
        <v>1</v>
      </c>
      <c r="S58" s="459"/>
      <c r="T58" s="459">
        <v>1</v>
      </c>
      <c r="U58" s="482"/>
      <c r="V58" s="41" t="s">
        <v>833</v>
      </c>
      <c r="W58" s="342"/>
      <c r="X58" s="41"/>
      <c r="Y58" s="166"/>
      <c r="Z58" s="41"/>
      <c r="AA58" s="444"/>
      <c r="AB58" s="41"/>
    </row>
    <row r="59" spans="1:28" ht="20.25" customHeight="1">
      <c r="A59" s="13">
        <v>47</v>
      </c>
      <c r="B59" s="14" t="s">
        <v>769</v>
      </c>
      <c r="C59" s="85" t="s">
        <v>719</v>
      </c>
      <c r="D59" s="307" t="s">
        <v>832</v>
      </c>
      <c r="E59" s="337">
        <v>1</v>
      </c>
      <c r="F59" s="323" t="s">
        <v>44</v>
      </c>
      <c r="G59" s="296">
        <f>H59/E59</f>
        <v>38000</v>
      </c>
      <c r="H59" s="319">
        <v>38000</v>
      </c>
      <c r="I59" s="347" t="s">
        <v>296</v>
      </c>
      <c r="J59" s="462"/>
      <c r="K59" s="462"/>
      <c r="L59" s="462"/>
      <c r="M59" s="462"/>
      <c r="N59" s="462"/>
      <c r="O59" s="462"/>
      <c r="P59" s="494">
        <v>1</v>
      </c>
      <c r="Q59" s="462"/>
      <c r="R59" s="462"/>
      <c r="S59" s="462"/>
      <c r="T59" s="462"/>
      <c r="U59" s="483"/>
      <c r="V59" s="41" t="s">
        <v>833</v>
      </c>
      <c r="W59" s="166"/>
      <c r="X59" s="41"/>
      <c r="Y59" s="166"/>
      <c r="Z59" s="41"/>
      <c r="AA59" s="444"/>
      <c r="AB59" s="41"/>
    </row>
    <row r="60" spans="1:28" ht="48.75" customHeight="1">
      <c r="A60" s="13">
        <v>48</v>
      </c>
      <c r="B60" s="14" t="s">
        <v>769</v>
      </c>
      <c r="C60" s="136" t="s">
        <v>608</v>
      </c>
      <c r="D60" s="299" t="s">
        <v>463</v>
      </c>
      <c r="E60" s="334">
        <v>1</v>
      </c>
      <c r="F60" s="313" t="s">
        <v>44</v>
      </c>
      <c r="G60" s="326">
        <f>H60</f>
        <v>18480</v>
      </c>
      <c r="H60" s="320">
        <v>18480</v>
      </c>
      <c r="I60" s="347" t="s">
        <v>296</v>
      </c>
      <c r="J60" s="460">
        <v>1</v>
      </c>
      <c r="K60" s="478"/>
      <c r="L60" s="478"/>
      <c r="M60" s="478"/>
      <c r="N60" s="478"/>
      <c r="O60" s="478"/>
      <c r="P60" s="495"/>
      <c r="Q60" s="478"/>
      <c r="R60" s="478"/>
      <c r="S60" s="478"/>
      <c r="T60" s="478"/>
      <c r="U60" s="484"/>
      <c r="V60" s="41"/>
      <c r="W60" s="41"/>
      <c r="X60" s="41"/>
      <c r="Y60" s="166"/>
      <c r="Z60" s="41"/>
      <c r="AA60" s="444"/>
      <c r="AB60" s="41"/>
    </row>
    <row r="61" spans="1:28" ht="15.75" customHeight="1">
      <c r="A61" s="13">
        <v>49</v>
      </c>
      <c r="B61" s="14"/>
      <c r="C61" s="62"/>
      <c r="D61" s="76"/>
      <c r="E61" s="348"/>
      <c r="F61" s="306"/>
      <c r="G61" s="343"/>
      <c r="H61" s="311"/>
      <c r="I61" s="321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85"/>
      <c r="V61" s="41"/>
      <c r="W61" s="41"/>
      <c r="X61" s="41"/>
      <c r="Y61" s="166"/>
      <c r="Z61" s="41"/>
      <c r="AA61" s="444"/>
      <c r="AB61" s="41"/>
    </row>
    <row r="62" spans="1:28" ht="15.75" customHeight="1">
      <c r="A62" s="13">
        <v>50</v>
      </c>
      <c r="B62" s="14" t="s">
        <v>675</v>
      </c>
      <c r="C62" s="16" t="s">
        <v>728</v>
      </c>
      <c r="D62" s="14"/>
      <c r="E62" s="26"/>
      <c r="F62" s="26"/>
      <c r="G62" s="294"/>
      <c r="H62" s="218"/>
      <c r="I62" s="71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82"/>
      <c r="V62" s="41"/>
      <c r="W62" s="41"/>
      <c r="X62" s="41"/>
      <c r="Y62" s="166"/>
      <c r="Z62" s="41"/>
      <c r="AA62" s="444"/>
      <c r="AB62" s="41"/>
    </row>
    <row r="63" spans="1:28" ht="31.5" customHeight="1">
      <c r="A63" s="13">
        <v>51</v>
      </c>
      <c r="B63" s="14" t="s">
        <v>675</v>
      </c>
      <c r="C63" s="16" t="s">
        <v>716</v>
      </c>
      <c r="D63" s="14" t="s">
        <v>832</v>
      </c>
      <c r="E63" s="14">
        <v>3</v>
      </c>
      <c r="F63" s="293" t="s">
        <v>28</v>
      </c>
      <c r="G63" s="296">
        <f>H63/E63</f>
        <v>124853.33333333333</v>
      </c>
      <c r="H63" s="335">
        <v>374560</v>
      </c>
      <c r="I63" s="347" t="s">
        <v>296</v>
      </c>
      <c r="J63" s="459"/>
      <c r="K63" s="459"/>
      <c r="L63" s="459"/>
      <c r="M63" s="459"/>
      <c r="N63" s="459"/>
      <c r="O63" s="459">
        <v>1</v>
      </c>
      <c r="P63" s="459"/>
      <c r="Q63" s="459"/>
      <c r="R63" s="459">
        <v>1</v>
      </c>
      <c r="S63" s="459"/>
      <c r="T63" s="459">
        <v>1</v>
      </c>
      <c r="U63" s="482"/>
      <c r="V63" s="41" t="s">
        <v>833</v>
      </c>
      <c r="W63" s="41"/>
      <c r="X63" s="41"/>
      <c r="Y63" s="166"/>
      <c r="Z63" s="41"/>
      <c r="AA63" s="444"/>
      <c r="AB63" s="41"/>
    </row>
    <row r="64" spans="1:28" ht="15.75" customHeight="1">
      <c r="A64" s="13">
        <v>52</v>
      </c>
      <c r="B64" s="14" t="s">
        <v>675</v>
      </c>
      <c r="C64" s="85" t="s">
        <v>719</v>
      </c>
      <c r="D64" s="14" t="s">
        <v>37</v>
      </c>
      <c r="E64" s="14">
        <v>1</v>
      </c>
      <c r="F64" s="293" t="s">
        <v>44</v>
      </c>
      <c r="G64" s="326">
        <f>H64/E64</f>
        <v>136860</v>
      </c>
      <c r="H64" s="318">
        <v>136860</v>
      </c>
      <c r="I64" s="347" t="s">
        <v>296</v>
      </c>
      <c r="J64" s="459"/>
      <c r="K64" s="459"/>
      <c r="L64" s="459"/>
      <c r="M64" s="459"/>
      <c r="N64" s="459"/>
      <c r="O64" s="459"/>
      <c r="P64" s="459">
        <v>1</v>
      </c>
      <c r="Q64" s="459"/>
      <c r="R64" s="459"/>
      <c r="S64" s="459"/>
      <c r="T64" s="459"/>
      <c r="U64" s="482"/>
      <c r="V64" s="41" t="s">
        <v>833</v>
      </c>
      <c r="W64" s="41"/>
      <c r="X64" s="41"/>
      <c r="Y64" s="166"/>
      <c r="Z64" s="41"/>
      <c r="AA64" s="444"/>
      <c r="AB64" s="41"/>
    </row>
    <row r="65" spans="1:28" ht="36" customHeight="1">
      <c r="A65" s="13">
        <v>53</v>
      </c>
      <c r="B65" s="14" t="s">
        <v>837</v>
      </c>
      <c r="C65" s="16" t="s">
        <v>727</v>
      </c>
      <c r="D65" s="14"/>
      <c r="E65" s="14"/>
      <c r="F65" s="293"/>
      <c r="G65" s="349"/>
      <c r="H65" s="331"/>
      <c r="I65" s="14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82"/>
      <c r="V65" s="41"/>
      <c r="W65" s="41"/>
      <c r="X65" s="41"/>
      <c r="Y65" s="166"/>
      <c r="Z65" s="41"/>
      <c r="AA65" s="444"/>
      <c r="AB65" s="41"/>
    </row>
    <row r="66" spans="1:28" ht="36" customHeight="1">
      <c r="A66" s="13">
        <v>54</v>
      </c>
      <c r="B66" s="14" t="s">
        <v>837</v>
      </c>
      <c r="C66" s="24" t="s">
        <v>729</v>
      </c>
      <c r="D66" s="14" t="s">
        <v>463</v>
      </c>
      <c r="E66" s="14">
        <v>1</v>
      </c>
      <c r="F66" s="293" t="s">
        <v>44</v>
      </c>
      <c r="G66" s="295">
        <f>H66</f>
        <v>16800</v>
      </c>
      <c r="H66" s="219">
        <v>16800</v>
      </c>
      <c r="I66" s="347" t="s">
        <v>296</v>
      </c>
      <c r="J66" s="459"/>
      <c r="K66" s="459"/>
      <c r="L66" s="459">
        <v>1</v>
      </c>
      <c r="M66" s="459"/>
      <c r="N66" s="459"/>
      <c r="O66" s="459"/>
      <c r="P66" s="459"/>
      <c r="Q66" s="459"/>
      <c r="R66" s="459"/>
      <c r="S66" s="459"/>
      <c r="T66" s="459"/>
      <c r="U66" s="482"/>
      <c r="V66" s="41" t="s">
        <v>838</v>
      </c>
      <c r="W66" s="41"/>
      <c r="X66" s="41"/>
      <c r="Y66" s="166"/>
      <c r="Z66" s="41"/>
      <c r="AA66" s="444"/>
      <c r="AB66" s="41"/>
    </row>
    <row r="67" spans="1:28" ht="47.25" customHeight="1">
      <c r="A67" s="13">
        <v>55</v>
      </c>
      <c r="B67" s="26" t="s">
        <v>675</v>
      </c>
      <c r="C67" s="136" t="s">
        <v>608</v>
      </c>
      <c r="D67" s="14" t="s">
        <v>463</v>
      </c>
      <c r="E67" s="14">
        <v>1</v>
      </c>
      <c r="F67" s="293" t="s">
        <v>44</v>
      </c>
      <c r="G67" s="295">
        <f>H67</f>
        <v>46080</v>
      </c>
      <c r="H67" s="312">
        <v>46080</v>
      </c>
      <c r="I67" s="347" t="s">
        <v>296</v>
      </c>
      <c r="J67" s="460">
        <v>1</v>
      </c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87"/>
      <c r="V67" s="41" t="s">
        <v>849</v>
      </c>
      <c r="W67" s="41"/>
      <c r="X67" s="41"/>
      <c r="Y67" s="166"/>
      <c r="Z67" s="41"/>
      <c r="AA67" s="444"/>
      <c r="AB67" s="41"/>
    </row>
    <row r="68" spans="1:28" ht="15.75" customHeight="1">
      <c r="A68" s="13">
        <v>56</v>
      </c>
      <c r="B68" s="26"/>
      <c r="C68" s="62"/>
      <c r="D68" s="132"/>
      <c r="E68" s="14"/>
      <c r="F68" s="14"/>
      <c r="G68" s="138"/>
      <c r="H68" s="49"/>
      <c r="I68" s="223"/>
      <c r="J68" s="461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87"/>
      <c r="V68" s="41"/>
      <c r="W68" s="41"/>
      <c r="X68" s="41"/>
      <c r="Y68" s="166"/>
      <c r="Z68" s="41"/>
      <c r="AA68" s="444"/>
      <c r="AB68" s="41"/>
    </row>
    <row r="69" spans="1:28" ht="15.75" customHeight="1">
      <c r="A69" s="13">
        <v>57</v>
      </c>
      <c r="B69" s="14" t="s">
        <v>675</v>
      </c>
      <c r="C69" s="16" t="s">
        <v>728</v>
      </c>
      <c r="D69" s="14"/>
      <c r="E69" s="72"/>
      <c r="F69" s="14"/>
      <c r="G69" s="161"/>
      <c r="H69" s="163">
        <f>SUM(H70:H75)</f>
        <v>4688936</v>
      </c>
      <c r="I69" s="15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82"/>
      <c r="V69" s="41"/>
      <c r="W69" s="41"/>
      <c r="X69" s="41"/>
      <c r="Y69" s="166"/>
      <c r="Z69" s="41"/>
      <c r="AA69" s="444"/>
      <c r="AB69" s="41"/>
    </row>
    <row r="70" spans="1:28" ht="15.75" customHeight="1">
      <c r="A70" s="13">
        <v>58</v>
      </c>
      <c r="B70" s="14" t="s">
        <v>675</v>
      </c>
      <c r="C70" s="224" t="s">
        <v>290</v>
      </c>
      <c r="D70" s="76" t="s">
        <v>37</v>
      </c>
      <c r="E70" s="77" t="s">
        <v>291</v>
      </c>
      <c r="F70" s="14" t="s">
        <v>28</v>
      </c>
      <c r="G70" s="225">
        <f t="shared" ref="G70:G75" si="2">H70/E70</f>
        <v>439182.5</v>
      </c>
      <c r="H70" s="73">
        <v>1756730</v>
      </c>
      <c r="I70" s="15" t="s">
        <v>296</v>
      </c>
      <c r="J70" s="459"/>
      <c r="K70" s="459"/>
      <c r="L70" s="459">
        <v>1</v>
      </c>
      <c r="M70" s="459"/>
      <c r="N70" s="459"/>
      <c r="O70" s="459">
        <v>1</v>
      </c>
      <c r="P70" s="459"/>
      <c r="Q70" s="459"/>
      <c r="R70" s="459">
        <v>2</v>
      </c>
      <c r="S70" s="459"/>
      <c r="T70" s="459"/>
      <c r="U70" s="482"/>
      <c r="V70" s="41" t="s">
        <v>835</v>
      </c>
      <c r="W70" s="41"/>
      <c r="X70" s="41"/>
      <c r="Y70" s="166"/>
      <c r="Z70" s="41"/>
      <c r="AA70" s="444"/>
      <c r="AB70" s="41"/>
    </row>
    <row r="71" spans="1:28" ht="15.75" customHeight="1">
      <c r="A71" s="13">
        <v>59</v>
      </c>
      <c r="B71" s="14" t="s">
        <v>675</v>
      </c>
      <c r="C71" s="16" t="s">
        <v>297</v>
      </c>
      <c r="D71" s="14" t="s">
        <v>37</v>
      </c>
      <c r="E71" s="75" t="s">
        <v>291</v>
      </c>
      <c r="F71" s="14" t="s">
        <v>28</v>
      </c>
      <c r="G71" s="225">
        <f t="shared" si="2"/>
        <v>224125</v>
      </c>
      <c r="H71" s="73">
        <v>896500</v>
      </c>
      <c r="I71" s="15" t="s">
        <v>296</v>
      </c>
      <c r="J71" s="459"/>
      <c r="K71" s="459"/>
      <c r="L71" s="459">
        <v>1</v>
      </c>
      <c r="M71" s="459"/>
      <c r="N71" s="459"/>
      <c r="O71" s="459">
        <v>1</v>
      </c>
      <c r="P71" s="459"/>
      <c r="Q71" s="459"/>
      <c r="R71" s="459">
        <v>2</v>
      </c>
      <c r="S71" s="459"/>
      <c r="T71" s="459"/>
      <c r="U71" s="482"/>
      <c r="V71" s="41" t="s">
        <v>835</v>
      </c>
      <c r="W71" s="41"/>
      <c r="X71" s="41"/>
      <c r="Y71" s="166"/>
      <c r="Z71" s="41"/>
      <c r="AA71" s="444"/>
      <c r="AB71" s="41"/>
    </row>
    <row r="72" spans="1:28" ht="15.75" customHeight="1">
      <c r="A72" s="13">
        <v>60</v>
      </c>
      <c r="B72" s="14" t="s">
        <v>675</v>
      </c>
      <c r="C72" s="16" t="s">
        <v>298</v>
      </c>
      <c r="D72" s="14" t="s">
        <v>37</v>
      </c>
      <c r="E72" s="75" t="s">
        <v>291</v>
      </c>
      <c r="F72" s="14" t="s">
        <v>28</v>
      </c>
      <c r="G72" s="225">
        <f t="shared" si="2"/>
        <v>3465.25</v>
      </c>
      <c r="H72" s="73">
        <v>13861</v>
      </c>
      <c r="I72" s="15" t="s">
        <v>296</v>
      </c>
      <c r="J72" s="459"/>
      <c r="K72" s="459"/>
      <c r="L72" s="459">
        <v>1</v>
      </c>
      <c r="M72" s="459"/>
      <c r="N72" s="459"/>
      <c r="O72" s="459">
        <v>1</v>
      </c>
      <c r="P72" s="459"/>
      <c r="Q72" s="459"/>
      <c r="R72" s="459">
        <v>2</v>
      </c>
      <c r="S72" s="459"/>
      <c r="T72" s="459"/>
      <c r="U72" s="482"/>
      <c r="V72" s="41" t="s">
        <v>835</v>
      </c>
      <c r="W72" s="41"/>
      <c r="X72" s="41"/>
      <c r="Y72" s="166"/>
      <c r="Z72" s="41"/>
      <c r="AA72" s="444"/>
      <c r="AB72" s="41"/>
    </row>
    <row r="73" spans="1:28" ht="15.75" customHeight="1">
      <c r="A73" s="13">
        <v>61</v>
      </c>
      <c r="B73" s="14" t="s">
        <v>675</v>
      </c>
      <c r="C73" s="16" t="s">
        <v>299</v>
      </c>
      <c r="D73" s="14" t="s">
        <v>37</v>
      </c>
      <c r="E73" s="75" t="s">
        <v>291</v>
      </c>
      <c r="F73" s="14" t="s">
        <v>28</v>
      </c>
      <c r="G73" s="225">
        <f t="shared" si="2"/>
        <v>313530</v>
      </c>
      <c r="H73" s="73">
        <v>1254120</v>
      </c>
      <c r="I73" s="15" t="s">
        <v>296</v>
      </c>
      <c r="J73" s="459"/>
      <c r="K73" s="459"/>
      <c r="L73" s="459">
        <v>1</v>
      </c>
      <c r="M73" s="459"/>
      <c r="N73" s="459"/>
      <c r="O73" s="459">
        <v>1</v>
      </c>
      <c r="P73" s="459"/>
      <c r="Q73" s="459"/>
      <c r="R73" s="459">
        <v>2</v>
      </c>
      <c r="S73" s="459"/>
      <c r="T73" s="459"/>
      <c r="U73" s="482"/>
      <c r="V73" s="41" t="s">
        <v>835</v>
      </c>
      <c r="W73" s="41"/>
      <c r="X73" s="41"/>
      <c r="Y73" s="166"/>
      <c r="Z73" s="41"/>
      <c r="AA73" s="444"/>
      <c r="AB73" s="41"/>
    </row>
    <row r="74" spans="1:28" ht="15.75" customHeight="1">
      <c r="A74" s="13">
        <v>62</v>
      </c>
      <c r="B74" s="14" t="s">
        <v>675</v>
      </c>
      <c r="C74" s="16" t="s">
        <v>293</v>
      </c>
      <c r="D74" s="14" t="s">
        <v>37</v>
      </c>
      <c r="E74" s="75" t="s">
        <v>291</v>
      </c>
      <c r="F74" s="14" t="s">
        <v>28</v>
      </c>
      <c r="G74" s="225">
        <f t="shared" si="2"/>
        <v>43318.75</v>
      </c>
      <c r="H74" s="73">
        <v>173275</v>
      </c>
      <c r="I74" s="15" t="s">
        <v>296</v>
      </c>
      <c r="J74" s="459"/>
      <c r="K74" s="459"/>
      <c r="L74" s="459">
        <v>1</v>
      </c>
      <c r="M74" s="459"/>
      <c r="N74" s="459"/>
      <c r="O74" s="459">
        <v>1</v>
      </c>
      <c r="P74" s="459"/>
      <c r="Q74" s="459"/>
      <c r="R74" s="459">
        <v>2</v>
      </c>
      <c r="S74" s="459"/>
      <c r="T74" s="459"/>
      <c r="U74" s="482"/>
      <c r="V74" s="41" t="s">
        <v>835</v>
      </c>
      <c r="W74" s="41"/>
      <c r="X74" s="41"/>
      <c r="Y74" s="166"/>
      <c r="Z74" s="41"/>
      <c r="AA74" s="444"/>
      <c r="AB74" s="41"/>
    </row>
    <row r="75" spans="1:28" ht="32.25" customHeight="1">
      <c r="A75" s="13">
        <v>63</v>
      </c>
      <c r="B75" s="14" t="s">
        <v>675</v>
      </c>
      <c r="C75" s="16" t="s">
        <v>294</v>
      </c>
      <c r="D75" s="14" t="s">
        <v>37</v>
      </c>
      <c r="E75" s="75" t="s">
        <v>291</v>
      </c>
      <c r="F75" s="14" t="s">
        <v>28</v>
      </c>
      <c r="G75" s="225">
        <f t="shared" si="2"/>
        <v>148612.5</v>
      </c>
      <c r="H75" s="73">
        <v>594450</v>
      </c>
      <c r="I75" s="15" t="s">
        <v>296</v>
      </c>
      <c r="J75" s="459"/>
      <c r="K75" s="459"/>
      <c r="L75" s="459">
        <v>1</v>
      </c>
      <c r="M75" s="459"/>
      <c r="N75" s="459"/>
      <c r="O75" s="459">
        <v>1</v>
      </c>
      <c r="P75" s="459"/>
      <c r="Q75" s="459"/>
      <c r="R75" s="459">
        <v>2</v>
      </c>
      <c r="S75" s="459"/>
      <c r="T75" s="459"/>
      <c r="U75" s="482"/>
      <c r="V75" s="41" t="s">
        <v>835</v>
      </c>
      <c r="W75" s="41"/>
      <c r="X75" s="41"/>
      <c r="Y75" s="166"/>
      <c r="Z75" s="41"/>
      <c r="AA75" s="444"/>
      <c r="AB75" s="41"/>
    </row>
    <row r="76" spans="1:28" ht="15.75" customHeight="1">
      <c r="A76" s="13">
        <v>64</v>
      </c>
      <c r="B76" s="14"/>
      <c r="C76" s="16"/>
      <c r="D76" s="14"/>
      <c r="E76" s="75"/>
      <c r="F76" s="14"/>
      <c r="G76" s="354"/>
      <c r="H76" s="73"/>
      <c r="I76" s="293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82"/>
      <c r="V76" s="41"/>
      <c r="W76" s="41"/>
      <c r="X76" s="41"/>
      <c r="Y76" s="166"/>
      <c r="Z76" s="41"/>
      <c r="AA76" s="444"/>
      <c r="AB76" s="41"/>
    </row>
    <row r="77" spans="1:28" ht="18.75" customHeight="1">
      <c r="A77" s="13">
        <v>65</v>
      </c>
      <c r="B77" s="14" t="s">
        <v>675</v>
      </c>
      <c r="C77" s="16" t="s">
        <v>728</v>
      </c>
      <c r="D77" s="14"/>
      <c r="E77" s="75"/>
      <c r="F77" s="14"/>
      <c r="G77" s="354"/>
      <c r="H77" s="73"/>
      <c r="I77" s="293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82"/>
      <c r="V77" s="41" t="s">
        <v>958</v>
      </c>
      <c r="W77" s="41"/>
      <c r="X77" s="41"/>
      <c r="Y77" s="166"/>
      <c r="Z77" s="41"/>
      <c r="AA77" s="444"/>
      <c r="AB77" s="41"/>
    </row>
    <row r="78" spans="1:28" ht="18.75" customHeight="1">
      <c r="A78" s="13">
        <v>66</v>
      </c>
      <c r="B78" s="14" t="s">
        <v>675</v>
      </c>
      <c r="C78" s="16" t="s">
        <v>962</v>
      </c>
      <c r="D78" s="14"/>
      <c r="E78" s="75"/>
      <c r="F78" s="14"/>
      <c r="G78" s="78"/>
      <c r="H78" s="322">
        <v>120000</v>
      </c>
      <c r="I78" s="293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82"/>
      <c r="V78" s="41" t="s">
        <v>958</v>
      </c>
      <c r="W78" s="41"/>
      <c r="X78" s="41"/>
      <c r="Y78" s="166"/>
      <c r="Z78" s="41"/>
      <c r="AA78" s="444"/>
      <c r="AB78" s="41"/>
    </row>
    <row r="79" spans="1:28" ht="15.75" customHeight="1">
      <c r="A79" s="13">
        <v>67</v>
      </c>
      <c r="B79" s="14" t="s">
        <v>965</v>
      </c>
      <c r="C79" s="17" t="s">
        <v>494</v>
      </c>
      <c r="D79" s="14" t="s">
        <v>463</v>
      </c>
      <c r="E79" s="18">
        <v>1</v>
      </c>
      <c r="F79" s="14" t="s">
        <v>44</v>
      </c>
      <c r="G79" s="20">
        <v>120000</v>
      </c>
      <c r="H79" s="20">
        <v>120000</v>
      </c>
      <c r="I79" s="15" t="s">
        <v>30</v>
      </c>
      <c r="J79" s="459">
        <v>1</v>
      </c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82"/>
      <c r="V79" s="41" t="s">
        <v>958</v>
      </c>
      <c r="W79" s="166">
        <f>H79</f>
        <v>120000</v>
      </c>
      <c r="X79" s="41"/>
      <c r="Y79" s="166"/>
      <c r="Z79" s="41"/>
      <c r="AA79" s="444"/>
      <c r="AB79" s="41"/>
    </row>
    <row r="80" spans="1:28" ht="15.75" customHeight="1">
      <c r="A80" s="13">
        <v>68</v>
      </c>
      <c r="B80" s="14"/>
      <c r="C80" s="62"/>
      <c r="D80" s="132"/>
      <c r="E80" s="14"/>
      <c r="F80" s="14"/>
      <c r="G80" s="138"/>
      <c r="H80" s="49"/>
      <c r="I80" s="133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87"/>
      <c r="V80" s="41"/>
      <c r="W80" s="41"/>
      <c r="X80" s="41"/>
      <c r="Y80" s="166"/>
      <c r="Z80" s="41"/>
      <c r="AA80" s="444"/>
      <c r="AB80" s="41"/>
    </row>
    <row r="81" spans="1:28" ht="15.75" customHeight="1">
      <c r="A81" s="13">
        <v>69</v>
      </c>
      <c r="B81" s="14" t="s">
        <v>301</v>
      </c>
      <c r="C81" s="16" t="s">
        <v>302</v>
      </c>
      <c r="D81" s="14"/>
      <c r="E81" s="72"/>
      <c r="F81" s="14"/>
      <c r="G81" s="73"/>
      <c r="H81" s="163">
        <f>SUM(H82:H83)</f>
        <v>292490</v>
      </c>
      <c r="I81" s="15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82"/>
      <c r="V81" s="41"/>
      <c r="W81" s="41"/>
      <c r="X81" s="41"/>
      <c r="Y81" s="166"/>
      <c r="Z81" s="41"/>
      <c r="AA81" s="444"/>
      <c r="AB81" s="41"/>
    </row>
    <row r="82" spans="1:28" ht="15.75" customHeight="1">
      <c r="A82" s="13">
        <v>70</v>
      </c>
      <c r="B82" s="14" t="s">
        <v>301</v>
      </c>
      <c r="C82" s="16" t="s">
        <v>290</v>
      </c>
      <c r="D82" s="72" t="s">
        <v>832</v>
      </c>
      <c r="E82" s="14">
        <v>3</v>
      </c>
      <c r="F82" s="14" t="s">
        <v>28</v>
      </c>
      <c r="G82" s="73">
        <f t="shared" ref="G82:G83" si="3">H82/E82</f>
        <v>77700</v>
      </c>
      <c r="H82" s="73">
        <v>233100</v>
      </c>
      <c r="I82" s="15" t="s">
        <v>30</v>
      </c>
      <c r="J82" s="459"/>
      <c r="K82" s="459"/>
      <c r="L82" s="459">
        <v>1</v>
      </c>
      <c r="M82" s="459"/>
      <c r="N82" s="459"/>
      <c r="O82" s="459">
        <v>1</v>
      </c>
      <c r="P82" s="459"/>
      <c r="Q82" s="459"/>
      <c r="R82" s="459">
        <v>1</v>
      </c>
      <c r="S82" s="459"/>
      <c r="T82" s="459"/>
      <c r="U82" s="482"/>
      <c r="V82" s="41" t="s">
        <v>835</v>
      </c>
      <c r="W82" s="342">
        <f>H82/3</f>
        <v>77700</v>
      </c>
      <c r="X82" s="41"/>
      <c r="Y82" s="166"/>
      <c r="Z82" s="41"/>
      <c r="AA82" s="444"/>
      <c r="AB82" s="41"/>
    </row>
    <row r="83" spans="1:28" ht="15.75" customHeight="1">
      <c r="A83" s="13">
        <v>71</v>
      </c>
      <c r="B83" s="14" t="s">
        <v>301</v>
      </c>
      <c r="C83" s="16" t="s">
        <v>293</v>
      </c>
      <c r="D83" s="72" t="s">
        <v>832</v>
      </c>
      <c r="E83" s="14">
        <v>4</v>
      </c>
      <c r="F83" s="14" t="s">
        <v>28</v>
      </c>
      <c r="G83" s="73">
        <f t="shared" si="3"/>
        <v>14847.5</v>
      </c>
      <c r="H83" s="73">
        <v>59390</v>
      </c>
      <c r="I83" s="15" t="s">
        <v>30</v>
      </c>
      <c r="J83" s="459"/>
      <c r="K83" s="459"/>
      <c r="L83" s="459">
        <v>1</v>
      </c>
      <c r="M83" s="459"/>
      <c r="N83" s="459"/>
      <c r="O83" s="459">
        <v>1</v>
      </c>
      <c r="P83" s="459"/>
      <c r="Q83" s="459"/>
      <c r="R83" s="459">
        <v>2</v>
      </c>
      <c r="S83" s="459"/>
      <c r="T83" s="459"/>
      <c r="U83" s="482"/>
      <c r="V83" s="41" t="s">
        <v>835</v>
      </c>
      <c r="W83" s="342">
        <f>H83/4</f>
        <v>14847.5</v>
      </c>
      <c r="X83" s="41"/>
      <c r="Y83" s="166"/>
      <c r="Z83" s="41"/>
      <c r="AA83" s="444"/>
      <c r="AB83" s="41"/>
    </row>
    <row r="84" spans="1:28" ht="15.75" customHeight="1">
      <c r="A84" s="13">
        <v>72</v>
      </c>
      <c r="B84" s="14"/>
      <c r="C84" s="62"/>
      <c r="D84" s="72"/>
      <c r="E84" s="14"/>
      <c r="F84" s="20"/>
      <c r="G84" s="73"/>
      <c r="H84" s="73"/>
      <c r="I84" s="15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82"/>
      <c r="V84" s="41"/>
      <c r="W84" s="41"/>
      <c r="X84" s="41"/>
      <c r="Y84" s="166"/>
      <c r="Z84" s="41"/>
      <c r="AA84" s="444"/>
      <c r="AB84" s="41"/>
    </row>
    <row r="85" spans="1:28" ht="30.75" customHeight="1">
      <c r="A85" s="13">
        <v>73</v>
      </c>
      <c r="B85" s="167" t="s">
        <v>772</v>
      </c>
      <c r="C85" s="23" t="s">
        <v>40</v>
      </c>
      <c r="D85" s="9"/>
      <c r="E85" s="12"/>
      <c r="F85" s="9"/>
      <c r="G85" s="11"/>
      <c r="H85" s="164">
        <f>SUM(H86)</f>
        <v>5909040</v>
      </c>
      <c r="I85" s="411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82"/>
      <c r="V85" s="41"/>
      <c r="W85" s="41"/>
      <c r="X85" s="41"/>
      <c r="Y85" s="166"/>
      <c r="Z85" s="41"/>
      <c r="AA85" s="444"/>
      <c r="AB85" s="41"/>
    </row>
    <row r="86" spans="1:28" ht="15.75" customHeight="1">
      <c r="A86" s="13">
        <v>74</v>
      </c>
      <c r="B86" s="167" t="s">
        <v>772</v>
      </c>
      <c r="C86" s="24" t="s">
        <v>31</v>
      </c>
      <c r="D86" s="72" t="s">
        <v>832</v>
      </c>
      <c r="E86" s="14">
        <v>126</v>
      </c>
      <c r="F86" s="14" t="s">
        <v>28</v>
      </c>
      <c r="G86" s="73">
        <v>46897.14</v>
      </c>
      <c r="H86" s="21">
        <v>5909040</v>
      </c>
      <c r="I86" s="14" t="s">
        <v>30</v>
      </c>
      <c r="J86" s="459"/>
      <c r="K86" s="459"/>
      <c r="L86" s="459"/>
      <c r="M86" s="459">
        <v>26</v>
      </c>
      <c r="N86" s="459">
        <v>26</v>
      </c>
      <c r="O86" s="459">
        <v>37</v>
      </c>
      <c r="P86" s="459">
        <v>37</v>
      </c>
      <c r="Q86" s="459"/>
      <c r="R86" s="459"/>
      <c r="S86" s="459"/>
      <c r="T86" s="459"/>
      <c r="U86" s="482"/>
      <c r="V86" s="41" t="s">
        <v>834</v>
      </c>
      <c r="W86" s="342">
        <f>G86*26</f>
        <v>1219325.6399999999</v>
      </c>
      <c r="X86" s="342">
        <f>G86*O86</f>
        <v>1735194.18</v>
      </c>
      <c r="Y86" s="166"/>
      <c r="Z86" s="41"/>
      <c r="AA86" s="444"/>
      <c r="AB86" s="41"/>
    </row>
    <row r="87" spans="1:28" ht="15.75" customHeight="1">
      <c r="A87" s="13">
        <v>75</v>
      </c>
      <c r="B87" s="167"/>
      <c r="C87" s="24"/>
      <c r="D87" s="72"/>
      <c r="E87" s="12"/>
      <c r="F87" s="9"/>
      <c r="G87" s="11"/>
      <c r="H87" s="21"/>
      <c r="I87" s="293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82"/>
      <c r="V87" s="41"/>
      <c r="W87" s="41"/>
      <c r="X87" s="41"/>
      <c r="Y87" s="166"/>
      <c r="Z87" s="41"/>
      <c r="AA87" s="444"/>
      <c r="AB87" s="41"/>
    </row>
    <row r="88" spans="1:28" ht="36" customHeight="1">
      <c r="A88" s="13">
        <v>76</v>
      </c>
      <c r="B88" s="14" t="s">
        <v>373</v>
      </c>
      <c r="C88" s="24" t="s">
        <v>374</v>
      </c>
      <c r="D88" s="14"/>
      <c r="E88" s="18"/>
      <c r="F88" s="9"/>
      <c r="G88" s="11"/>
      <c r="H88" s="11"/>
      <c r="I88" s="411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82"/>
      <c r="V88" s="41"/>
      <c r="W88" s="41"/>
      <c r="X88" s="41"/>
      <c r="Y88" s="166"/>
      <c r="Z88" s="41"/>
      <c r="AA88" s="444"/>
      <c r="AB88" s="41"/>
    </row>
    <row r="89" spans="1:28" ht="15.75" customHeight="1">
      <c r="A89" s="13">
        <v>77</v>
      </c>
      <c r="B89" s="14" t="s">
        <v>373</v>
      </c>
      <c r="C89" s="24" t="s">
        <v>375</v>
      </c>
      <c r="D89" s="14" t="s">
        <v>37</v>
      </c>
      <c r="E89" s="9"/>
      <c r="F89" s="9"/>
      <c r="G89" s="9"/>
      <c r="H89" s="328">
        <f>H90+H91</f>
        <v>4235000</v>
      </c>
      <c r="I89" s="13" t="s">
        <v>30</v>
      </c>
      <c r="J89" s="464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86"/>
      <c r="V89" s="41" t="s">
        <v>968</v>
      </c>
      <c r="W89" s="41"/>
      <c r="X89" s="41"/>
      <c r="Y89" s="166"/>
      <c r="Z89" s="41"/>
      <c r="AA89" s="444"/>
      <c r="AB89" s="41"/>
    </row>
    <row r="90" spans="1:28" ht="15.75" customHeight="1">
      <c r="A90" s="13">
        <v>78</v>
      </c>
      <c r="B90" s="14" t="s">
        <v>373</v>
      </c>
      <c r="C90" s="85" t="s">
        <v>376</v>
      </c>
      <c r="D90" s="14"/>
      <c r="E90" s="14">
        <v>50</v>
      </c>
      <c r="F90" s="14" t="s">
        <v>57</v>
      </c>
      <c r="G90" s="20">
        <v>36300</v>
      </c>
      <c r="H90" s="73">
        <v>1815000</v>
      </c>
      <c r="I90" s="289" t="s">
        <v>30</v>
      </c>
      <c r="J90" s="464"/>
      <c r="K90" s="468"/>
      <c r="L90" s="468"/>
      <c r="M90" s="468"/>
      <c r="N90" s="468"/>
      <c r="O90" s="468">
        <v>1</v>
      </c>
      <c r="P90" s="468"/>
      <c r="Q90" s="468"/>
      <c r="R90" s="468">
        <v>1</v>
      </c>
      <c r="S90" s="468"/>
      <c r="T90" s="468"/>
      <c r="U90" s="486"/>
      <c r="V90" s="41" t="s">
        <v>968</v>
      </c>
      <c r="W90" s="342">
        <f>H90/2</f>
        <v>907500</v>
      </c>
      <c r="X90" s="41"/>
      <c r="Y90" s="166"/>
      <c r="Z90" s="41"/>
      <c r="AA90" s="444"/>
      <c r="AB90" s="41"/>
    </row>
    <row r="91" spans="1:28" ht="15.75" customHeight="1">
      <c r="A91" s="13">
        <v>79</v>
      </c>
      <c r="B91" s="14" t="s">
        <v>373</v>
      </c>
      <c r="C91" s="85" t="s">
        <v>377</v>
      </c>
      <c r="D91" s="14"/>
      <c r="E91" s="14">
        <v>50</v>
      </c>
      <c r="F91" s="14" t="s">
        <v>57</v>
      </c>
      <c r="G91" s="20">
        <v>48400</v>
      </c>
      <c r="H91" s="73">
        <v>2420000</v>
      </c>
      <c r="I91" s="289" t="s">
        <v>30</v>
      </c>
      <c r="J91" s="464"/>
      <c r="K91" s="468"/>
      <c r="L91" s="468"/>
      <c r="M91" s="468"/>
      <c r="N91" s="468"/>
      <c r="O91" s="468">
        <v>1</v>
      </c>
      <c r="P91" s="468"/>
      <c r="Q91" s="468"/>
      <c r="R91" s="468">
        <v>1</v>
      </c>
      <c r="S91" s="468">
        <v>1</v>
      </c>
      <c r="T91" s="468"/>
      <c r="U91" s="486"/>
      <c r="V91" s="41" t="s">
        <v>968</v>
      </c>
      <c r="W91" s="342">
        <f>H91/3</f>
        <v>806666.66666666663</v>
      </c>
      <c r="X91" s="41"/>
      <c r="Y91" s="166"/>
      <c r="Z91" s="41"/>
      <c r="AA91" s="444"/>
      <c r="AB91" s="41"/>
    </row>
    <row r="92" spans="1:28" ht="15.75" customHeight="1">
      <c r="A92" s="13">
        <v>80</v>
      </c>
      <c r="B92" s="167"/>
      <c r="C92" s="24"/>
      <c r="D92" s="72"/>
      <c r="E92" s="12"/>
      <c r="F92" s="9"/>
      <c r="G92" s="11"/>
      <c r="H92" s="21"/>
      <c r="I92" s="293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82"/>
      <c r="V92" s="41"/>
      <c r="W92" s="41"/>
      <c r="X92" s="41"/>
      <c r="Y92" s="166"/>
      <c r="Z92" s="41"/>
      <c r="AA92" s="444"/>
      <c r="AB92" s="41"/>
    </row>
    <row r="93" spans="1:28" ht="15.75" customHeight="1">
      <c r="A93" s="13">
        <v>81</v>
      </c>
      <c r="B93" s="14"/>
      <c r="C93" s="62"/>
      <c r="D93" s="72"/>
      <c r="E93" s="14"/>
      <c r="F93" s="20"/>
      <c r="G93" s="73"/>
      <c r="H93" s="73"/>
      <c r="I93" s="15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82"/>
      <c r="V93" s="41"/>
      <c r="W93" s="41"/>
      <c r="X93" s="41"/>
      <c r="Y93" s="166"/>
      <c r="Z93" s="41"/>
      <c r="AA93" s="444"/>
      <c r="AB93" s="41"/>
    </row>
    <row r="94" spans="1:28" ht="15.75" customHeight="1">
      <c r="A94" s="13">
        <v>82</v>
      </c>
      <c r="B94" s="14" t="s">
        <v>41</v>
      </c>
      <c r="C94" s="130" t="s">
        <v>590</v>
      </c>
      <c r="D94" s="72"/>
      <c r="E94" s="14"/>
      <c r="F94" s="20"/>
      <c r="G94" s="73"/>
      <c r="H94" s="73"/>
      <c r="I94" s="293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82"/>
      <c r="V94" s="41"/>
      <c r="W94" s="41"/>
      <c r="X94" s="41"/>
      <c r="Y94" s="166"/>
      <c r="Z94" s="41"/>
      <c r="AA94" s="444"/>
      <c r="AB94" s="41"/>
    </row>
    <row r="95" spans="1:28" ht="15.75" customHeight="1">
      <c r="A95" s="13">
        <v>83</v>
      </c>
      <c r="B95" s="13" t="s">
        <v>41</v>
      </c>
      <c r="C95" s="24" t="s">
        <v>266</v>
      </c>
      <c r="D95" s="14" t="s">
        <v>37</v>
      </c>
      <c r="E95" s="18">
        <v>394</v>
      </c>
      <c r="F95" s="14" t="s">
        <v>267</v>
      </c>
      <c r="G95" s="20">
        <v>180000</v>
      </c>
      <c r="H95" s="164">
        <v>70920000</v>
      </c>
      <c r="I95" s="15" t="s">
        <v>55</v>
      </c>
      <c r="J95" s="459">
        <v>1</v>
      </c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82"/>
      <c r="V95" s="41" t="s">
        <v>851</v>
      </c>
      <c r="W95" s="41"/>
      <c r="X95" s="41"/>
      <c r="Y95" s="166"/>
      <c r="Z95" s="41"/>
      <c r="AA95" s="444"/>
      <c r="AB95" s="41"/>
    </row>
    <row r="96" spans="1:28" ht="15.75" customHeight="1">
      <c r="A96" s="13">
        <v>84</v>
      </c>
      <c r="B96" s="14"/>
      <c r="C96" s="50"/>
      <c r="D96" s="9"/>
      <c r="E96" s="26"/>
      <c r="F96" s="14"/>
      <c r="G96" s="45"/>
      <c r="H96" s="47"/>
      <c r="I96" s="15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82"/>
      <c r="V96" s="41"/>
      <c r="W96" s="41"/>
      <c r="X96" s="41"/>
      <c r="Y96" s="166"/>
      <c r="Z96" s="41"/>
      <c r="AA96" s="444"/>
      <c r="AB96" s="41"/>
    </row>
    <row r="97" spans="1:28" ht="15.75" customHeight="1">
      <c r="A97" s="13">
        <v>85</v>
      </c>
      <c r="B97" s="14" t="s">
        <v>41</v>
      </c>
      <c r="C97" s="130" t="s">
        <v>591</v>
      </c>
      <c r="D97" s="13"/>
      <c r="E97" s="13"/>
      <c r="F97" s="13"/>
      <c r="G97" s="62"/>
      <c r="H97" s="226">
        <f>H98</f>
        <v>997500</v>
      </c>
      <c r="I97" s="25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87"/>
      <c r="V97" s="41" t="s">
        <v>829</v>
      </c>
      <c r="W97" s="41"/>
      <c r="X97" s="41"/>
      <c r="Y97" s="166"/>
      <c r="Z97" s="41"/>
      <c r="AA97" s="444"/>
      <c r="AB97" s="41"/>
    </row>
    <row r="98" spans="1:28" ht="15.75" customHeight="1">
      <c r="A98" s="13">
        <v>86</v>
      </c>
      <c r="B98" s="26" t="s">
        <v>41</v>
      </c>
      <c r="C98" s="131" t="s">
        <v>592</v>
      </c>
      <c r="D98" s="76" t="s">
        <v>37</v>
      </c>
      <c r="E98" s="67">
        <v>1425</v>
      </c>
      <c r="F98" s="72" t="s">
        <v>501</v>
      </c>
      <c r="G98" s="19">
        <v>700</v>
      </c>
      <c r="H98" s="21">
        <f>E98*G98</f>
        <v>997500</v>
      </c>
      <c r="I98" s="133" t="s">
        <v>30</v>
      </c>
      <c r="J98" s="460"/>
      <c r="K98" s="460"/>
      <c r="L98" s="460"/>
      <c r="M98" s="460"/>
      <c r="N98" s="460">
        <v>1</v>
      </c>
      <c r="O98" s="460"/>
      <c r="P98" s="460"/>
      <c r="Q98" s="460"/>
      <c r="R98" s="460"/>
      <c r="S98" s="460"/>
      <c r="T98" s="460"/>
      <c r="U98" s="487"/>
      <c r="V98" s="41"/>
      <c r="W98" s="166">
        <f>H98</f>
        <v>997500</v>
      </c>
      <c r="X98" s="41"/>
      <c r="Y98" s="166"/>
      <c r="Z98" s="41"/>
      <c r="AA98" s="444"/>
      <c r="AB98" s="41"/>
    </row>
    <row r="99" spans="1:28" ht="15.75" customHeight="1">
      <c r="A99" s="13">
        <v>87</v>
      </c>
      <c r="B99" s="14"/>
      <c r="C99" s="50"/>
      <c r="D99" s="9"/>
      <c r="E99" s="26"/>
      <c r="F99" s="14"/>
      <c r="G99" s="45"/>
      <c r="H99" s="47"/>
      <c r="I99" s="15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82"/>
      <c r="V99" s="41"/>
      <c r="W99" s="41"/>
      <c r="X99" s="41"/>
      <c r="Y99" s="166"/>
      <c r="Z99" s="41"/>
      <c r="AA99" s="444"/>
      <c r="AB99" s="41"/>
    </row>
    <row r="100" spans="1:28" ht="15.75" customHeight="1">
      <c r="A100" s="13">
        <v>88</v>
      </c>
      <c r="B100" s="26" t="s">
        <v>41</v>
      </c>
      <c r="C100" s="130" t="s">
        <v>593</v>
      </c>
      <c r="D100" s="76" t="s">
        <v>37</v>
      </c>
      <c r="E100" s="13"/>
      <c r="F100" s="13"/>
      <c r="G100" s="62"/>
      <c r="H100" s="226">
        <f>SUM(H101:H110)</f>
        <v>119940</v>
      </c>
      <c r="I100" s="133" t="s">
        <v>30</v>
      </c>
      <c r="J100" s="460"/>
      <c r="K100" s="460"/>
      <c r="L100" s="460"/>
      <c r="M100" s="460"/>
      <c r="N100" s="460">
        <v>1</v>
      </c>
      <c r="O100" s="460"/>
      <c r="P100" s="460"/>
      <c r="Q100" s="460"/>
      <c r="R100" s="460"/>
      <c r="S100" s="460"/>
      <c r="T100" s="460"/>
      <c r="U100" s="487"/>
      <c r="V100" s="41" t="s">
        <v>829</v>
      </c>
      <c r="W100" s="166">
        <f>H100</f>
        <v>119940</v>
      </c>
      <c r="X100" s="41"/>
      <c r="Y100" s="166"/>
      <c r="Z100" s="41"/>
      <c r="AA100" s="444"/>
      <c r="AB100" s="41"/>
    </row>
    <row r="101" spans="1:28" ht="15.75" customHeight="1">
      <c r="A101" s="13">
        <v>89</v>
      </c>
      <c r="B101" s="26" t="s">
        <v>41</v>
      </c>
      <c r="C101" s="127" t="s">
        <v>594</v>
      </c>
      <c r="D101" s="67"/>
      <c r="E101" s="67">
        <v>29</v>
      </c>
      <c r="F101" s="67" t="s">
        <v>595</v>
      </c>
      <c r="G101" s="135">
        <v>1000</v>
      </c>
      <c r="H101" s="122">
        <f t="shared" ref="H101:H110" si="4">E101*G101</f>
        <v>29000</v>
      </c>
      <c r="I101" s="221" t="s">
        <v>30</v>
      </c>
      <c r="J101" s="461"/>
      <c r="K101" s="461"/>
      <c r="L101" s="461"/>
      <c r="M101" s="461"/>
      <c r="N101" s="461"/>
      <c r="O101" s="460"/>
      <c r="P101" s="460"/>
      <c r="Q101" s="460"/>
      <c r="R101" s="460"/>
      <c r="S101" s="460"/>
      <c r="T101" s="460"/>
      <c r="U101" s="487"/>
      <c r="V101" s="41"/>
      <c r="W101" s="41"/>
      <c r="X101" s="41"/>
      <c r="Y101" s="166"/>
      <c r="Z101" s="41"/>
      <c r="AA101" s="444"/>
      <c r="AB101" s="41"/>
    </row>
    <row r="102" spans="1:28" ht="15.75" customHeight="1">
      <c r="A102" s="13">
        <v>90</v>
      </c>
      <c r="B102" s="26" t="s">
        <v>41</v>
      </c>
      <c r="C102" s="127" t="s">
        <v>596</v>
      </c>
      <c r="D102" s="67"/>
      <c r="E102" s="67">
        <v>87</v>
      </c>
      <c r="F102" s="67" t="s">
        <v>595</v>
      </c>
      <c r="G102" s="127">
        <v>480</v>
      </c>
      <c r="H102" s="122">
        <f t="shared" si="4"/>
        <v>41760</v>
      </c>
      <c r="I102" s="221" t="s">
        <v>30</v>
      </c>
      <c r="J102" s="461"/>
      <c r="K102" s="461"/>
      <c r="L102" s="461"/>
      <c r="M102" s="461"/>
      <c r="N102" s="461"/>
      <c r="O102" s="460"/>
      <c r="P102" s="460"/>
      <c r="Q102" s="460"/>
      <c r="R102" s="460"/>
      <c r="S102" s="460"/>
      <c r="T102" s="460"/>
      <c r="U102" s="487"/>
      <c r="V102" s="41"/>
      <c r="W102" s="41"/>
      <c r="X102" s="41"/>
      <c r="Y102" s="166"/>
      <c r="Z102" s="41"/>
      <c r="AA102" s="444"/>
      <c r="AB102" s="41"/>
    </row>
    <row r="103" spans="1:28" ht="15.75" customHeight="1">
      <c r="A103" s="13">
        <v>91</v>
      </c>
      <c r="B103" s="26" t="s">
        <v>41</v>
      </c>
      <c r="C103" s="127" t="s">
        <v>597</v>
      </c>
      <c r="D103" s="67"/>
      <c r="E103" s="67">
        <v>29</v>
      </c>
      <c r="F103" s="67" t="s">
        <v>598</v>
      </c>
      <c r="G103" s="127">
        <v>360</v>
      </c>
      <c r="H103" s="122">
        <f t="shared" si="4"/>
        <v>10440</v>
      </c>
      <c r="I103" s="221" t="s">
        <v>30</v>
      </c>
      <c r="J103" s="461"/>
      <c r="K103" s="461"/>
      <c r="L103" s="461"/>
      <c r="M103" s="461"/>
      <c r="N103" s="461"/>
      <c r="O103" s="460"/>
      <c r="P103" s="460"/>
      <c r="Q103" s="460"/>
      <c r="R103" s="460"/>
      <c r="S103" s="460"/>
      <c r="T103" s="460"/>
      <c r="U103" s="487"/>
      <c r="V103" s="41"/>
      <c r="W103" s="41"/>
      <c r="X103" s="41"/>
      <c r="Y103" s="166"/>
      <c r="Z103" s="41"/>
      <c r="AA103" s="444"/>
      <c r="AB103" s="41"/>
    </row>
    <row r="104" spans="1:28" ht="15.75" customHeight="1">
      <c r="A104" s="13">
        <v>92</v>
      </c>
      <c r="B104" s="26" t="s">
        <v>41</v>
      </c>
      <c r="C104" s="127" t="s">
        <v>599</v>
      </c>
      <c r="D104" s="67"/>
      <c r="E104" s="67">
        <v>435</v>
      </c>
      <c r="F104" s="67" t="s">
        <v>62</v>
      </c>
      <c r="G104" s="127">
        <v>15</v>
      </c>
      <c r="H104" s="122">
        <f t="shared" si="4"/>
        <v>6525</v>
      </c>
      <c r="I104" s="221" t="s">
        <v>30</v>
      </c>
      <c r="J104" s="461"/>
      <c r="K104" s="461"/>
      <c r="L104" s="461"/>
      <c r="M104" s="461"/>
      <c r="N104" s="461"/>
      <c r="O104" s="460"/>
      <c r="P104" s="460"/>
      <c r="Q104" s="460"/>
      <c r="R104" s="460"/>
      <c r="S104" s="460"/>
      <c r="T104" s="460"/>
      <c r="U104" s="487"/>
      <c r="V104" s="41"/>
      <c r="W104" s="41"/>
      <c r="X104" s="41"/>
      <c r="Y104" s="166"/>
      <c r="Z104" s="41"/>
      <c r="AA104" s="444"/>
      <c r="AB104" s="41"/>
    </row>
    <row r="105" spans="1:28" ht="15.75" customHeight="1">
      <c r="A105" s="13">
        <v>93</v>
      </c>
      <c r="B105" s="26" t="s">
        <v>41</v>
      </c>
      <c r="C105" s="127" t="s">
        <v>600</v>
      </c>
      <c r="D105" s="67"/>
      <c r="E105" s="67">
        <v>435</v>
      </c>
      <c r="F105" s="67" t="s">
        <v>62</v>
      </c>
      <c r="G105" s="127">
        <v>15</v>
      </c>
      <c r="H105" s="122">
        <f t="shared" si="4"/>
        <v>6525</v>
      </c>
      <c r="I105" s="221" t="s">
        <v>30</v>
      </c>
      <c r="J105" s="461"/>
      <c r="K105" s="461"/>
      <c r="L105" s="461"/>
      <c r="M105" s="461"/>
      <c r="N105" s="461"/>
      <c r="O105" s="460"/>
      <c r="P105" s="460"/>
      <c r="Q105" s="460"/>
      <c r="R105" s="460"/>
      <c r="S105" s="460"/>
      <c r="T105" s="460"/>
      <c r="U105" s="487"/>
      <c r="V105" s="41"/>
      <c r="W105" s="41"/>
      <c r="X105" s="41"/>
      <c r="Y105" s="166"/>
      <c r="Z105" s="41"/>
      <c r="AA105" s="444"/>
      <c r="AB105" s="41"/>
    </row>
    <row r="106" spans="1:28" ht="15.75" customHeight="1">
      <c r="A106" s="13">
        <v>94</v>
      </c>
      <c r="B106" s="26" t="s">
        <v>41</v>
      </c>
      <c r="C106" s="127" t="s">
        <v>601</v>
      </c>
      <c r="D106" s="67"/>
      <c r="E106" s="67">
        <v>29</v>
      </c>
      <c r="F106" s="67" t="s">
        <v>602</v>
      </c>
      <c r="G106" s="127">
        <v>60</v>
      </c>
      <c r="H106" s="122">
        <f t="shared" si="4"/>
        <v>1740</v>
      </c>
      <c r="I106" s="221" t="s">
        <v>30</v>
      </c>
      <c r="J106" s="461"/>
      <c r="K106" s="461"/>
      <c r="L106" s="461"/>
      <c r="M106" s="461"/>
      <c r="N106" s="461"/>
      <c r="O106" s="460"/>
      <c r="P106" s="460"/>
      <c r="Q106" s="460"/>
      <c r="R106" s="460"/>
      <c r="S106" s="460"/>
      <c r="T106" s="460"/>
      <c r="U106" s="487"/>
      <c r="V106" s="41"/>
      <c r="W106" s="41"/>
      <c r="X106" s="41"/>
      <c r="Y106" s="166"/>
      <c r="Z106" s="41"/>
      <c r="AA106" s="444"/>
      <c r="AB106" s="41"/>
    </row>
    <row r="107" spans="1:28" ht="15.75" customHeight="1">
      <c r="A107" s="13">
        <v>95</v>
      </c>
      <c r="B107" s="26" t="s">
        <v>41</v>
      </c>
      <c r="C107" s="127" t="s">
        <v>603</v>
      </c>
      <c r="D107" s="67"/>
      <c r="E107" s="67">
        <v>29</v>
      </c>
      <c r="F107" s="67" t="s">
        <v>850</v>
      </c>
      <c r="G107" s="127">
        <v>120</v>
      </c>
      <c r="H107" s="122">
        <f t="shared" si="4"/>
        <v>3480</v>
      </c>
      <c r="I107" s="221" t="s">
        <v>30</v>
      </c>
      <c r="J107" s="461"/>
      <c r="K107" s="461"/>
      <c r="L107" s="461"/>
      <c r="M107" s="461"/>
      <c r="N107" s="461"/>
      <c r="O107" s="460"/>
      <c r="P107" s="460"/>
      <c r="Q107" s="460"/>
      <c r="R107" s="460"/>
      <c r="S107" s="460"/>
      <c r="T107" s="460"/>
      <c r="U107" s="487"/>
      <c r="V107" s="41"/>
      <c r="W107" s="41"/>
      <c r="X107" s="41"/>
      <c r="Y107" s="166"/>
      <c r="Z107" s="41"/>
      <c r="AA107" s="444"/>
      <c r="AB107" s="41"/>
    </row>
    <row r="108" spans="1:28" ht="15.75" customHeight="1">
      <c r="A108" s="13">
        <v>96</v>
      </c>
      <c r="B108" s="26" t="s">
        <v>41</v>
      </c>
      <c r="C108" s="127" t="s">
        <v>604</v>
      </c>
      <c r="D108" s="67"/>
      <c r="E108" s="67">
        <v>58</v>
      </c>
      <c r="F108" s="67" t="s">
        <v>62</v>
      </c>
      <c r="G108" s="127">
        <v>60</v>
      </c>
      <c r="H108" s="122">
        <f t="shared" si="4"/>
        <v>3480</v>
      </c>
      <c r="I108" s="221" t="s">
        <v>30</v>
      </c>
      <c r="J108" s="461"/>
      <c r="K108" s="461"/>
      <c r="L108" s="461"/>
      <c r="M108" s="461"/>
      <c r="N108" s="461"/>
      <c r="O108" s="460"/>
      <c r="P108" s="460"/>
      <c r="Q108" s="460"/>
      <c r="R108" s="460"/>
      <c r="S108" s="460"/>
      <c r="T108" s="460"/>
      <c r="U108" s="487"/>
      <c r="V108" s="41"/>
      <c r="W108" s="41"/>
      <c r="X108" s="41"/>
      <c r="Y108" s="166"/>
      <c r="Z108" s="41"/>
      <c r="AA108" s="444"/>
      <c r="AB108" s="41"/>
    </row>
    <row r="109" spans="1:28" ht="15.75" customHeight="1">
      <c r="A109" s="13">
        <v>97</v>
      </c>
      <c r="B109" s="26" t="s">
        <v>41</v>
      </c>
      <c r="C109" s="127" t="s">
        <v>605</v>
      </c>
      <c r="D109" s="67"/>
      <c r="E109" s="67">
        <v>29</v>
      </c>
      <c r="F109" s="67" t="s">
        <v>595</v>
      </c>
      <c r="G109" s="127">
        <v>560</v>
      </c>
      <c r="H109" s="122">
        <f t="shared" si="4"/>
        <v>16240</v>
      </c>
      <c r="I109" s="221" t="s">
        <v>30</v>
      </c>
      <c r="J109" s="461"/>
      <c r="K109" s="461"/>
      <c r="L109" s="461"/>
      <c r="M109" s="461"/>
      <c r="N109" s="461"/>
      <c r="O109" s="460"/>
      <c r="P109" s="460"/>
      <c r="Q109" s="460"/>
      <c r="R109" s="460"/>
      <c r="S109" s="460"/>
      <c r="T109" s="460"/>
      <c r="U109" s="487"/>
      <c r="V109" s="41"/>
      <c r="W109" s="41"/>
      <c r="X109" s="41"/>
      <c r="Y109" s="166"/>
      <c r="Z109" s="41"/>
      <c r="AA109" s="444"/>
      <c r="AB109" s="41"/>
    </row>
    <row r="110" spans="1:28" ht="15.75" customHeight="1">
      <c r="A110" s="13">
        <v>98</v>
      </c>
      <c r="B110" s="26" t="s">
        <v>41</v>
      </c>
      <c r="C110" s="127" t="s">
        <v>606</v>
      </c>
      <c r="D110" s="67"/>
      <c r="E110" s="67">
        <v>1</v>
      </c>
      <c r="F110" s="67" t="s">
        <v>607</v>
      </c>
      <c r="G110" s="127">
        <v>750</v>
      </c>
      <c r="H110" s="122">
        <f t="shared" si="4"/>
        <v>750</v>
      </c>
      <c r="I110" s="221" t="s">
        <v>30</v>
      </c>
      <c r="J110" s="461"/>
      <c r="K110" s="461"/>
      <c r="L110" s="461"/>
      <c r="M110" s="461"/>
      <c r="N110" s="461"/>
      <c r="O110" s="460"/>
      <c r="P110" s="460"/>
      <c r="Q110" s="460"/>
      <c r="R110" s="460"/>
      <c r="S110" s="460"/>
      <c r="T110" s="460"/>
      <c r="U110" s="487"/>
      <c r="V110" s="41"/>
      <c r="W110" s="41"/>
      <c r="X110" s="41"/>
      <c r="Y110" s="166"/>
      <c r="Z110" s="41"/>
      <c r="AA110" s="444"/>
      <c r="AB110" s="41"/>
    </row>
    <row r="111" spans="1:28" ht="15.75" customHeight="1">
      <c r="A111" s="13">
        <v>99</v>
      </c>
      <c r="B111" s="25"/>
      <c r="C111" s="8"/>
      <c r="D111" s="13"/>
      <c r="E111" s="13"/>
      <c r="F111" s="13"/>
      <c r="G111" s="62"/>
      <c r="H111" s="62"/>
      <c r="I111" s="25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U111" s="487"/>
      <c r="V111" s="41"/>
      <c r="W111" s="41"/>
      <c r="X111" s="41"/>
      <c r="Y111" s="166"/>
      <c r="Z111" s="41"/>
      <c r="AA111" s="444"/>
      <c r="AB111" s="41"/>
    </row>
    <row r="112" spans="1:28" ht="45.75" customHeight="1">
      <c r="A112" s="13">
        <v>100</v>
      </c>
      <c r="B112" s="26" t="s">
        <v>41</v>
      </c>
      <c r="C112" s="136" t="s">
        <v>608</v>
      </c>
      <c r="D112" s="76" t="s">
        <v>37</v>
      </c>
      <c r="E112" s="137"/>
      <c r="F112" s="137"/>
      <c r="G112" s="222"/>
      <c r="H112" s="209">
        <f>SUM(H113:H130)</f>
        <v>651900</v>
      </c>
      <c r="I112" s="133" t="s">
        <v>30</v>
      </c>
      <c r="J112" s="460"/>
      <c r="K112" s="460"/>
      <c r="L112" s="460"/>
      <c r="M112" s="460"/>
      <c r="N112" s="460">
        <v>1</v>
      </c>
      <c r="O112" s="460"/>
      <c r="P112" s="460"/>
      <c r="Q112" s="460"/>
      <c r="R112" s="460"/>
      <c r="S112" s="460"/>
      <c r="T112" s="460"/>
      <c r="U112" s="487"/>
      <c r="V112" s="41"/>
      <c r="W112" s="166">
        <f>H112</f>
        <v>651900</v>
      </c>
      <c r="X112" s="41"/>
      <c r="Y112" s="166"/>
      <c r="Z112" s="41"/>
      <c r="AA112" s="444"/>
      <c r="AB112" s="41"/>
    </row>
    <row r="113" spans="1:28" ht="15.75" customHeight="1">
      <c r="A113" s="13">
        <v>101</v>
      </c>
      <c r="B113" s="26" t="s">
        <v>41</v>
      </c>
      <c r="C113" s="62" t="s">
        <v>609</v>
      </c>
      <c r="D113" s="132"/>
      <c r="E113" s="14">
        <v>480</v>
      </c>
      <c r="F113" s="14" t="s">
        <v>252</v>
      </c>
      <c r="G113" s="138">
        <v>240</v>
      </c>
      <c r="H113" s="122">
        <f t="shared" ref="H113:H130" si="5">E113*G113</f>
        <v>115200</v>
      </c>
      <c r="I113" s="221" t="s">
        <v>30</v>
      </c>
      <c r="J113" s="461"/>
      <c r="K113" s="461"/>
      <c r="L113" s="461"/>
      <c r="M113" s="461"/>
      <c r="N113" s="461">
        <v>1</v>
      </c>
      <c r="O113" s="461"/>
      <c r="P113" s="461"/>
      <c r="Q113" s="460"/>
      <c r="R113" s="460"/>
      <c r="S113" s="460"/>
      <c r="T113" s="460"/>
      <c r="U113" s="487"/>
      <c r="V113" s="41" t="s">
        <v>829</v>
      </c>
      <c r="W113" s="41"/>
      <c r="X113" s="41"/>
      <c r="Y113" s="166"/>
      <c r="Z113" s="41"/>
      <c r="AA113" s="444"/>
      <c r="AB113" s="41"/>
    </row>
    <row r="114" spans="1:28" ht="15.75" customHeight="1">
      <c r="A114" s="13">
        <v>102</v>
      </c>
      <c r="B114" s="26" t="s">
        <v>41</v>
      </c>
      <c r="C114" s="62" t="s">
        <v>610</v>
      </c>
      <c r="D114" s="132"/>
      <c r="E114" s="14">
        <v>480</v>
      </c>
      <c r="F114" s="14" t="s">
        <v>252</v>
      </c>
      <c r="G114" s="138">
        <v>310</v>
      </c>
      <c r="H114" s="122">
        <f t="shared" si="5"/>
        <v>148800</v>
      </c>
      <c r="I114" s="221" t="s">
        <v>30</v>
      </c>
      <c r="J114" s="461"/>
      <c r="K114" s="461"/>
      <c r="L114" s="461"/>
      <c r="M114" s="461"/>
      <c r="N114" s="461">
        <v>1</v>
      </c>
      <c r="O114" s="461"/>
      <c r="P114" s="461"/>
      <c r="Q114" s="460"/>
      <c r="R114" s="460"/>
      <c r="S114" s="460"/>
      <c r="T114" s="460"/>
      <c r="U114" s="487"/>
      <c r="V114" s="41"/>
      <c r="W114" s="41"/>
      <c r="X114" s="41"/>
      <c r="Y114" s="166"/>
      <c r="Z114" s="41"/>
      <c r="AA114" s="444"/>
      <c r="AB114" s="41"/>
    </row>
    <row r="115" spans="1:28" ht="15.75" customHeight="1">
      <c r="A115" s="13">
        <v>103</v>
      </c>
      <c r="B115" s="26" t="s">
        <v>41</v>
      </c>
      <c r="C115" s="62" t="s">
        <v>611</v>
      </c>
      <c r="D115" s="132"/>
      <c r="E115" s="14">
        <v>120</v>
      </c>
      <c r="F115" s="14" t="s">
        <v>252</v>
      </c>
      <c r="G115" s="138">
        <v>30</v>
      </c>
      <c r="H115" s="122">
        <f t="shared" si="5"/>
        <v>3600</v>
      </c>
      <c r="I115" s="221" t="s">
        <v>30</v>
      </c>
      <c r="J115" s="461"/>
      <c r="K115" s="461"/>
      <c r="L115" s="461"/>
      <c r="M115" s="461"/>
      <c r="N115" s="461">
        <v>1</v>
      </c>
      <c r="O115" s="461"/>
      <c r="P115" s="461"/>
      <c r="Q115" s="460"/>
      <c r="R115" s="460"/>
      <c r="S115" s="460"/>
      <c r="T115" s="460"/>
      <c r="U115" s="487"/>
      <c r="V115" s="41"/>
      <c r="W115" s="41"/>
      <c r="X115" s="41"/>
      <c r="Y115" s="166"/>
      <c r="Z115" s="41"/>
      <c r="AA115" s="444"/>
      <c r="AB115" s="41"/>
    </row>
    <row r="116" spans="1:28" ht="15.75" customHeight="1">
      <c r="A116" s="13">
        <v>104</v>
      </c>
      <c r="B116" s="26" t="s">
        <v>41</v>
      </c>
      <c r="C116" s="62" t="s">
        <v>612</v>
      </c>
      <c r="D116" s="132"/>
      <c r="E116" s="14">
        <v>30</v>
      </c>
      <c r="F116" s="14" t="s">
        <v>252</v>
      </c>
      <c r="G116" s="138">
        <v>400</v>
      </c>
      <c r="H116" s="122">
        <f t="shared" si="5"/>
        <v>12000</v>
      </c>
      <c r="I116" s="221" t="s">
        <v>30</v>
      </c>
      <c r="J116" s="461"/>
      <c r="K116" s="461"/>
      <c r="L116" s="461"/>
      <c r="M116" s="461"/>
      <c r="N116" s="461">
        <v>1</v>
      </c>
      <c r="O116" s="461"/>
      <c r="P116" s="461"/>
      <c r="Q116" s="460"/>
      <c r="R116" s="460"/>
      <c r="S116" s="460"/>
      <c r="T116" s="460"/>
      <c r="U116" s="487"/>
      <c r="V116" s="41"/>
      <c r="W116" s="41"/>
      <c r="X116" s="41"/>
      <c r="Y116" s="166"/>
      <c r="Z116" s="41"/>
      <c r="AA116" s="444"/>
      <c r="AB116" s="41"/>
    </row>
    <row r="117" spans="1:28" ht="15.75" customHeight="1">
      <c r="A117" s="13">
        <v>105</v>
      </c>
      <c r="B117" s="26" t="s">
        <v>41</v>
      </c>
      <c r="C117" s="62" t="s">
        <v>613</v>
      </c>
      <c r="D117" s="132"/>
      <c r="E117" s="14">
        <v>30</v>
      </c>
      <c r="F117" s="14" t="s">
        <v>252</v>
      </c>
      <c r="G117" s="138">
        <v>150</v>
      </c>
      <c r="H117" s="122">
        <f t="shared" si="5"/>
        <v>4500</v>
      </c>
      <c r="I117" s="221" t="s">
        <v>30</v>
      </c>
      <c r="J117" s="461"/>
      <c r="K117" s="461"/>
      <c r="L117" s="461"/>
      <c r="M117" s="461"/>
      <c r="N117" s="461">
        <v>1</v>
      </c>
      <c r="O117" s="461"/>
      <c r="P117" s="461"/>
      <c r="Q117" s="460"/>
      <c r="R117" s="460"/>
      <c r="S117" s="460"/>
      <c r="T117" s="460"/>
      <c r="U117" s="487"/>
      <c r="V117" s="41"/>
      <c r="W117" s="41"/>
      <c r="X117" s="41"/>
      <c r="Y117" s="166"/>
      <c r="Z117" s="41"/>
      <c r="AA117" s="444"/>
      <c r="AB117" s="41"/>
    </row>
    <row r="118" spans="1:28" ht="15.75" customHeight="1">
      <c r="A118" s="13">
        <v>106</v>
      </c>
      <c r="B118" s="26" t="s">
        <v>41</v>
      </c>
      <c r="C118" s="62" t="s">
        <v>614</v>
      </c>
      <c r="D118" s="132"/>
      <c r="E118" s="14">
        <v>240</v>
      </c>
      <c r="F118" s="14" t="s">
        <v>252</v>
      </c>
      <c r="G118" s="138">
        <v>45</v>
      </c>
      <c r="H118" s="122">
        <f t="shared" si="5"/>
        <v>10800</v>
      </c>
      <c r="I118" s="221" t="s">
        <v>30</v>
      </c>
      <c r="J118" s="461"/>
      <c r="K118" s="461"/>
      <c r="L118" s="461"/>
      <c r="M118" s="461"/>
      <c r="N118" s="461">
        <v>1</v>
      </c>
      <c r="O118" s="461"/>
      <c r="P118" s="461"/>
      <c r="Q118" s="460"/>
      <c r="R118" s="460"/>
      <c r="S118" s="460"/>
      <c r="T118" s="460"/>
      <c r="U118" s="487"/>
      <c r="V118" s="41"/>
      <c r="W118" s="41"/>
      <c r="X118" s="41"/>
      <c r="Y118" s="166"/>
      <c r="Z118" s="41"/>
      <c r="AA118" s="444"/>
      <c r="AB118" s="41"/>
    </row>
    <row r="119" spans="1:28" ht="15.75" customHeight="1">
      <c r="A119" s="13">
        <v>107</v>
      </c>
      <c r="B119" s="26" t="s">
        <v>41</v>
      </c>
      <c r="C119" s="62" t="s">
        <v>615</v>
      </c>
      <c r="D119" s="132"/>
      <c r="E119" s="14">
        <v>120</v>
      </c>
      <c r="F119" s="14" t="s">
        <v>252</v>
      </c>
      <c r="G119" s="138">
        <v>250</v>
      </c>
      <c r="H119" s="122">
        <f t="shared" si="5"/>
        <v>30000</v>
      </c>
      <c r="I119" s="221" t="s">
        <v>30</v>
      </c>
      <c r="J119" s="461"/>
      <c r="K119" s="461"/>
      <c r="L119" s="461"/>
      <c r="M119" s="461"/>
      <c r="N119" s="461">
        <v>1</v>
      </c>
      <c r="O119" s="461"/>
      <c r="P119" s="461"/>
      <c r="Q119" s="460"/>
      <c r="R119" s="460"/>
      <c r="S119" s="460"/>
      <c r="T119" s="460"/>
      <c r="U119" s="487"/>
      <c r="V119" s="41"/>
      <c r="W119" s="41"/>
      <c r="X119" s="41"/>
      <c r="Y119" s="166"/>
      <c r="Z119" s="41"/>
      <c r="AA119" s="444"/>
      <c r="AB119" s="41"/>
    </row>
    <row r="120" spans="1:28" ht="15.75" customHeight="1">
      <c r="A120" s="13">
        <v>108</v>
      </c>
      <c r="B120" s="26" t="s">
        <v>41</v>
      </c>
      <c r="C120" s="62" t="s">
        <v>616</v>
      </c>
      <c r="D120" s="132"/>
      <c r="E120" s="14">
        <v>120</v>
      </c>
      <c r="F120" s="14" t="s">
        <v>252</v>
      </c>
      <c r="G120" s="138">
        <v>350</v>
      </c>
      <c r="H120" s="122">
        <f t="shared" si="5"/>
        <v>42000</v>
      </c>
      <c r="I120" s="221" t="s">
        <v>30</v>
      </c>
      <c r="J120" s="461"/>
      <c r="K120" s="461"/>
      <c r="L120" s="461"/>
      <c r="M120" s="461"/>
      <c r="N120" s="461">
        <v>1</v>
      </c>
      <c r="O120" s="461"/>
      <c r="P120" s="461"/>
      <c r="Q120" s="460"/>
      <c r="R120" s="460"/>
      <c r="S120" s="460"/>
      <c r="T120" s="460"/>
      <c r="U120" s="487"/>
      <c r="V120" s="41"/>
      <c r="W120" s="41"/>
      <c r="X120" s="41"/>
      <c r="Y120" s="166"/>
      <c r="Z120" s="41"/>
      <c r="AA120" s="444"/>
      <c r="AB120" s="41"/>
    </row>
    <row r="121" spans="1:28" ht="15.75" customHeight="1">
      <c r="A121" s="13">
        <v>109</v>
      </c>
      <c r="B121" s="26" t="s">
        <v>41</v>
      </c>
      <c r="C121" s="62" t="s">
        <v>617</v>
      </c>
      <c r="D121" s="132"/>
      <c r="E121" s="14">
        <v>120</v>
      </c>
      <c r="F121" s="14" t="s">
        <v>602</v>
      </c>
      <c r="G121" s="138">
        <v>75</v>
      </c>
      <c r="H121" s="122">
        <f t="shared" si="5"/>
        <v>9000</v>
      </c>
      <c r="I121" s="221" t="s">
        <v>30</v>
      </c>
      <c r="J121" s="461"/>
      <c r="K121" s="461"/>
      <c r="L121" s="461"/>
      <c r="M121" s="461"/>
      <c r="N121" s="461">
        <v>1</v>
      </c>
      <c r="O121" s="461"/>
      <c r="P121" s="461"/>
      <c r="Q121" s="460"/>
      <c r="R121" s="460"/>
      <c r="S121" s="460"/>
      <c r="T121" s="460"/>
      <c r="U121" s="487"/>
      <c r="V121" s="41"/>
      <c r="W121" s="41"/>
      <c r="X121" s="41"/>
      <c r="Y121" s="166"/>
      <c r="Z121" s="41"/>
      <c r="AA121" s="444"/>
      <c r="AB121" s="41"/>
    </row>
    <row r="122" spans="1:28" ht="15.75" customHeight="1">
      <c r="A122" s="13">
        <v>110</v>
      </c>
      <c r="B122" s="26" t="s">
        <v>41</v>
      </c>
      <c r="C122" s="62" t="s">
        <v>618</v>
      </c>
      <c r="D122" s="132"/>
      <c r="E122" s="14">
        <v>120</v>
      </c>
      <c r="F122" s="14" t="s">
        <v>252</v>
      </c>
      <c r="G122" s="138">
        <v>100</v>
      </c>
      <c r="H122" s="122">
        <f t="shared" si="5"/>
        <v>12000</v>
      </c>
      <c r="I122" s="221" t="s">
        <v>30</v>
      </c>
      <c r="J122" s="461"/>
      <c r="K122" s="461"/>
      <c r="L122" s="461"/>
      <c r="M122" s="461"/>
      <c r="N122" s="461">
        <v>1</v>
      </c>
      <c r="O122" s="461"/>
      <c r="P122" s="461"/>
      <c r="Q122" s="460"/>
      <c r="R122" s="460"/>
      <c r="S122" s="460"/>
      <c r="T122" s="460"/>
      <c r="U122" s="487"/>
      <c r="V122" s="41"/>
      <c r="W122" s="41"/>
      <c r="X122" s="41"/>
      <c r="Y122" s="166"/>
      <c r="Z122" s="41"/>
      <c r="AA122" s="444"/>
      <c r="AB122" s="41"/>
    </row>
    <row r="123" spans="1:28" ht="15.75" customHeight="1">
      <c r="A123" s="13">
        <v>111</v>
      </c>
      <c r="B123" s="26" t="s">
        <v>41</v>
      </c>
      <c r="C123" s="62" t="s">
        <v>619</v>
      </c>
      <c r="D123" s="132"/>
      <c r="E123" s="14">
        <v>120</v>
      </c>
      <c r="F123" s="14" t="s">
        <v>341</v>
      </c>
      <c r="G123" s="138">
        <v>100</v>
      </c>
      <c r="H123" s="122">
        <f t="shared" si="5"/>
        <v>12000</v>
      </c>
      <c r="I123" s="221" t="s">
        <v>30</v>
      </c>
      <c r="J123" s="461"/>
      <c r="K123" s="461"/>
      <c r="L123" s="461"/>
      <c r="M123" s="461"/>
      <c r="N123" s="461">
        <v>1</v>
      </c>
      <c r="O123" s="461"/>
      <c r="P123" s="461"/>
      <c r="Q123" s="460"/>
      <c r="R123" s="460"/>
      <c r="S123" s="460"/>
      <c r="T123" s="460"/>
      <c r="U123" s="487"/>
      <c r="V123" s="41"/>
      <c r="W123" s="41"/>
      <c r="X123" s="41"/>
      <c r="Y123" s="166"/>
      <c r="Z123" s="41"/>
      <c r="AA123" s="444"/>
      <c r="AB123" s="41"/>
    </row>
    <row r="124" spans="1:28" ht="15.75" customHeight="1">
      <c r="A124" s="13">
        <v>112</v>
      </c>
      <c r="B124" s="26" t="s">
        <v>41</v>
      </c>
      <c r="C124" s="62" t="s">
        <v>620</v>
      </c>
      <c r="D124" s="132"/>
      <c r="E124" s="14">
        <v>120</v>
      </c>
      <c r="F124" s="14" t="s">
        <v>252</v>
      </c>
      <c r="G124" s="138">
        <v>150</v>
      </c>
      <c r="H124" s="122">
        <f t="shared" si="5"/>
        <v>18000</v>
      </c>
      <c r="I124" s="221" t="s">
        <v>30</v>
      </c>
      <c r="J124" s="461"/>
      <c r="K124" s="461"/>
      <c r="L124" s="461"/>
      <c r="M124" s="461"/>
      <c r="N124" s="461">
        <v>1</v>
      </c>
      <c r="O124" s="461"/>
      <c r="P124" s="461"/>
      <c r="Q124" s="460"/>
      <c r="R124" s="460"/>
      <c r="S124" s="460"/>
      <c r="T124" s="460"/>
      <c r="U124" s="487"/>
      <c r="V124" s="41"/>
      <c r="W124" s="41"/>
      <c r="X124" s="41"/>
      <c r="Y124" s="166"/>
      <c r="Z124" s="41"/>
      <c r="AA124" s="444"/>
      <c r="AB124" s="41"/>
    </row>
    <row r="125" spans="1:28" ht="15.75" customHeight="1">
      <c r="A125" s="13">
        <v>113</v>
      </c>
      <c r="B125" s="26" t="s">
        <v>41</v>
      </c>
      <c r="C125" s="62" t="s">
        <v>621</v>
      </c>
      <c r="D125" s="132"/>
      <c r="E125" s="14">
        <v>120</v>
      </c>
      <c r="F125" s="14" t="s">
        <v>252</v>
      </c>
      <c r="G125" s="138">
        <v>150</v>
      </c>
      <c r="H125" s="122">
        <f t="shared" si="5"/>
        <v>18000</v>
      </c>
      <c r="I125" s="221" t="s">
        <v>30</v>
      </c>
      <c r="J125" s="461"/>
      <c r="K125" s="461"/>
      <c r="L125" s="461"/>
      <c r="M125" s="461"/>
      <c r="N125" s="461">
        <v>1</v>
      </c>
      <c r="O125" s="461"/>
      <c r="P125" s="461"/>
      <c r="Q125" s="460"/>
      <c r="R125" s="460"/>
      <c r="S125" s="460"/>
      <c r="T125" s="460"/>
      <c r="U125" s="487"/>
      <c r="V125" s="41"/>
      <c r="W125" s="41"/>
      <c r="X125" s="41"/>
      <c r="Y125" s="166"/>
      <c r="Z125" s="41"/>
      <c r="AA125" s="444"/>
      <c r="AB125" s="41"/>
    </row>
    <row r="126" spans="1:28" ht="15.75" customHeight="1">
      <c r="A126" s="13">
        <v>114</v>
      </c>
      <c r="B126" s="26" t="s">
        <v>41</v>
      </c>
      <c r="C126" s="62" t="s">
        <v>622</v>
      </c>
      <c r="D126" s="132"/>
      <c r="E126" s="14">
        <v>120</v>
      </c>
      <c r="F126" s="14" t="s">
        <v>252</v>
      </c>
      <c r="G126" s="138">
        <v>50</v>
      </c>
      <c r="H126" s="122">
        <f t="shared" si="5"/>
        <v>6000</v>
      </c>
      <c r="I126" s="221" t="s">
        <v>30</v>
      </c>
      <c r="J126" s="461"/>
      <c r="K126" s="461"/>
      <c r="L126" s="461"/>
      <c r="M126" s="461"/>
      <c r="N126" s="461">
        <v>1</v>
      </c>
      <c r="O126" s="461"/>
      <c r="P126" s="461"/>
      <c r="Q126" s="460"/>
      <c r="R126" s="460"/>
      <c r="S126" s="460"/>
      <c r="T126" s="460"/>
      <c r="U126" s="487"/>
      <c r="V126" s="41"/>
      <c r="W126" s="41"/>
      <c r="X126" s="41"/>
      <c r="Y126" s="166"/>
      <c r="Z126" s="41"/>
      <c r="AA126" s="444"/>
      <c r="AB126" s="41"/>
    </row>
    <row r="127" spans="1:28" ht="15.75" customHeight="1">
      <c r="A127" s="13">
        <v>115</v>
      </c>
      <c r="B127" s="26" t="s">
        <v>41</v>
      </c>
      <c r="C127" s="62" t="s">
        <v>623</v>
      </c>
      <c r="D127" s="132"/>
      <c r="E127" s="14">
        <v>120</v>
      </c>
      <c r="F127" s="14" t="s">
        <v>252</v>
      </c>
      <c r="G127" s="138">
        <v>50</v>
      </c>
      <c r="H127" s="122">
        <f t="shared" si="5"/>
        <v>6000</v>
      </c>
      <c r="I127" s="221" t="s">
        <v>30</v>
      </c>
      <c r="J127" s="461"/>
      <c r="K127" s="461"/>
      <c r="L127" s="461"/>
      <c r="M127" s="461"/>
      <c r="N127" s="461">
        <v>1</v>
      </c>
      <c r="O127" s="461"/>
      <c r="P127" s="461"/>
      <c r="Q127" s="460"/>
      <c r="R127" s="460"/>
      <c r="S127" s="460"/>
      <c r="T127" s="460"/>
      <c r="U127" s="487"/>
      <c r="V127" s="41"/>
      <c r="W127" s="41"/>
      <c r="X127" s="41"/>
      <c r="Y127" s="166"/>
      <c r="Z127" s="41"/>
      <c r="AA127" s="444"/>
      <c r="AB127" s="41"/>
    </row>
    <row r="128" spans="1:28" ht="15.75" customHeight="1">
      <c r="A128" s="13">
        <v>116</v>
      </c>
      <c r="B128" s="26" t="s">
        <v>41</v>
      </c>
      <c r="C128" s="62" t="s">
        <v>624</v>
      </c>
      <c r="D128" s="132"/>
      <c r="E128" s="14">
        <v>120</v>
      </c>
      <c r="F128" s="14" t="s">
        <v>252</v>
      </c>
      <c r="G128" s="138">
        <v>850</v>
      </c>
      <c r="H128" s="122">
        <f t="shared" si="5"/>
        <v>102000</v>
      </c>
      <c r="I128" s="221" t="s">
        <v>30</v>
      </c>
      <c r="J128" s="461"/>
      <c r="K128" s="461"/>
      <c r="L128" s="461"/>
      <c r="M128" s="461"/>
      <c r="N128" s="461">
        <v>1</v>
      </c>
      <c r="O128" s="461"/>
      <c r="P128" s="461"/>
      <c r="Q128" s="460"/>
      <c r="R128" s="460"/>
      <c r="S128" s="460"/>
      <c r="T128" s="460"/>
      <c r="U128" s="487"/>
      <c r="V128" s="41"/>
      <c r="W128" s="41"/>
      <c r="X128" s="41"/>
      <c r="Y128" s="166"/>
      <c r="Z128" s="41"/>
      <c r="AA128" s="444"/>
      <c r="AB128" s="41"/>
    </row>
    <row r="129" spans="1:28" ht="15.75" customHeight="1">
      <c r="A129" s="13">
        <v>117</v>
      </c>
      <c r="B129" s="26" t="s">
        <v>41</v>
      </c>
      <c r="C129" s="62" t="s">
        <v>625</v>
      </c>
      <c r="D129" s="132"/>
      <c r="E129" s="14">
        <v>1200</v>
      </c>
      <c r="F129" s="14" t="s">
        <v>252</v>
      </c>
      <c r="G129" s="138">
        <v>50</v>
      </c>
      <c r="H129" s="122">
        <f t="shared" si="5"/>
        <v>60000</v>
      </c>
      <c r="I129" s="221" t="s">
        <v>30</v>
      </c>
      <c r="J129" s="461"/>
      <c r="K129" s="461"/>
      <c r="L129" s="461"/>
      <c r="M129" s="461"/>
      <c r="N129" s="461">
        <v>1</v>
      </c>
      <c r="O129" s="461"/>
      <c r="P129" s="461"/>
      <c r="Q129" s="460"/>
      <c r="R129" s="460"/>
      <c r="S129" s="460"/>
      <c r="T129" s="460"/>
      <c r="U129" s="487"/>
      <c r="V129" s="41"/>
      <c r="W129" s="41"/>
      <c r="X129" s="41"/>
      <c r="Y129" s="166"/>
      <c r="Z129" s="41"/>
      <c r="AA129" s="444"/>
      <c r="AB129" s="41"/>
    </row>
    <row r="130" spans="1:28" ht="15.75" customHeight="1">
      <c r="A130" s="13">
        <v>118</v>
      </c>
      <c r="B130" s="26" t="s">
        <v>41</v>
      </c>
      <c r="C130" s="62" t="s">
        <v>626</v>
      </c>
      <c r="D130" s="132"/>
      <c r="E130" s="14">
        <v>120</v>
      </c>
      <c r="F130" s="14" t="s">
        <v>252</v>
      </c>
      <c r="G130" s="138">
        <v>350</v>
      </c>
      <c r="H130" s="122">
        <f t="shared" si="5"/>
        <v>42000</v>
      </c>
      <c r="I130" s="221" t="s">
        <v>30</v>
      </c>
      <c r="J130" s="461"/>
      <c r="K130" s="461"/>
      <c r="L130" s="461"/>
      <c r="M130" s="461"/>
      <c r="N130" s="461">
        <v>1</v>
      </c>
      <c r="O130" s="461"/>
      <c r="P130" s="461"/>
      <c r="Q130" s="460"/>
      <c r="R130" s="460"/>
      <c r="S130" s="460"/>
      <c r="T130" s="460"/>
      <c r="U130" s="487"/>
      <c r="V130" s="41"/>
      <c r="W130" s="41"/>
      <c r="X130" s="41"/>
      <c r="Y130" s="166"/>
      <c r="Z130" s="41"/>
      <c r="AA130" s="444"/>
      <c r="AB130" s="41"/>
    </row>
    <row r="131" spans="1:28" ht="15.75" customHeight="1">
      <c r="A131" s="13">
        <v>119</v>
      </c>
      <c r="B131" s="25"/>
      <c r="C131" s="39"/>
      <c r="D131" s="13"/>
      <c r="E131" s="13"/>
      <c r="F131" s="13"/>
      <c r="G131" s="62"/>
      <c r="H131" s="123"/>
      <c r="I131" s="222"/>
      <c r="J131" s="460"/>
      <c r="K131" s="460"/>
      <c r="L131" s="460"/>
      <c r="M131" s="460"/>
      <c r="N131" s="460"/>
      <c r="O131" s="460"/>
      <c r="P131" s="460"/>
      <c r="Q131" s="460"/>
      <c r="R131" s="460"/>
      <c r="S131" s="460"/>
      <c r="T131" s="460"/>
      <c r="U131" s="487"/>
      <c r="V131" s="41"/>
      <c r="W131" s="41"/>
      <c r="X131" s="41"/>
      <c r="Y131" s="166"/>
      <c r="Z131" s="41"/>
      <c r="AA131" s="444"/>
      <c r="AB131" s="41"/>
    </row>
    <row r="132" spans="1:28" ht="32.25" customHeight="1">
      <c r="A132" s="13">
        <v>120</v>
      </c>
      <c r="B132" s="26" t="s">
        <v>41</v>
      </c>
      <c r="C132" s="136" t="s">
        <v>627</v>
      </c>
      <c r="D132" s="76" t="s">
        <v>37</v>
      </c>
      <c r="E132" s="137"/>
      <c r="F132" s="137"/>
      <c r="G132" s="222"/>
      <c r="H132" s="227">
        <f>SUM(H133:H135)</f>
        <v>2375000</v>
      </c>
      <c r="I132" s="222"/>
      <c r="J132" s="460"/>
      <c r="K132" s="460"/>
      <c r="L132" s="460"/>
      <c r="M132" s="460"/>
      <c r="N132" s="460"/>
      <c r="O132" s="460"/>
      <c r="P132" s="460"/>
      <c r="Q132" s="460"/>
      <c r="R132" s="460"/>
      <c r="S132" s="460"/>
      <c r="T132" s="460"/>
      <c r="U132" s="487"/>
      <c r="V132" s="41" t="s">
        <v>829</v>
      </c>
      <c r="W132" s="41"/>
      <c r="X132" s="41"/>
      <c r="Y132" s="166"/>
      <c r="Z132" s="41"/>
      <c r="AA132" s="444"/>
      <c r="AB132" s="41"/>
    </row>
    <row r="133" spans="1:28" ht="15.75" customHeight="1">
      <c r="A133" s="13">
        <v>121</v>
      </c>
      <c r="B133" s="14" t="s">
        <v>41</v>
      </c>
      <c r="C133" s="17" t="s">
        <v>628</v>
      </c>
      <c r="D133" s="132"/>
      <c r="E133" s="228">
        <v>37</v>
      </c>
      <c r="F133" s="14" t="s">
        <v>57</v>
      </c>
      <c r="G133" s="49">
        <v>30000</v>
      </c>
      <c r="H133" s="122">
        <f t="shared" ref="H133:H135" si="6">E133*G133</f>
        <v>1110000</v>
      </c>
      <c r="I133" s="133" t="s">
        <v>30</v>
      </c>
      <c r="J133" s="460"/>
      <c r="K133" s="460"/>
      <c r="L133" s="460"/>
      <c r="M133" s="460"/>
      <c r="N133" s="460">
        <v>1</v>
      </c>
      <c r="O133" s="460"/>
      <c r="P133" s="460"/>
      <c r="Q133" s="460"/>
      <c r="R133" s="460">
        <v>1</v>
      </c>
      <c r="S133" s="460"/>
      <c r="T133" s="460"/>
      <c r="U133" s="487"/>
      <c r="V133" s="41"/>
      <c r="W133" s="342">
        <f>H133/2</f>
        <v>555000</v>
      </c>
      <c r="X133" s="342"/>
      <c r="Y133" s="166"/>
      <c r="Z133" s="41"/>
      <c r="AA133" s="444"/>
      <c r="AB133" s="41"/>
    </row>
    <row r="134" spans="1:28" ht="15.75" customHeight="1">
      <c r="A134" s="13">
        <v>122</v>
      </c>
      <c r="B134" s="26" t="s">
        <v>41</v>
      </c>
      <c r="C134" s="44" t="s">
        <v>629</v>
      </c>
      <c r="D134" s="132"/>
      <c r="E134" s="139">
        <v>29</v>
      </c>
      <c r="F134" s="26" t="s">
        <v>852</v>
      </c>
      <c r="G134" s="45">
        <v>10000</v>
      </c>
      <c r="H134" s="122">
        <f t="shared" si="6"/>
        <v>290000</v>
      </c>
      <c r="I134" s="133" t="s">
        <v>30</v>
      </c>
      <c r="J134" s="460"/>
      <c r="K134" s="460"/>
      <c r="L134" s="460"/>
      <c r="M134" s="460"/>
      <c r="N134" s="460"/>
      <c r="O134" s="460"/>
      <c r="P134" s="460"/>
      <c r="Q134" s="460">
        <v>1</v>
      </c>
      <c r="R134" s="460"/>
      <c r="S134" s="460"/>
      <c r="T134" s="460"/>
      <c r="U134" s="487"/>
      <c r="V134" s="41"/>
      <c r="W134" s="166">
        <f>H134</f>
        <v>290000</v>
      </c>
      <c r="X134" s="41"/>
      <c r="Y134" s="166"/>
      <c r="Z134" s="41"/>
      <c r="AA134" s="444"/>
      <c r="AB134" s="41"/>
    </row>
    <row r="135" spans="1:28" ht="15.75" customHeight="1">
      <c r="A135" s="13">
        <v>123</v>
      </c>
      <c r="B135" s="26" t="s">
        <v>41</v>
      </c>
      <c r="C135" s="44" t="s">
        <v>630</v>
      </c>
      <c r="D135" s="132"/>
      <c r="E135" s="139">
        <v>65</v>
      </c>
      <c r="F135" s="26" t="s">
        <v>57</v>
      </c>
      <c r="G135" s="45">
        <v>15000</v>
      </c>
      <c r="H135" s="122">
        <f t="shared" si="6"/>
        <v>975000</v>
      </c>
      <c r="I135" s="133" t="s">
        <v>30</v>
      </c>
      <c r="J135" s="460"/>
      <c r="K135" s="460"/>
      <c r="L135" s="460"/>
      <c r="M135" s="460"/>
      <c r="N135" s="460"/>
      <c r="O135" s="460"/>
      <c r="P135" s="460"/>
      <c r="Q135" s="460"/>
      <c r="R135" s="460"/>
      <c r="S135" s="460">
        <v>1</v>
      </c>
      <c r="T135" s="460"/>
      <c r="U135" s="487"/>
      <c r="V135" s="41"/>
      <c r="W135" s="166">
        <f>H135</f>
        <v>975000</v>
      </c>
      <c r="X135" s="41"/>
      <c r="Y135" s="166"/>
      <c r="Z135" s="41"/>
      <c r="AA135" s="444"/>
      <c r="AB135" s="41"/>
    </row>
    <row r="136" spans="1:28" ht="15.75" customHeight="1">
      <c r="A136" s="13">
        <v>124</v>
      </c>
      <c r="B136" s="25"/>
      <c r="C136" s="39"/>
      <c r="D136" s="13"/>
      <c r="E136" s="13"/>
      <c r="F136" s="13"/>
      <c r="G136" s="62"/>
      <c r="H136" s="123"/>
      <c r="I136" s="222"/>
      <c r="J136" s="460"/>
      <c r="K136" s="460"/>
      <c r="L136" s="460"/>
      <c r="M136" s="460"/>
      <c r="N136" s="460"/>
      <c r="O136" s="460"/>
      <c r="P136" s="460"/>
      <c r="Q136" s="460"/>
      <c r="R136" s="460"/>
      <c r="S136" s="460"/>
      <c r="T136" s="460"/>
      <c r="U136" s="487"/>
      <c r="V136" s="41"/>
      <c r="W136" s="41"/>
      <c r="X136" s="41"/>
      <c r="Y136" s="166"/>
      <c r="Z136" s="41"/>
      <c r="AA136" s="444"/>
      <c r="AB136" s="41"/>
    </row>
    <row r="137" spans="1:28" ht="37.5" customHeight="1">
      <c r="A137" s="13">
        <v>125</v>
      </c>
      <c r="B137" s="13"/>
      <c r="C137" s="16" t="s">
        <v>631</v>
      </c>
      <c r="D137" s="76" t="s">
        <v>37</v>
      </c>
      <c r="E137" s="8"/>
      <c r="F137" s="8"/>
      <c r="G137" s="16"/>
      <c r="H137" s="226">
        <f>SUM(H138:H140)</f>
        <v>186500</v>
      </c>
      <c r="I137" s="133" t="s">
        <v>30</v>
      </c>
      <c r="J137" s="460"/>
      <c r="K137" s="460"/>
      <c r="L137" s="460"/>
      <c r="M137" s="460">
        <v>1</v>
      </c>
      <c r="N137" s="460"/>
      <c r="O137" s="460"/>
      <c r="P137" s="460"/>
      <c r="Q137" s="460"/>
      <c r="R137" s="460"/>
      <c r="S137" s="460"/>
      <c r="T137" s="460"/>
      <c r="U137" s="487"/>
      <c r="V137" s="41" t="s">
        <v>829</v>
      </c>
      <c r="W137" s="166">
        <f>H137</f>
        <v>186500</v>
      </c>
      <c r="X137" s="41"/>
      <c r="Y137" s="166"/>
      <c r="Z137" s="41"/>
      <c r="AA137" s="444"/>
      <c r="AB137" s="41"/>
    </row>
    <row r="138" spans="1:28" ht="31.5" customHeight="1">
      <c r="A138" s="13">
        <v>126</v>
      </c>
      <c r="B138" s="26" t="s">
        <v>41</v>
      </c>
      <c r="C138" s="62" t="s">
        <v>632</v>
      </c>
      <c r="D138" s="132"/>
      <c r="E138" s="14">
        <v>35</v>
      </c>
      <c r="F138" s="14" t="s">
        <v>595</v>
      </c>
      <c r="G138" s="47">
        <v>1900</v>
      </c>
      <c r="H138" s="122">
        <f t="shared" ref="H138:H140" si="7">E138*G138</f>
        <v>66500</v>
      </c>
      <c r="I138" s="221" t="s">
        <v>30</v>
      </c>
      <c r="J138" s="461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87"/>
      <c r="V138" s="41"/>
      <c r="W138" s="41"/>
      <c r="X138" s="41"/>
      <c r="Y138" s="166"/>
      <c r="Z138" s="41"/>
      <c r="AA138" s="444"/>
      <c r="AB138" s="41"/>
    </row>
    <row r="139" spans="1:28" ht="15.75" customHeight="1">
      <c r="A139" s="13">
        <v>127</v>
      </c>
      <c r="B139" s="26" t="s">
        <v>41</v>
      </c>
      <c r="C139" s="62" t="s">
        <v>633</v>
      </c>
      <c r="D139" s="132"/>
      <c r="E139" s="14">
        <v>6</v>
      </c>
      <c r="F139" s="14" t="s">
        <v>267</v>
      </c>
      <c r="G139" s="47">
        <v>7000</v>
      </c>
      <c r="H139" s="122">
        <f t="shared" si="7"/>
        <v>42000</v>
      </c>
      <c r="I139" s="221" t="s">
        <v>30</v>
      </c>
      <c r="J139" s="461"/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87"/>
      <c r="V139" s="41"/>
      <c r="W139" s="41"/>
      <c r="X139" s="41"/>
      <c r="Y139" s="166"/>
      <c r="Z139" s="41"/>
      <c r="AA139" s="444"/>
      <c r="AB139" s="41"/>
    </row>
    <row r="140" spans="1:28" ht="15.75" customHeight="1">
      <c r="A140" s="13">
        <v>128</v>
      </c>
      <c r="B140" s="26" t="s">
        <v>41</v>
      </c>
      <c r="C140" s="62" t="s">
        <v>635</v>
      </c>
      <c r="D140" s="132"/>
      <c r="E140" s="14">
        <v>6</v>
      </c>
      <c r="F140" s="14" t="s">
        <v>267</v>
      </c>
      <c r="G140" s="47">
        <v>13000</v>
      </c>
      <c r="H140" s="122">
        <f t="shared" si="7"/>
        <v>78000</v>
      </c>
      <c r="I140" s="221" t="s">
        <v>30</v>
      </c>
      <c r="J140" s="461"/>
      <c r="K140" s="460"/>
      <c r="L140" s="460"/>
      <c r="M140" s="460"/>
      <c r="N140" s="460"/>
      <c r="O140" s="460"/>
      <c r="P140" s="460"/>
      <c r="Q140" s="460"/>
      <c r="R140" s="460"/>
      <c r="S140" s="460"/>
      <c r="T140" s="460"/>
      <c r="U140" s="487"/>
      <c r="V140" s="41"/>
      <c r="W140" s="41"/>
      <c r="X140" s="41"/>
      <c r="Y140" s="166"/>
      <c r="Z140" s="41"/>
      <c r="AA140" s="444"/>
      <c r="AB140" s="41"/>
    </row>
    <row r="141" spans="1:28" ht="15.75" customHeight="1">
      <c r="A141" s="13">
        <v>129</v>
      </c>
      <c r="B141" s="25"/>
      <c r="C141" s="39"/>
      <c r="D141" s="13"/>
      <c r="E141" s="13"/>
      <c r="F141" s="13"/>
      <c r="G141" s="62"/>
      <c r="H141" s="123"/>
      <c r="I141" s="222"/>
      <c r="J141" s="460"/>
      <c r="K141" s="460"/>
      <c r="L141" s="460"/>
      <c r="M141" s="460"/>
      <c r="N141" s="460"/>
      <c r="O141" s="460"/>
      <c r="P141" s="460"/>
      <c r="Q141" s="460"/>
      <c r="R141" s="460"/>
      <c r="S141" s="460"/>
      <c r="T141" s="460"/>
      <c r="U141" s="487"/>
      <c r="V141" s="41"/>
      <c r="W141" s="41"/>
      <c r="X141" s="41"/>
      <c r="Y141" s="166"/>
      <c r="Z141" s="41"/>
      <c r="AA141" s="444"/>
      <c r="AB141" s="41"/>
    </row>
    <row r="142" spans="1:28" ht="15.75" customHeight="1">
      <c r="A142" s="13">
        <v>130</v>
      </c>
      <c r="B142" s="26" t="s">
        <v>41</v>
      </c>
      <c r="C142" s="24" t="s">
        <v>636</v>
      </c>
      <c r="D142" s="76" t="s">
        <v>37</v>
      </c>
      <c r="E142" s="25">
        <v>28</v>
      </c>
      <c r="F142" s="25" t="s">
        <v>28</v>
      </c>
      <c r="G142" s="358">
        <f>SUM(H143:H160)</f>
        <v>300000</v>
      </c>
      <c r="H142" s="156">
        <f t="shared" ref="H142:H160" si="8">E142*G142</f>
        <v>8400000</v>
      </c>
      <c r="I142" s="26" t="s">
        <v>55</v>
      </c>
      <c r="J142" s="460">
        <v>1</v>
      </c>
      <c r="K142" s="460"/>
      <c r="L142" s="460"/>
      <c r="M142" s="460"/>
      <c r="N142" s="460"/>
      <c r="O142" s="460"/>
      <c r="P142" s="460"/>
      <c r="Q142" s="460"/>
      <c r="R142" s="460"/>
      <c r="S142" s="460"/>
      <c r="T142" s="460"/>
      <c r="U142" s="487"/>
      <c r="V142" s="41" t="s">
        <v>829</v>
      </c>
      <c r="W142" s="41"/>
      <c r="X142" s="41"/>
      <c r="Y142" s="166"/>
      <c r="Z142" s="41"/>
      <c r="AA142" s="444"/>
      <c r="AB142" s="41"/>
    </row>
    <row r="143" spans="1:28" ht="15.75" customHeight="1">
      <c r="A143" s="13">
        <v>131</v>
      </c>
      <c r="B143" s="26" t="s">
        <v>41</v>
      </c>
      <c r="C143" s="68" t="s">
        <v>853</v>
      </c>
      <c r="D143" s="20"/>
      <c r="E143" s="26">
        <v>5</v>
      </c>
      <c r="F143" s="26" t="s">
        <v>28</v>
      </c>
      <c r="G143" s="212">
        <v>3204</v>
      </c>
      <c r="H143" s="161">
        <f t="shared" si="8"/>
        <v>16020</v>
      </c>
      <c r="I143" s="230"/>
      <c r="J143" s="465"/>
      <c r="K143" s="465"/>
      <c r="L143" s="465"/>
      <c r="M143" s="465"/>
      <c r="N143" s="465"/>
      <c r="O143" s="465"/>
      <c r="P143" s="465"/>
      <c r="Q143" s="465"/>
      <c r="R143" s="465"/>
      <c r="S143" s="465"/>
      <c r="T143" s="465"/>
      <c r="U143" s="496"/>
      <c r="V143" s="41"/>
      <c r="W143" s="41"/>
      <c r="X143" s="41"/>
      <c r="Y143" s="166" t="s">
        <v>854</v>
      </c>
      <c r="Z143" s="41"/>
      <c r="AA143" s="444"/>
      <c r="AB143" s="41"/>
    </row>
    <row r="144" spans="1:28" ht="15.75" customHeight="1">
      <c r="A144" s="13">
        <v>132</v>
      </c>
      <c r="B144" s="26" t="s">
        <v>41</v>
      </c>
      <c r="C144" s="68" t="s">
        <v>855</v>
      </c>
      <c r="D144" s="20"/>
      <c r="E144" s="26">
        <v>1</v>
      </c>
      <c r="F144" s="26" t="s">
        <v>44</v>
      </c>
      <c r="G144" s="212">
        <v>35000</v>
      </c>
      <c r="H144" s="161">
        <f t="shared" si="8"/>
        <v>35000</v>
      </c>
      <c r="I144" s="230"/>
      <c r="J144" s="465"/>
      <c r="K144" s="465"/>
      <c r="L144" s="465"/>
      <c r="M144" s="465"/>
      <c r="N144" s="465"/>
      <c r="O144" s="465"/>
      <c r="P144" s="465"/>
      <c r="Q144" s="465"/>
      <c r="R144" s="465"/>
      <c r="S144" s="465"/>
      <c r="T144" s="465"/>
      <c r="U144" s="496"/>
      <c r="V144" s="41"/>
      <c r="W144" s="41"/>
      <c r="X144" s="41"/>
      <c r="Y144" s="166"/>
      <c r="Z144" s="41"/>
      <c r="AA144" s="444"/>
      <c r="AB144" s="41"/>
    </row>
    <row r="145" spans="1:28" ht="15.75" customHeight="1">
      <c r="A145" s="13">
        <v>133</v>
      </c>
      <c r="B145" s="26" t="s">
        <v>41</v>
      </c>
      <c r="C145" s="140" t="s">
        <v>856</v>
      </c>
      <c r="D145" s="20"/>
      <c r="E145" s="26">
        <v>1</v>
      </c>
      <c r="F145" s="26" t="s">
        <v>44</v>
      </c>
      <c r="G145" s="46">
        <v>29580</v>
      </c>
      <c r="H145" s="161">
        <f t="shared" si="8"/>
        <v>29580</v>
      </c>
      <c r="I145" s="230"/>
      <c r="J145" s="465"/>
      <c r="K145" s="465"/>
      <c r="L145" s="465"/>
      <c r="M145" s="465"/>
      <c r="N145" s="465"/>
      <c r="O145" s="465"/>
      <c r="P145" s="465"/>
      <c r="Q145" s="465"/>
      <c r="R145" s="465"/>
      <c r="S145" s="465"/>
      <c r="T145" s="465"/>
      <c r="U145" s="496"/>
      <c r="V145" s="41"/>
      <c r="W145" s="41"/>
      <c r="X145" s="41"/>
      <c r="Y145" s="166"/>
      <c r="Z145" s="41"/>
      <c r="AA145" s="444"/>
      <c r="AB145" s="41"/>
    </row>
    <row r="146" spans="1:28" ht="15.75" customHeight="1">
      <c r="A146" s="13">
        <v>134</v>
      </c>
      <c r="B146" s="26" t="s">
        <v>41</v>
      </c>
      <c r="C146" s="68" t="s">
        <v>857</v>
      </c>
      <c r="D146" s="20"/>
      <c r="E146" s="26">
        <v>4</v>
      </c>
      <c r="F146" s="26" t="s">
        <v>57</v>
      </c>
      <c r="G146" s="212">
        <v>6000</v>
      </c>
      <c r="H146" s="161">
        <f t="shared" si="8"/>
        <v>24000</v>
      </c>
      <c r="I146" s="230"/>
      <c r="J146" s="465"/>
      <c r="K146" s="465"/>
      <c r="L146" s="465"/>
      <c r="M146" s="465"/>
      <c r="N146" s="465"/>
      <c r="O146" s="465"/>
      <c r="P146" s="465"/>
      <c r="Q146" s="465"/>
      <c r="R146" s="465"/>
      <c r="S146" s="465"/>
      <c r="T146" s="465"/>
      <c r="U146" s="496"/>
      <c r="V146" s="41"/>
      <c r="W146" s="41"/>
      <c r="X146" s="41"/>
      <c r="Y146" s="166"/>
      <c r="Z146" s="41"/>
      <c r="AA146" s="444"/>
      <c r="AB146" s="41"/>
    </row>
    <row r="147" spans="1:28" ht="15.75" customHeight="1">
      <c r="A147" s="13">
        <v>135</v>
      </c>
      <c r="B147" s="26" t="s">
        <v>41</v>
      </c>
      <c r="C147" s="71" t="s">
        <v>858</v>
      </c>
      <c r="D147" s="20"/>
      <c r="E147" s="26">
        <v>1</v>
      </c>
      <c r="F147" s="26" t="s">
        <v>637</v>
      </c>
      <c r="G147" s="212">
        <v>30000</v>
      </c>
      <c r="H147" s="161">
        <f t="shared" si="8"/>
        <v>30000</v>
      </c>
      <c r="I147" s="230"/>
      <c r="J147" s="465"/>
      <c r="K147" s="465"/>
      <c r="L147" s="465"/>
      <c r="M147" s="465"/>
      <c r="N147" s="465"/>
      <c r="O147" s="465"/>
      <c r="P147" s="465"/>
      <c r="Q147" s="465"/>
      <c r="R147" s="465"/>
      <c r="S147" s="465"/>
      <c r="T147" s="465"/>
      <c r="U147" s="496"/>
      <c r="V147" s="41"/>
      <c r="W147" s="41"/>
      <c r="X147" s="41"/>
      <c r="Y147" s="166"/>
      <c r="Z147" s="41"/>
      <c r="AA147" s="444"/>
      <c r="AB147" s="41"/>
    </row>
    <row r="148" spans="1:28" ht="15.75" customHeight="1">
      <c r="A148" s="13">
        <v>136</v>
      </c>
      <c r="B148" s="26" t="s">
        <v>41</v>
      </c>
      <c r="C148" s="71" t="s">
        <v>859</v>
      </c>
      <c r="D148" s="20"/>
      <c r="E148" s="26">
        <v>1</v>
      </c>
      <c r="F148" s="26" t="s">
        <v>252</v>
      </c>
      <c r="G148" s="212">
        <v>30000</v>
      </c>
      <c r="H148" s="161">
        <f t="shared" si="8"/>
        <v>30000</v>
      </c>
      <c r="I148" s="230"/>
      <c r="J148" s="465"/>
      <c r="K148" s="465"/>
      <c r="L148" s="465"/>
      <c r="M148" s="465"/>
      <c r="N148" s="465"/>
      <c r="O148" s="465"/>
      <c r="P148" s="465"/>
      <c r="Q148" s="465"/>
      <c r="R148" s="465"/>
      <c r="S148" s="465"/>
      <c r="T148" s="465"/>
      <c r="U148" s="496"/>
      <c r="V148" s="41"/>
      <c r="W148" s="41"/>
      <c r="X148" s="41"/>
      <c r="Y148" s="166"/>
      <c r="Z148" s="41"/>
      <c r="AA148" s="444"/>
      <c r="AB148" s="41"/>
    </row>
    <row r="149" spans="1:28" ht="15.75" customHeight="1">
      <c r="A149" s="13">
        <v>137</v>
      </c>
      <c r="B149" s="26" t="s">
        <v>41</v>
      </c>
      <c r="C149" s="82" t="s">
        <v>860</v>
      </c>
      <c r="D149" s="20"/>
      <c r="E149" s="26">
        <v>1</v>
      </c>
      <c r="F149" s="26" t="s">
        <v>44</v>
      </c>
      <c r="G149" s="46">
        <v>20000</v>
      </c>
      <c r="H149" s="161">
        <f t="shared" si="8"/>
        <v>20000</v>
      </c>
      <c r="I149" s="230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96"/>
      <c r="V149" s="41"/>
      <c r="W149" s="41"/>
      <c r="X149" s="41"/>
      <c r="Y149" s="166"/>
      <c r="Z149" s="41"/>
      <c r="AA149" s="444"/>
      <c r="AB149" s="41"/>
    </row>
    <row r="150" spans="1:28" ht="15.75" customHeight="1">
      <c r="A150" s="13">
        <v>138</v>
      </c>
      <c r="B150" s="26" t="s">
        <v>41</v>
      </c>
      <c r="C150" s="71" t="s">
        <v>861</v>
      </c>
      <c r="D150" s="20"/>
      <c r="E150" s="26">
        <v>2</v>
      </c>
      <c r="F150" s="26" t="s">
        <v>57</v>
      </c>
      <c r="G150" s="212">
        <v>1150</v>
      </c>
      <c r="H150" s="161">
        <f t="shared" si="8"/>
        <v>2300</v>
      </c>
      <c r="I150" s="230"/>
      <c r="J150" s="465"/>
      <c r="K150" s="465"/>
      <c r="L150" s="465"/>
      <c r="M150" s="465"/>
      <c r="N150" s="465"/>
      <c r="O150" s="465"/>
      <c r="P150" s="465"/>
      <c r="Q150" s="465"/>
      <c r="R150" s="465"/>
      <c r="S150" s="465"/>
      <c r="T150" s="465"/>
      <c r="U150" s="496"/>
      <c r="V150" s="41"/>
      <c r="W150" s="41"/>
      <c r="X150" s="41"/>
      <c r="Y150" s="166"/>
      <c r="Z150" s="41"/>
      <c r="AA150" s="444"/>
      <c r="AB150" s="41"/>
    </row>
    <row r="151" spans="1:28" ht="15.75" customHeight="1">
      <c r="A151" s="13">
        <v>139</v>
      </c>
      <c r="B151" s="26" t="s">
        <v>41</v>
      </c>
      <c r="C151" s="71" t="s">
        <v>862</v>
      </c>
      <c r="D151" s="20"/>
      <c r="E151" s="26">
        <v>4</v>
      </c>
      <c r="F151" s="26" t="s">
        <v>57</v>
      </c>
      <c r="G151" s="212">
        <v>2000</v>
      </c>
      <c r="H151" s="161">
        <f t="shared" si="8"/>
        <v>8000</v>
      </c>
      <c r="I151" s="230"/>
      <c r="J151" s="465"/>
      <c r="K151" s="465"/>
      <c r="L151" s="465"/>
      <c r="M151" s="465"/>
      <c r="N151" s="465"/>
      <c r="O151" s="465"/>
      <c r="P151" s="465"/>
      <c r="Q151" s="465"/>
      <c r="R151" s="465"/>
      <c r="S151" s="465"/>
      <c r="T151" s="465"/>
      <c r="U151" s="496"/>
      <c r="V151" s="41"/>
      <c r="W151" s="41"/>
      <c r="X151" s="41"/>
      <c r="Y151" s="166"/>
      <c r="Z151" s="41"/>
      <c r="AA151" s="444"/>
      <c r="AB151" s="41"/>
    </row>
    <row r="152" spans="1:28" ht="15.75" customHeight="1">
      <c r="A152" s="13">
        <v>140</v>
      </c>
      <c r="B152" s="26" t="s">
        <v>41</v>
      </c>
      <c r="C152" s="71" t="s">
        <v>863</v>
      </c>
      <c r="D152" s="20"/>
      <c r="E152" s="26">
        <v>14</v>
      </c>
      <c r="F152" s="26" t="s">
        <v>57</v>
      </c>
      <c r="G152" s="212">
        <v>2100</v>
      </c>
      <c r="H152" s="161">
        <f t="shared" si="8"/>
        <v>29400</v>
      </c>
      <c r="I152" s="230"/>
      <c r="J152" s="465"/>
      <c r="K152" s="465"/>
      <c r="L152" s="465"/>
      <c r="M152" s="465"/>
      <c r="N152" s="465"/>
      <c r="O152" s="465"/>
      <c r="P152" s="465"/>
      <c r="Q152" s="465"/>
      <c r="R152" s="465"/>
      <c r="S152" s="465"/>
      <c r="T152" s="465"/>
      <c r="U152" s="496"/>
      <c r="V152" s="41"/>
      <c r="W152" s="41"/>
      <c r="X152" s="41"/>
      <c r="Y152" s="166"/>
      <c r="Z152" s="41"/>
      <c r="AA152" s="444"/>
      <c r="AB152" s="41"/>
    </row>
    <row r="153" spans="1:28" ht="15.75" customHeight="1">
      <c r="A153" s="13">
        <v>141</v>
      </c>
      <c r="B153" s="26" t="s">
        <v>41</v>
      </c>
      <c r="C153" s="68" t="s">
        <v>864</v>
      </c>
      <c r="D153" s="20"/>
      <c r="E153" s="26">
        <v>1</v>
      </c>
      <c r="F153" s="26" t="s">
        <v>399</v>
      </c>
      <c r="G153" s="212">
        <v>1000</v>
      </c>
      <c r="H153" s="161">
        <f t="shared" si="8"/>
        <v>1000</v>
      </c>
      <c r="I153" s="230"/>
      <c r="J153" s="465"/>
      <c r="K153" s="465"/>
      <c r="L153" s="465"/>
      <c r="M153" s="465"/>
      <c r="N153" s="465"/>
      <c r="O153" s="465"/>
      <c r="P153" s="465"/>
      <c r="Q153" s="465"/>
      <c r="R153" s="465"/>
      <c r="S153" s="465"/>
      <c r="T153" s="465"/>
      <c r="U153" s="496"/>
      <c r="V153" s="41"/>
      <c r="W153" s="41"/>
      <c r="X153" s="41"/>
      <c r="Y153" s="166"/>
      <c r="Z153" s="41"/>
      <c r="AA153" s="444"/>
      <c r="AB153" s="41"/>
    </row>
    <row r="154" spans="1:28" ht="15.75" customHeight="1">
      <c r="A154" s="13">
        <v>142</v>
      </c>
      <c r="B154" s="26" t="s">
        <v>41</v>
      </c>
      <c r="C154" s="140" t="s">
        <v>865</v>
      </c>
      <c r="D154" s="20"/>
      <c r="E154" s="26">
        <v>2</v>
      </c>
      <c r="F154" s="26" t="s">
        <v>57</v>
      </c>
      <c r="G154" s="46">
        <v>10000</v>
      </c>
      <c r="H154" s="161">
        <f t="shared" si="8"/>
        <v>20000</v>
      </c>
      <c r="I154" s="230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96"/>
      <c r="V154" s="41"/>
      <c r="W154" s="41"/>
      <c r="X154" s="41"/>
      <c r="Y154" s="166"/>
      <c r="Z154" s="41"/>
      <c r="AA154" s="444"/>
      <c r="AB154" s="41"/>
    </row>
    <row r="155" spans="1:28" ht="15.75" customHeight="1">
      <c r="A155" s="13">
        <v>143</v>
      </c>
      <c r="B155" s="26" t="s">
        <v>41</v>
      </c>
      <c r="C155" s="68" t="s">
        <v>866</v>
      </c>
      <c r="D155" s="20"/>
      <c r="E155" s="26">
        <v>1</v>
      </c>
      <c r="F155" s="26" t="s">
        <v>399</v>
      </c>
      <c r="G155" s="212">
        <v>8000</v>
      </c>
      <c r="H155" s="161">
        <f t="shared" si="8"/>
        <v>8000</v>
      </c>
      <c r="I155" s="230"/>
      <c r="J155" s="465"/>
      <c r="K155" s="465"/>
      <c r="L155" s="465"/>
      <c r="M155" s="465"/>
      <c r="N155" s="465"/>
      <c r="O155" s="465"/>
      <c r="P155" s="465"/>
      <c r="Q155" s="465"/>
      <c r="R155" s="465"/>
      <c r="S155" s="465"/>
      <c r="T155" s="465"/>
      <c r="U155" s="496"/>
      <c r="V155" s="41"/>
      <c r="W155" s="41"/>
      <c r="X155" s="41"/>
      <c r="Y155" s="166"/>
      <c r="Z155" s="41"/>
      <c r="AA155" s="444"/>
      <c r="AB155" s="41"/>
    </row>
    <row r="156" spans="1:28" ht="15.75" customHeight="1">
      <c r="A156" s="13">
        <v>144</v>
      </c>
      <c r="B156" s="26" t="s">
        <v>41</v>
      </c>
      <c r="C156" s="140" t="s">
        <v>867</v>
      </c>
      <c r="D156" s="20"/>
      <c r="E156" s="26">
        <v>1</v>
      </c>
      <c r="F156" s="26" t="s">
        <v>399</v>
      </c>
      <c r="G156" s="46">
        <v>1000</v>
      </c>
      <c r="H156" s="161">
        <f t="shared" si="8"/>
        <v>1000</v>
      </c>
      <c r="I156" s="230"/>
      <c r="J156" s="465"/>
      <c r="K156" s="465"/>
      <c r="L156" s="465"/>
      <c r="M156" s="465"/>
      <c r="N156" s="465"/>
      <c r="O156" s="465"/>
      <c r="P156" s="465"/>
      <c r="Q156" s="465"/>
      <c r="R156" s="465"/>
      <c r="S156" s="465"/>
      <c r="T156" s="465"/>
      <c r="U156" s="496"/>
      <c r="V156" s="41"/>
      <c r="W156" s="41"/>
      <c r="X156" s="41"/>
      <c r="Y156" s="166"/>
      <c r="Z156" s="41"/>
      <c r="AA156" s="444"/>
      <c r="AB156" s="41"/>
    </row>
    <row r="157" spans="1:28" ht="15.75" customHeight="1">
      <c r="A157" s="13">
        <v>145</v>
      </c>
      <c r="B157" s="26" t="s">
        <v>41</v>
      </c>
      <c r="C157" s="140" t="s">
        <v>868</v>
      </c>
      <c r="D157" s="20"/>
      <c r="E157" s="26">
        <v>1</v>
      </c>
      <c r="F157" s="26" t="s">
        <v>399</v>
      </c>
      <c r="G157" s="46">
        <v>15000</v>
      </c>
      <c r="H157" s="161">
        <f t="shared" si="8"/>
        <v>15000</v>
      </c>
      <c r="I157" s="230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96"/>
      <c r="V157" s="41"/>
      <c r="W157" s="41"/>
      <c r="X157" s="41"/>
      <c r="Y157" s="166"/>
      <c r="Z157" s="41"/>
      <c r="AA157" s="444"/>
      <c r="AB157" s="41"/>
    </row>
    <row r="158" spans="1:28" ht="15.75" customHeight="1">
      <c r="A158" s="13">
        <v>146</v>
      </c>
      <c r="B158" s="26" t="s">
        <v>41</v>
      </c>
      <c r="C158" s="68" t="s">
        <v>869</v>
      </c>
      <c r="D158" s="20"/>
      <c r="E158" s="26">
        <v>1</v>
      </c>
      <c r="F158" s="26" t="s">
        <v>399</v>
      </c>
      <c r="G158" s="212">
        <v>10000</v>
      </c>
      <c r="H158" s="161">
        <f t="shared" si="8"/>
        <v>10000</v>
      </c>
      <c r="I158" s="105"/>
      <c r="J158" s="465"/>
      <c r="K158" s="465"/>
      <c r="L158" s="465"/>
      <c r="M158" s="465"/>
      <c r="N158" s="465"/>
      <c r="O158" s="465"/>
      <c r="P158" s="465"/>
      <c r="Q158" s="465"/>
      <c r="R158" s="465"/>
      <c r="S158" s="465"/>
      <c r="T158" s="465"/>
      <c r="U158" s="496"/>
      <c r="V158" s="41"/>
      <c r="W158" s="41"/>
      <c r="X158" s="41"/>
      <c r="Y158" s="166"/>
      <c r="Z158" s="41"/>
      <c r="AA158" s="444"/>
      <c r="AB158" s="41"/>
    </row>
    <row r="159" spans="1:28" ht="15.75" customHeight="1">
      <c r="A159" s="13">
        <v>147</v>
      </c>
      <c r="B159" s="26" t="s">
        <v>41</v>
      </c>
      <c r="C159" s="140" t="s">
        <v>870</v>
      </c>
      <c r="D159" s="20"/>
      <c r="E159" s="14">
        <v>1</v>
      </c>
      <c r="F159" s="14" t="s">
        <v>399</v>
      </c>
      <c r="G159" s="20">
        <v>10000</v>
      </c>
      <c r="H159" s="73">
        <f t="shared" si="8"/>
        <v>10000</v>
      </c>
      <c r="I159" s="105"/>
      <c r="J159" s="465"/>
      <c r="K159" s="465"/>
      <c r="L159" s="465"/>
      <c r="M159" s="465"/>
      <c r="N159" s="465"/>
      <c r="O159" s="465"/>
      <c r="P159" s="465"/>
      <c r="Q159" s="465"/>
      <c r="R159" s="465"/>
      <c r="S159" s="465"/>
      <c r="T159" s="465"/>
      <c r="U159" s="496"/>
      <c r="V159" s="41"/>
      <c r="W159" s="41"/>
      <c r="X159" s="41"/>
      <c r="Y159" s="166"/>
      <c r="Z159" s="41"/>
      <c r="AA159" s="444"/>
      <c r="AB159" s="41"/>
    </row>
    <row r="160" spans="1:28" ht="15.75" customHeight="1">
      <c r="A160" s="13">
        <v>148</v>
      </c>
      <c r="B160" s="26" t="s">
        <v>41</v>
      </c>
      <c r="C160" s="71" t="s">
        <v>871</v>
      </c>
      <c r="D160" s="20"/>
      <c r="E160" s="14">
        <v>1</v>
      </c>
      <c r="F160" s="14" t="s">
        <v>399</v>
      </c>
      <c r="G160" s="19">
        <v>10700</v>
      </c>
      <c r="H160" s="73">
        <f t="shared" si="8"/>
        <v>10700</v>
      </c>
      <c r="I160" s="105"/>
      <c r="J160" s="465"/>
      <c r="K160" s="465"/>
      <c r="L160" s="465"/>
      <c r="M160" s="465"/>
      <c r="N160" s="465"/>
      <c r="O160" s="465"/>
      <c r="P160" s="465"/>
      <c r="Q160" s="465"/>
      <c r="R160" s="465"/>
      <c r="S160" s="465"/>
      <c r="T160" s="465"/>
      <c r="U160" s="496"/>
      <c r="V160" s="41"/>
      <c r="W160" s="41"/>
      <c r="X160" s="41"/>
      <c r="Y160" s="166"/>
      <c r="Z160" s="41"/>
      <c r="AA160" s="444"/>
      <c r="AB160" s="41"/>
    </row>
    <row r="161" spans="1:28" ht="15.75" customHeight="1">
      <c r="A161" s="13">
        <v>149</v>
      </c>
      <c r="B161" s="25"/>
      <c r="C161" s="39"/>
      <c r="D161" s="13"/>
      <c r="E161" s="13"/>
      <c r="F161" s="13"/>
      <c r="G161" s="62"/>
      <c r="H161" s="123"/>
      <c r="I161" s="222"/>
      <c r="J161" s="460"/>
      <c r="K161" s="460"/>
      <c r="L161" s="460"/>
      <c r="M161" s="460"/>
      <c r="N161" s="460"/>
      <c r="O161" s="460"/>
      <c r="P161" s="460"/>
      <c r="Q161" s="460"/>
      <c r="R161" s="460"/>
      <c r="S161" s="460"/>
      <c r="T161" s="460"/>
      <c r="U161" s="487"/>
      <c r="V161" s="41"/>
      <c r="W161" s="41"/>
      <c r="X161" s="41"/>
      <c r="Y161" s="166"/>
      <c r="Z161" s="41"/>
      <c r="AA161" s="444"/>
      <c r="AB161" s="41"/>
    </row>
    <row r="162" spans="1:28" ht="15.75" customHeight="1">
      <c r="A162" s="13">
        <v>150</v>
      </c>
      <c r="B162" s="14" t="s">
        <v>41</v>
      </c>
      <c r="C162" s="24" t="s">
        <v>638</v>
      </c>
      <c r="D162" s="76" t="s">
        <v>37</v>
      </c>
      <c r="E162" s="13">
        <v>18</v>
      </c>
      <c r="F162" s="13" t="s">
        <v>28</v>
      </c>
      <c r="G162" s="103">
        <f>SUM(H163:H195)</f>
        <v>255000</v>
      </c>
      <c r="H162" s="156">
        <f t="shared" ref="H162:H195" si="9">E162*G162</f>
        <v>4590000</v>
      </c>
      <c r="I162" s="133" t="s">
        <v>30</v>
      </c>
      <c r="J162" s="460"/>
      <c r="K162" s="460"/>
      <c r="L162" s="460"/>
      <c r="M162" s="460">
        <v>1</v>
      </c>
      <c r="N162" s="460">
        <v>1</v>
      </c>
      <c r="O162" s="460">
        <v>1</v>
      </c>
      <c r="P162" s="460">
        <v>1</v>
      </c>
      <c r="Q162" s="460">
        <v>1</v>
      </c>
      <c r="R162" s="460"/>
      <c r="S162" s="460"/>
      <c r="T162" s="460"/>
      <c r="U162" s="487"/>
      <c r="V162" s="41" t="s">
        <v>829</v>
      </c>
      <c r="W162" s="342">
        <f>H162/5</f>
        <v>918000</v>
      </c>
      <c r="X162" s="41"/>
      <c r="Y162" s="166"/>
      <c r="Z162" s="41"/>
      <c r="AA162" s="444"/>
      <c r="AB162" s="41"/>
    </row>
    <row r="163" spans="1:28" ht="18" customHeight="1">
      <c r="A163" s="13">
        <v>151</v>
      </c>
      <c r="B163" s="14" t="s">
        <v>41</v>
      </c>
      <c r="C163" s="91" t="s">
        <v>639</v>
      </c>
      <c r="D163" s="132"/>
      <c r="E163" s="14">
        <v>6</v>
      </c>
      <c r="F163" s="14" t="s">
        <v>640</v>
      </c>
      <c r="G163" s="142">
        <v>320</v>
      </c>
      <c r="H163" s="122">
        <f t="shared" si="9"/>
        <v>1920</v>
      </c>
      <c r="I163" s="221" t="s">
        <v>30</v>
      </c>
      <c r="J163" s="461"/>
      <c r="K163" s="461"/>
      <c r="L163" s="461"/>
      <c r="M163" s="461"/>
      <c r="N163" s="461"/>
      <c r="O163" s="461"/>
      <c r="P163" s="461">
        <v>1</v>
      </c>
      <c r="Q163" s="460"/>
      <c r="R163" s="460"/>
      <c r="S163" s="460"/>
      <c r="T163" s="460"/>
      <c r="U163" s="487"/>
      <c r="V163" s="41"/>
      <c r="W163" s="41"/>
      <c r="X163" s="41"/>
      <c r="Y163" s="166"/>
      <c r="Z163" s="41"/>
      <c r="AA163" s="444"/>
      <c r="AB163" s="41"/>
    </row>
    <row r="164" spans="1:28" ht="18" customHeight="1">
      <c r="A164" s="13">
        <v>152</v>
      </c>
      <c r="B164" s="14" t="s">
        <v>41</v>
      </c>
      <c r="C164" s="91" t="s">
        <v>641</v>
      </c>
      <c r="D164" s="132"/>
      <c r="E164" s="14">
        <v>6</v>
      </c>
      <c r="F164" s="14" t="s">
        <v>640</v>
      </c>
      <c r="G164" s="142">
        <v>320</v>
      </c>
      <c r="H164" s="122">
        <f t="shared" si="9"/>
        <v>1920</v>
      </c>
      <c r="I164" s="221" t="s">
        <v>30</v>
      </c>
      <c r="J164" s="461"/>
      <c r="K164" s="461"/>
      <c r="L164" s="461"/>
      <c r="M164" s="461"/>
      <c r="N164" s="461"/>
      <c r="O164" s="461"/>
      <c r="P164" s="461">
        <v>1</v>
      </c>
      <c r="Q164" s="460"/>
      <c r="R164" s="460"/>
      <c r="S164" s="460"/>
      <c r="T164" s="460"/>
      <c r="U164" s="487"/>
      <c r="V164" s="41"/>
      <c r="W164" s="41"/>
      <c r="X164" s="41"/>
      <c r="Y164" s="166"/>
      <c r="Z164" s="41"/>
      <c r="AA164" s="444"/>
      <c r="AB164" s="41"/>
    </row>
    <row r="165" spans="1:28" ht="18" customHeight="1">
      <c r="A165" s="13">
        <v>153</v>
      </c>
      <c r="B165" s="14" t="s">
        <v>41</v>
      </c>
      <c r="C165" s="91" t="s">
        <v>642</v>
      </c>
      <c r="D165" s="132"/>
      <c r="E165" s="14">
        <v>6</v>
      </c>
      <c r="F165" s="14" t="s">
        <v>640</v>
      </c>
      <c r="G165" s="142">
        <v>320</v>
      </c>
      <c r="H165" s="122">
        <f t="shared" si="9"/>
        <v>1920</v>
      </c>
      <c r="I165" s="221" t="s">
        <v>30</v>
      </c>
      <c r="J165" s="461"/>
      <c r="K165" s="461"/>
      <c r="L165" s="461"/>
      <c r="M165" s="461"/>
      <c r="N165" s="461"/>
      <c r="O165" s="461"/>
      <c r="P165" s="461">
        <v>1</v>
      </c>
      <c r="Q165" s="460"/>
      <c r="R165" s="460"/>
      <c r="S165" s="460"/>
      <c r="T165" s="460"/>
      <c r="U165" s="487"/>
      <c r="V165" s="41"/>
      <c r="W165" s="41"/>
      <c r="X165" s="41"/>
      <c r="Y165" s="166"/>
      <c r="Z165" s="41"/>
      <c r="AA165" s="444"/>
      <c r="AB165" s="41"/>
    </row>
    <row r="166" spans="1:28" ht="18" customHeight="1">
      <c r="A166" s="13">
        <v>154</v>
      </c>
      <c r="B166" s="14" t="s">
        <v>41</v>
      </c>
      <c r="C166" s="91" t="s">
        <v>643</v>
      </c>
      <c r="D166" s="132"/>
      <c r="E166" s="14">
        <v>12</v>
      </c>
      <c r="F166" s="14" t="s">
        <v>644</v>
      </c>
      <c r="G166" s="142">
        <v>265</v>
      </c>
      <c r="H166" s="122">
        <f t="shared" si="9"/>
        <v>3180</v>
      </c>
      <c r="I166" s="221" t="s">
        <v>30</v>
      </c>
      <c r="J166" s="461"/>
      <c r="K166" s="461"/>
      <c r="L166" s="461"/>
      <c r="M166" s="461"/>
      <c r="N166" s="461"/>
      <c r="O166" s="461"/>
      <c r="P166" s="461">
        <v>1</v>
      </c>
      <c r="Q166" s="460"/>
      <c r="R166" s="460"/>
      <c r="S166" s="460"/>
      <c r="T166" s="460"/>
      <c r="U166" s="487"/>
      <c r="V166" s="41"/>
      <c r="W166" s="41"/>
      <c r="X166" s="41"/>
      <c r="Y166" s="166"/>
      <c r="Z166" s="41"/>
      <c r="AA166" s="444"/>
      <c r="AB166" s="41"/>
    </row>
    <row r="167" spans="1:28" ht="18" customHeight="1">
      <c r="A167" s="13">
        <v>155</v>
      </c>
      <c r="B167" s="14" t="s">
        <v>41</v>
      </c>
      <c r="C167" s="91" t="s">
        <v>645</v>
      </c>
      <c r="D167" s="132"/>
      <c r="E167" s="14">
        <v>2</v>
      </c>
      <c r="F167" s="14" t="s">
        <v>640</v>
      </c>
      <c r="G167" s="142">
        <v>1500</v>
      </c>
      <c r="H167" s="122">
        <f t="shared" si="9"/>
        <v>3000</v>
      </c>
      <c r="I167" s="221" t="s">
        <v>30</v>
      </c>
      <c r="J167" s="461"/>
      <c r="K167" s="461"/>
      <c r="L167" s="461"/>
      <c r="M167" s="461"/>
      <c r="N167" s="461"/>
      <c r="O167" s="461"/>
      <c r="P167" s="461">
        <v>1</v>
      </c>
      <c r="Q167" s="460"/>
      <c r="R167" s="460"/>
      <c r="S167" s="460"/>
      <c r="T167" s="460"/>
      <c r="U167" s="487"/>
      <c r="V167" s="41"/>
      <c r="W167" s="41"/>
      <c r="X167" s="41"/>
      <c r="Y167" s="166"/>
      <c r="Z167" s="41"/>
      <c r="AA167" s="444"/>
      <c r="AB167" s="41"/>
    </row>
    <row r="168" spans="1:28" ht="18" customHeight="1">
      <c r="A168" s="13">
        <v>156</v>
      </c>
      <c r="B168" s="14" t="s">
        <v>41</v>
      </c>
      <c r="C168" s="91" t="s">
        <v>646</v>
      </c>
      <c r="D168" s="132"/>
      <c r="E168" s="14">
        <v>3</v>
      </c>
      <c r="F168" s="14" t="s">
        <v>640</v>
      </c>
      <c r="G168" s="142">
        <v>1600</v>
      </c>
      <c r="H168" s="122">
        <f t="shared" si="9"/>
        <v>4800</v>
      </c>
      <c r="I168" s="221" t="s">
        <v>30</v>
      </c>
      <c r="J168" s="461"/>
      <c r="K168" s="461"/>
      <c r="L168" s="461"/>
      <c r="M168" s="461"/>
      <c r="N168" s="461"/>
      <c r="O168" s="461"/>
      <c r="P168" s="461">
        <v>1</v>
      </c>
      <c r="Q168" s="460"/>
      <c r="R168" s="460"/>
      <c r="S168" s="460"/>
      <c r="T168" s="460"/>
      <c r="U168" s="487"/>
      <c r="V168" s="41"/>
      <c r="W168" s="41"/>
      <c r="X168" s="41"/>
      <c r="Y168" s="166"/>
      <c r="Z168" s="41"/>
      <c r="AA168" s="444"/>
      <c r="AB168" s="41"/>
    </row>
    <row r="169" spans="1:28" ht="18" customHeight="1">
      <c r="A169" s="13">
        <v>157</v>
      </c>
      <c r="B169" s="14" t="s">
        <v>41</v>
      </c>
      <c r="C169" s="91" t="s">
        <v>647</v>
      </c>
      <c r="D169" s="132"/>
      <c r="E169" s="14">
        <v>14</v>
      </c>
      <c r="F169" s="14" t="s">
        <v>62</v>
      </c>
      <c r="G169" s="142">
        <v>230</v>
      </c>
      <c r="H169" s="122">
        <f t="shared" si="9"/>
        <v>3220</v>
      </c>
      <c r="I169" s="221" t="s">
        <v>30</v>
      </c>
      <c r="J169" s="461"/>
      <c r="K169" s="461"/>
      <c r="L169" s="461"/>
      <c r="M169" s="461"/>
      <c r="N169" s="461"/>
      <c r="O169" s="461"/>
      <c r="P169" s="461">
        <v>1</v>
      </c>
      <c r="Q169" s="460"/>
      <c r="R169" s="460"/>
      <c r="S169" s="460"/>
      <c r="T169" s="460"/>
      <c r="U169" s="487"/>
      <c r="V169" s="41"/>
      <c r="W169" s="41"/>
      <c r="X169" s="41"/>
      <c r="Y169" s="166"/>
      <c r="Z169" s="41"/>
      <c r="AA169" s="444"/>
      <c r="AB169" s="41"/>
    </row>
    <row r="170" spans="1:28" ht="18" customHeight="1">
      <c r="A170" s="13">
        <v>158</v>
      </c>
      <c r="B170" s="14" t="s">
        <v>41</v>
      </c>
      <c r="C170" s="91" t="s">
        <v>648</v>
      </c>
      <c r="D170" s="132"/>
      <c r="E170" s="14">
        <v>10</v>
      </c>
      <c r="F170" s="14" t="s">
        <v>62</v>
      </c>
      <c r="G170" s="142">
        <v>170</v>
      </c>
      <c r="H170" s="122">
        <f t="shared" si="9"/>
        <v>1700</v>
      </c>
      <c r="I170" s="221" t="s">
        <v>30</v>
      </c>
      <c r="J170" s="461"/>
      <c r="K170" s="461"/>
      <c r="L170" s="461"/>
      <c r="M170" s="461"/>
      <c r="N170" s="461"/>
      <c r="O170" s="461"/>
      <c r="P170" s="461">
        <v>1</v>
      </c>
      <c r="Q170" s="460"/>
      <c r="R170" s="460"/>
      <c r="S170" s="460"/>
      <c r="T170" s="460"/>
      <c r="U170" s="487"/>
      <c r="V170" s="41"/>
      <c r="W170" s="41"/>
      <c r="X170" s="41"/>
      <c r="Y170" s="166"/>
      <c r="Z170" s="41"/>
      <c r="AA170" s="444"/>
      <c r="AB170" s="41"/>
    </row>
    <row r="171" spans="1:28" ht="18" customHeight="1">
      <c r="A171" s="13">
        <v>159</v>
      </c>
      <c r="B171" s="14" t="s">
        <v>41</v>
      </c>
      <c r="C171" s="91" t="s">
        <v>649</v>
      </c>
      <c r="D171" s="132"/>
      <c r="E171" s="14">
        <v>5</v>
      </c>
      <c r="F171" s="14" t="s">
        <v>602</v>
      </c>
      <c r="G171" s="142">
        <v>90</v>
      </c>
      <c r="H171" s="122">
        <f t="shared" si="9"/>
        <v>450</v>
      </c>
      <c r="I171" s="221" t="s">
        <v>30</v>
      </c>
      <c r="J171" s="461"/>
      <c r="K171" s="461"/>
      <c r="L171" s="461"/>
      <c r="M171" s="461"/>
      <c r="N171" s="461"/>
      <c r="O171" s="461"/>
      <c r="P171" s="461">
        <v>1</v>
      </c>
      <c r="Q171" s="460"/>
      <c r="R171" s="460"/>
      <c r="S171" s="460"/>
      <c r="T171" s="460"/>
      <c r="U171" s="487"/>
      <c r="V171" s="41"/>
      <c r="W171" s="41"/>
      <c r="X171" s="41"/>
      <c r="Y171" s="166"/>
      <c r="Z171" s="41"/>
      <c r="AA171" s="444"/>
      <c r="AB171" s="41"/>
    </row>
    <row r="172" spans="1:28" ht="18" customHeight="1">
      <c r="A172" s="13">
        <v>160</v>
      </c>
      <c r="B172" s="14" t="s">
        <v>41</v>
      </c>
      <c r="C172" s="91" t="s">
        <v>650</v>
      </c>
      <c r="D172" s="132"/>
      <c r="E172" s="14">
        <v>2</v>
      </c>
      <c r="F172" s="14" t="s">
        <v>62</v>
      </c>
      <c r="G172" s="142">
        <v>820</v>
      </c>
      <c r="H172" s="122">
        <f t="shared" si="9"/>
        <v>1640</v>
      </c>
      <c r="I172" s="221" t="s">
        <v>30</v>
      </c>
      <c r="J172" s="461"/>
      <c r="K172" s="461"/>
      <c r="L172" s="461"/>
      <c r="M172" s="461"/>
      <c r="N172" s="461"/>
      <c r="O172" s="461"/>
      <c r="P172" s="461">
        <v>1</v>
      </c>
      <c r="Q172" s="460"/>
      <c r="R172" s="460"/>
      <c r="S172" s="460"/>
      <c r="T172" s="460"/>
      <c r="U172" s="487"/>
      <c r="V172" s="41"/>
      <c r="W172" s="41"/>
      <c r="X172" s="41"/>
      <c r="Y172" s="166"/>
      <c r="Z172" s="41"/>
      <c r="AA172" s="444"/>
      <c r="AB172" s="41"/>
    </row>
    <row r="173" spans="1:28" ht="18" customHeight="1">
      <c r="A173" s="13">
        <v>161</v>
      </c>
      <c r="B173" s="14" t="s">
        <v>41</v>
      </c>
      <c r="C173" s="91" t="s">
        <v>651</v>
      </c>
      <c r="D173" s="132"/>
      <c r="E173" s="14">
        <v>20</v>
      </c>
      <c r="F173" s="14" t="s">
        <v>62</v>
      </c>
      <c r="G173" s="142">
        <v>280</v>
      </c>
      <c r="H173" s="122">
        <f t="shared" si="9"/>
        <v>5600</v>
      </c>
      <c r="I173" s="221" t="s">
        <v>30</v>
      </c>
      <c r="J173" s="461"/>
      <c r="K173" s="461"/>
      <c r="L173" s="461"/>
      <c r="M173" s="461"/>
      <c r="N173" s="461"/>
      <c r="O173" s="461"/>
      <c r="P173" s="461">
        <v>1</v>
      </c>
      <c r="Q173" s="460"/>
      <c r="R173" s="460"/>
      <c r="S173" s="460"/>
      <c r="T173" s="460"/>
      <c r="U173" s="487"/>
      <c r="V173" s="41"/>
      <c r="W173" s="41"/>
      <c r="X173" s="41"/>
      <c r="Y173" s="166"/>
      <c r="Z173" s="41"/>
      <c r="AA173" s="444"/>
      <c r="AB173" s="41"/>
    </row>
    <row r="174" spans="1:28" ht="18" customHeight="1">
      <c r="A174" s="13">
        <v>162</v>
      </c>
      <c r="B174" s="14" t="s">
        <v>41</v>
      </c>
      <c r="C174" s="91" t="s">
        <v>652</v>
      </c>
      <c r="D174" s="132"/>
      <c r="E174" s="14">
        <v>8</v>
      </c>
      <c r="F174" s="14" t="s">
        <v>602</v>
      </c>
      <c r="G174" s="142">
        <v>85</v>
      </c>
      <c r="H174" s="122">
        <f t="shared" si="9"/>
        <v>680</v>
      </c>
      <c r="I174" s="221" t="s">
        <v>30</v>
      </c>
      <c r="J174" s="461"/>
      <c r="K174" s="461"/>
      <c r="L174" s="461"/>
      <c r="M174" s="461"/>
      <c r="N174" s="461"/>
      <c r="O174" s="461"/>
      <c r="P174" s="461">
        <v>1</v>
      </c>
      <c r="Q174" s="460"/>
      <c r="R174" s="460"/>
      <c r="S174" s="460"/>
      <c r="T174" s="460"/>
      <c r="U174" s="487"/>
      <c r="V174" s="41"/>
      <c r="W174" s="41"/>
      <c r="X174" s="41"/>
      <c r="Y174" s="166"/>
      <c r="Z174" s="41"/>
      <c r="AA174" s="444"/>
      <c r="AB174" s="41"/>
    </row>
    <row r="175" spans="1:28" ht="18" customHeight="1">
      <c r="A175" s="13">
        <v>163</v>
      </c>
      <c r="B175" s="14" t="s">
        <v>41</v>
      </c>
      <c r="C175" s="91" t="s">
        <v>653</v>
      </c>
      <c r="D175" s="132"/>
      <c r="E175" s="14">
        <v>42</v>
      </c>
      <c r="F175" s="14" t="s">
        <v>62</v>
      </c>
      <c r="G175" s="142">
        <v>460</v>
      </c>
      <c r="H175" s="122">
        <f t="shared" si="9"/>
        <v>19320</v>
      </c>
      <c r="I175" s="221" t="s">
        <v>30</v>
      </c>
      <c r="J175" s="461"/>
      <c r="K175" s="461"/>
      <c r="L175" s="461"/>
      <c r="M175" s="461"/>
      <c r="N175" s="461"/>
      <c r="O175" s="461"/>
      <c r="P175" s="461">
        <v>1</v>
      </c>
      <c r="Q175" s="460"/>
      <c r="R175" s="460"/>
      <c r="S175" s="460"/>
      <c r="T175" s="460"/>
      <c r="U175" s="487"/>
      <c r="V175" s="41"/>
      <c r="W175" s="41"/>
      <c r="X175" s="41"/>
      <c r="Y175" s="166"/>
      <c r="Z175" s="41"/>
      <c r="AA175" s="444"/>
      <c r="AB175" s="41"/>
    </row>
    <row r="176" spans="1:28" ht="18" customHeight="1">
      <c r="A176" s="13">
        <v>164</v>
      </c>
      <c r="B176" s="14" t="s">
        <v>41</v>
      </c>
      <c r="C176" s="71" t="s">
        <v>654</v>
      </c>
      <c r="D176" s="132"/>
      <c r="E176" s="14">
        <v>6</v>
      </c>
      <c r="F176" s="14" t="s">
        <v>62</v>
      </c>
      <c r="G176" s="142">
        <v>850</v>
      </c>
      <c r="H176" s="122">
        <f t="shared" si="9"/>
        <v>5100</v>
      </c>
      <c r="I176" s="221" t="s">
        <v>30</v>
      </c>
      <c r="J176" s="461"/>
      <c r="K176" s="461"/>
      <c r="L176" s="461"/>
      <c r="M176" s="461"/>
      <c r="N176" s="461"/>
      <c r="O176" s="461"/>
      <c r="P176" s="461">
        <v>1</v>
      </c>
      <c r="Q176" s="460"/>
      <c r="R176" s="460"/>
      <c r="S176" s="460"/>
      <c r="T176" s="460"/>
      <c r="U176" s="487"/>
      <c r="V176" s="41"/>
      <c r="W176" s="41"/>
      <c r="X176" s="41"/>
      <c r="Y176" s="166"/>
      <c r="Z176" s="41"/>
      <c r="AA176" s="444"/>
      <c r="AB176" s="41"/>
    </row>
    <row r="177" spans="1:28" ht="18" customHeight="1">
      <c r="A177" s="13">
        <v>165</v>
      </c>
      <c r="B177" s="14" t="s">
        <v>41</v>
      </c>
      <c r="C177" s="71" t="s">
        <v>655</v>
      </c>
      <c r="D177" s="132"/>
      <c r="E177" s="14">
        <v>20</v>
      </c>
      <c r="F177" s="14" t="s">
        <v>62</v>
      </c>
      <c r="G177" s="142">
        <v>970</v>
      </c>
      <c r="H177" s="122">
        <f t="shared" si="9"/>
        <v>19400</v>
      </c>
      <c r="I177" s="221" t="s">
        <v>30</v>
      </c>
      <c r="J177" s="461"/>
      <c r="K177" s="461"/>
      <c r="L177" s="461"/>
      <c r="M177" s="461"/>
      <c r="N177" s="461"/>
      <c r="O177" s="461"/>
      <c r="P177" s="461">
        <v>1</v>
      </c>
      <c r="Q177" s="460"/>
      <c r="R177" s="460"/>
      <c r="S177" s="460"/>
      <c r="T177" s="460"/>
      <c r="U177" s="487"/>
      <c r="V177" s="41"/>
      <c r="W177" s="41"/>
      <c r="X177" s="41"/>
      <c r="Y177" s="166"/>
      <c r="Z177" s="41"/>
      <c r="AA177" s="444"/>
      <c r="AB177" s="41"/>
    </row>
    <row r="178" spans="1:28" ht="18" customHeight="1">
      <c r="A178" s="13">
        <v>166</v>
      </c>
      <c r="B178" s="14" t="s">
        <v>41</v>
      </c>
      <c r="C178" s="71" t="s">
        <v>656</v>
      </c>
      <c r="D178" s="132"/>
      <c r="E178" s="14">
        <v>56</v>
      </c>
      <c r="F178" s="14" t="s">
        <v>62</v>
      </c>
      <c r="G178" s="142">
        <v>810</v>
      </c>
      <c r="H178" s="122">
        <f t="shared" si="9"/>
        <v>45360</v>
      </c>
      <c r="I178" s="221" t="s">
        <v>30</v>
      </c>
      <c r="J178" s="461"/>
      <c r="K178" s="461"/>
      <c r="L178" s="461"/>
      <c r="M178" s="461"/>
      <c r="N178" s="461"/>
      <c r="O178" s="461"/>
      <c r="P178" s="461">
        <v>1</v>
      </c>
      <c r="Q178" s="460"/>
      <c r="R178" s="460"/>
      <c r="S178" s="460"/>
      <c r="T178" s="460"/>
      <c r="U178" s="487"/>
      <c r="V178" s="41"/>
      <c r="W178" s="41"/>
      <c r="X178" s="41"/>
      <c r="Y178" s="166"/>
      <c r="Z178" s="41"/>
      <c r="AA178" s="444"/>
      <c r="AB178" s="41"/>
    </row>
    <row r="179" spans="1:28" ht="18" customHeight="1">
      <c r="A179" s="13">
        <v>167</v>
      </c>
      <c r="B179" s="14" t="s">
        <v>41</v>
      </c>
      <c r="C179" s="91" t="s">
        <v>657</v>
      </c>
      <c r="D179" s="132"/>
      <c r="E179" s="14">
        <v>18</v>
      </c>
      <c r="F179" s="14" t="s">
        <v>62</v>
      </c>
      <c r="G179" s="142">
        <v>950</v>
      </c>
      <c r="H179" s="122">
        <f t="shared" si="9"/>
        <v>17100</v>
      </c>
      <c r="I179" s="221" t="s">
        <v>30</v>
      </c>
      <c r="J179" s="461"/>
      <c r="K179" s="461"/>
      <c r="L179" s="461"/>
      <c r="M179" s="461"/>
      <c r="N179" s="461"/>
      <c r="O179" s="461"/>
      <c r="P179" s="461">
        <v>1</v>
      </c>
      <c r="Q179" s="460"/>
      <c r="R179" s="460"/>
      <c r="S179" s="460"/>
      <c r="T179" s="460"/>
      <c r="U179" s="487"/>
      <c r="V179" s="41"/>
      <c r="W179" s="41"/>
      <c r="X179" s="41"/>
      <c r="Y179" s="166"/>
      <c r="Z179" s="41"/>
      <c r="AA179" s="444"/>
      <c r="AB179" s="41"/>
    </row>
    <row r="180" spans="1:28" ht="18" customHeight="1">
      <c r="A180" s="13">
        <v>168</v>
      </c>
      <c r="B180" s="14" t="s">
        <v>41</v>
      </c>
      <c r="C180" s="91" t="s">
        <v>658</v>
      </c>
      <c r="D180" s="132"/>
      <c r="E180" s="14">
        <v>8</v>
      </c>
      <c r="F180" s="14" t="s">
        <v>62</v>
      </c>
      <c r="G180" s="142">
        <v>850</v>
      </c>
      <c r="H180" s="122">
        <f t="shared" si="9"/>
        <v>6800</v>
      </c>
      <c r="I180" s="221" t="s">
        <v>30</v>
      </c>
      <c r="J180" s="461"/>
      <c r="K180" s="461"/>
      <c r="L180" s="461"/>
      <c r="M180" s="461"/>
      <c r="N180" s="461"/>
      <c r="O180" s="461"/>
      <c r="P180" s="461">
        <v>1</v>
      </c>
      <c r="Q180" s="460"/>
      <c r="R180" s="460"/>
      <c r="S180" s="460"/>
      <c r="T180" s="460"/>
      <c r="U180" s="487"/>
      <c r="V180" s="41"/>
      <c r="W180" s="41"/>
      <c r="X180" s="41"/>
      <c r="Y180" s="166"/>
      <c r="Z180" s="41"/>
      <c r="AA180" s="444"/>
      <c r="AB180" s="41"/>
    </row>
    <row r="181" spans="1:28" ht="18" customHeight="1">
      <c r="A181" s="13">
        <v>169</v>
      </c>
      <c r="B181" s="14" t="s">
        <v>41</v>
      </c>
      <c r="C181" s="91" t="s">
        <v>659</v>
      </c>
      <c r="D181" s="132"/>
      <c r="E181" s="14">
        <v>180</v>
      </c>
      <c r="F181" s="14" t="s">
        <v>62</v>
      </c>
      <c r="G181" s="142">
        <v>130</v>
      </c>
      <c r="H181" s="122">
        <f t="shared" si="9"/>
        <v>23400</v>
      </c>
      <c r="I181" s="221" t="s">
        <v>30</v>
      </c>
      <c r="J181" s="461"/>
      <c r="K181" s="461"/>
      <c r="L181" s="461"/>
      <c r="M181" s="461"/>
      <c r="N181" s="461"/>
      <c r="O181" s="461"/>
      <c r="P181" s="461">
        <v>1</v>
      </c>
      <c r="Q181" s="460"/>
      <c r="R181" s="460"/>
      <c r="S181" s="460"/>
      <c r="T181" s="460"/>
      <c r="U181" s="487"/>
      <c r="V181" s="41"/>
      <c r="W181" s="41"/>
      <c r="X181" s="41"/>
      <c r="Y181" s="166"/>
      <c r="Z181" s="41"/>
      <c r="AA181" s="444"/>
      <c r="AB181" s="41"/>
    </row>
    <row r="182" spans="1:28" ht="18" customHeight="1">
      <c r="A182" s="13">
        <v>170</v>
      </c>
      <c r="B182" s="14" t="s">
        <v>41</v>
      </c>
      <c r="C182" s="91" t="s">
        <v>660</v>
      </c>
      <c r="D182" s="132"/>
      <c r="E182" s="14">
        <v>15</v>
      </c>
      <c r="F182" s="14" t="s">
        <v>602</v>
      </c>
      <c r="G182" s="142">
        <v>150</v>
      </c>
      <c r="H182" s="122">
        <f t="shared" si="9"/>
        <v>2250</v>
      </c>
      <c r="I182" s="221" t="s">
        <v>30</v>
      </c>
      <c r="J182" s="461"/>
      <c r="K182" s="461"/>
      <c r="L182" s="461"/>
      <c r="M182" s="461"/>
      <c r="N182" s="461"/>
      <c r="O182" s="461"/>
      <c r="P182" s="461">
        <v>1</v>
      </c>
      <c r="Q182" s="460"/>
      <c r="R182" s="460"/>
      <c r="S182" s="460"/>
      <c r="T182" s="460"/>
      <c r="U182" s="487"/>
      <c r="V182" s="41"/>
      <c r="W182" s="41"/>
      <c r="X182" s="41"/>
      <c r="Y182" s="166"/>
      <c r="Z182" s="41"/>
      <c r="AA182" s="444"/>
      <c r="AB182" s="41"/>
    </row>
    <row r="183" spans="1:28" ht="18" customHeight="1">
      <c r="A183" s="13">
        <v>171</v>
      </c>
      <c r="B183" s="14" t="s">
        <v>41</v>
      </c>
      <c r="C183" s="91" t="s">
        <v>661</v>
      </c>
      <c r="D183" s="132"/>
      <c r="E183" s="14">
        <v>8</v>
      </c>
      <c r="F183" s="14" t="s">
        <v>62</v>
      </c>
      <c r="G183" s="142">
        <v>2400</v>
      </c>
      <c r="H183" s="122">
        <f t="shared" si="9"/>
        <v>19200</v>
      </c>
      <c r="I183" s="221" t="s">
        <v>30</v>
      </c>
      <c r="J183" s="461"/>
      <c r="K183" s="461"/>
      <c r="L183" s="461"/>
      <c r="M183" s="461"/>
      <c r="N183" s="461"/>
      <c r="O183" s="461"/>
      <c r="P183" s="461">
        <v>1</v>
      </c>
      <c r="Q183" s="460"/>
      <c r="R183" s="460"/>
      <c r="S183" s="460"/>
      <c r="T183" s="460"/>
      <c r="U183" s="487"/>
      <c r="V183" s="41"/>
      <c r="W183" s="41"/>
      <c r="X183" s="41"/>
      <c r="Y183" s="166"/>
      <c r="Z183" s="41"/>
      <c r="AA183" s="444"/>
      <c r="AB183" s="41"/>
    </row>
    <row r="184" spans="1:28" ht="18" customHeight="1">
      <c r="A184" s="13">
        <v>172</v>
      </c>
      <c r="B184" s="14" t="s">
        <v>41</v>
      </c>
      <c r="C184" s="91" t="s">
        <v>662</v>
      </c>
      <c r="D184" s="132"/>
      <c r="E184" s="14">
        <v>400</v>
      </c>
      <c r="F184" s="14" t="s">
        <v>62</v>
      </c>
      <c r="G184" s="142">
        <v>5</v>
      </c>
      <c r="H184" s="122">
        <f t="shared" si="9"/>
        <v>2000</v>
      </c>
      <c r="I184" s="221" t="s">
        <v>30</v>
      </c>
      <c r="J184" s="461"/>
      <c r="K184" s="461"/>
      <c r="L184" s="461"/>
      <c r="M184" s="461"/>
      <c r="N184" s="461"/>
      <c r="O184" s="461"/>
      <c r="P184" s="461">
        <v>1</v>
      </c>
      <c r="Q184" s="460"/>
      <c r="R184" s="460"/>
      <c r="S184" s="460"/>
      <c r="T184" s="460"/>
      <c r="U184" s="487"/>
      <c r="V184" s="41"/>
      <c r="W184" s="41"/>
      <c r="X184" s="41"/>
      <c r="Y184" s="166"/>
      <c r="Z184" s="41"/>
      <c r="AA184" s="444"/>
      <c r="AB184" s="41"/>
    </row>
    <row r="185" spans="1:28" ht="18" customHeight="1">
      <c r="A185" s="13">
        <v>173</v>
      </c>
      <c r="B185" s="14" t="s">
        <v>41</v>
      </c>
      <c r="C185" s="91" t="s">
        <v>663</v>
      </c>
      <c r="D185" s="132"/>
      <c r="E185" s="14">
        <v>1</v>
      </c>
      <c r="F185" s="14" t="s">
        <v>399</v>
      </c>
      <c r="G185" s="142">
        <v>13800</v>
      </c>
      <c r="H185" s="122">
        <f t="shared" si="9"/>
        <v>13800</v>
      </c>
      <c r="I185" s="221" t="s">
        <v>30</v>
      </c>
      <c r="J185" s="461"/>
      <c r="K185" s="461"/>
      <c r="L185" s="461"/>
      <c r="M185" s="461"/>
      <c r="N185" s="461"/>
      <c r="O185" s="461"/>
      <c r="P185" s="461">
        <v>1</v>
      </c>
      <c r="Q185" s="460"/>
      <c r="R185" s="460"/>
      <c r="S185" s="460"/>
      <c r="T185" s="460"/>
      <c r="U185" s="487"/>
      <c r="V185" s="41"/>
      <c r="W185" s="41"/>
      <c r="X185" s="41"/>
      <c r="Y185" s="166"/>
      <c r="Z185" s="41"/>
      <c r="AA185" s="444"/>
      <c r="AB185" s="41"/>
    </row>
    <row r="186" spans="1:28" ht="18" customHeight="1">
      <c r="A186" s="13">
        <v>174</v>
      </c>
      <c r="B186" s="14" t="s">
        <v>41</v>
      </c>
      <c r="C186" s="91" t="s">
        <v>664</v>
      </c>
      <c r="D186" s="132"/>
      <c r="E186" s="14">
        <v>1</v>
      </c>
      <c r="F186" s="14" t="s">
        <v>399</v>
      </c>
      <c r="G186" s="142">
        <v>12540</v>
      </c>
      <c r="H186" s="122">
        <f t="shared" si="9"/>
        <v>12540</v>
      </c>
      <c r="I186" s="221" t="s">
        <v>30</v>
      </c>
      <c r="J186" s="461"/>
      <c r="K186" s="461"/>
      <c r="L186" s="461"/>
      <c r="M186" s="461"/>
      <c r="N186" s="461"/>
      <c r="O186" s="461"/>
      <c r="P186" s="461">
        <v>1</v>
      </c>
      <c r="Q186" s="460"/>
      <c r="R186" s="460"/>
      <c r="S186" s="460"/>
      <c r="T186" s="460"/>
      <c r="U186" s="487"/>
      <c r="V186" s="41"/>
      <c r="W186" s="41"/>
      <c r="X186" s="41"/>
      <c r="Y186" s="166"/>
      <c r="Z186" s="41"/>
      <c r="AA186" s="444"/>
      <c r="AB186" s="41"/>
    </row>
    <row r="187" spans="1:28" ht="30" customHeight="1">
      <c r="A187" s="13">
        <v>175</v>
      </c>
      <c r="B187" s="14" t="s">
        <v>41</v>
      </c>
      <c r="C187" s="359" t="s">
        <v>665</v>
      </c>
      <c r="D187" s="132"/>
      <c r="E187" s="14">
        <v>2</v>
      </c>
      <c r="F187" s="14" t="s">
        <v>57</v>
      </c>
      <c r="G187" s="142">
        <v>13460</v>
      </c>
      <c r="H187" s="122">
        <f t="shared" si="9"/>
        <v>26920</v>
      </c>
      <c r="I187" s="221" t="s">
        <v>30</v>
      </c>
      <c r="J187" s="461"/>
      <c r="K187" s="461"/>
      <c r="L187" s="461"/>
      <c r="M187" s="461"/>
      <c r="N187" s="461"/>
      <c r="O187" s="461"/>
      <c r="P187" s="461">
        <v>1</v>
      </c>
      <c r="Q187" s="460"/>
      <c r="R187" s="460"/>
      <c r="S187" s="460"/>
      <c r="T187" s="460"/>
      <c r="U187" s="487"/>
      <c r="V187" s="41"/>
      <c r="W187" s="41"/>
      <c r="X187" s="41"/>
      <c r="Y187" s="166"/>
      <c r="Z187" s="41"/>
      <c r="AA187" s="444"/>
      <c r="AB187" s="41"/>
    </row>
    <row r="188" spans="1:28" ht="18" customHeight="1">
      <c r="A188" s="13">
        <v>176</v>
      </c>
      <c r="B188" s="14" t="s">
        <v>41</v>
      </c>
      <c r="C188" s="91" t="s">
        <v>666</v>
      </c>
      <c r="D188" s="132"/>
      <c r="E188" s="14">
        <v>4</v>
      </c>
      <c r="F188" s="14" t="s">
        <v>314</v>
      </c>
      <c r="G188" s="142">
        <v>750</v>
      </c>
      <c r="H188" s="122">
        <f t="shared" si="9"/>
        <v>3000</v>
      </c>
      <c r="I188" s="221" t="s">
        <v>30</v>
      </c>
      <c r="J188" s="461"/>
      <c r="K188" s="461"/>
      <c r="L188" s="461"/>
      <c r="M188" s="461"/>
      <c r="N188" s="461"/>
      <c r="O188" s="461"/>
      <c r="P188" s="461">
        <v>1</v>
      </c>
      <c r="Q188" s="460"/>
      <c r="R188" s="460"/>
      <c r="S188" s="460"/>
      <c r="T188" s="460"/>
      <c r="U188" s="487"/>
      <c r="V188" s="41"/>
      <c r="W188" s="41"/>
      <c r="X188" s="41"/>
      <c r="Y188" s="166"/>
      <c r="Z188" s="41"/>
      <c r="AA188" s="444"/>
      <c r="AB188" s="41"/>
    </row>
    <row r="189" spans="1:28" ht="18" customHeight="1">
      <c r="A189" s="13">
        <v>177</v>
      </c>
      <c r="B189" s="14" t="s">
        <v>41</v>
      </c>
      <c r="C189" s="91" t="s">
        <v>667</v>
      </c>
      <c r="D189" s="132"/>
      <c r="E189" s="14">
        <v>8</v>
      </c>
      <c r="F189" s="14" t="s">
        <v>314</v>
      </c>
      <c r="G189" s="142">
        <v>850</v>
      </c>
      <c r="H189" s="122">
        <f t="shared" si="9"/>
        <v>6800</v>
      </c>
      <c r="I189" s="221" t="s">
        <v>30</v>
      </c>
      <c r="J189" s="461"/>
      <c r="K189" s="461"/>
      <c r="L189" s="461"/>
      <c r="M189" s="461"/>
      <c r="N189" s="461"/>
      <c r="O189" s="461"/>
      <c r="P189" s="461">
        <v>1</v>
      </c>
      <c r="Q189" s="460"/>
      <c r="R189" s="460"/>
      <c r="S189" s="460"/>
      <c r="T189" s="460"/>
      <c r="U189" s="487"/>
      <c r="V189" s="41"/>
      <c r="W189" s="41"/>
      <c r="X189" s="41"/>
      <c r="Y189" s="166"/>
      <c r="Z189" s="41"/>
      <c r="AA189" s="444"/>
      <c r="AB189" s="41"/>
    </row>
    <row r="190" spans="1:28" ht="18" customHeight="1">
      <c r="A190" s="13">
        <v>178</v>
      </c>
      <c r="B190" s="14" t="s">
        <v>41</v>
      </c>
      <c r="C190" s="91" t="s">
        <v>668</v>
      </c>
      <c r="D190" s="132"/>
      <c r="E190" s="14">
        <v>1</v>
      </c>
      <c r="F190" s="14" t="s">
        <v>595</v>
      </c>
      <c r="G190" s="142">
        <v>700</v>
      </c>
      <c r="H190" s="122">
        <f t="shared" si="9"/>
        <v>700</v>
      </c>
      <c r="I190" s="221" t="s">
        <v>30</v>
      </c>
      <c r="J190" s="461"/>
      <c r="K190" s="461"/>
      <c r="L190" s="461"/>
      <c r="M190" s="461"/>
      <c r="N190" s="461"/>
      <c r="O190" s="461"/>
      <c r="P190" s="461">
        <v>1</v>
      </c>
      <c r="Q190" s="460"/>
      <c r="R190" s="460"/>
      <c r="S190" s="460"/>
      <c r="T190" s="460"/>
      <c r="U190" s="487"/>
      <c r="V190" s="41"/>
      <c r="W190" s="41"/>
      <c r="X190" s="41"/>
      <c r="Y190" s="166"/>
      <c r="Z190" s="41"/>
      <c r="AA190" s="444"/>
      <c r="AB190" s="41"/>
    </row>
    <row r="191" spans="1:28" ht="18" customHeight="1">
      <c r="A191" s="13">
        <v>179</v>
      </c>
      <c r="B191" s="14" t="s">
        <v>41</v>
      </c>
      <c r="C191" s="91" t="s">
        <v>669</v>
      </c>
      <c r="D191" s="132"/>
      <c r="E191" s="14">
        <v>2</v>
      </c>
      <c r="F191" s="14" t="s">
        <v>670</v>
      </c>
      <c r="G191" s="142">
        <v>175</v>
      </c>
      <c r="H191" s="122">
        <f t="shared" si="9"/>
        <v>350</v>
      </c>
      <c r="I191" s="221" t="s">
        <v>30</v>
      </c>
      <c r="J191" s="461"/>
      <c r="K191" s="461"/>
      <c r="L191" s="461"/>
      <c r="M191" s="461"/>
      <c r="N191" s="461"/>
      <c r="O191" s="461"/>
      <c r="P191" s="461">
        <v>1</v>
      </c>
      <c r="Q191" s="460"/>
      <c r="R191" s="460"/>
      <c r="S191" s="460"/>
      <c r="T191" s="460"/>
      <c r="U191" s="487"/>
      <c r="V191" s="41"/>
      <c r="W191" s="41"/>
      <c r="X191" s="41"/>
      <c r="Y191" s="166"/>
      <c r="Z191" s="41"/>
      <c r="AA191" s="444"/>
      <c r="AB191" s="41"/>
    </row>
    <row r="192" spans="1:28" ht="18" customHeight="1">
      <c r="A192" s="13">
        <v>180</v>
      </c>
      <c r="B192" s="14" t="s">
        <v>41</v>
      </c>
      <c r="C192" s="91" t="s">
        <v>671</v>
      </c>
      <c r="D192" s="132"/>
      <c r="E192" s="14">
        <v>2</v>
      </c>
      <c r="F192" s="14" t="s">
        <v>62</v>
      </c>
      <c r="G192" s="142">
        <v>240</v>
      </c>
      <c r="H192" s="122">
        <f t="shared" si="9"/>
        <v>480</v>
      </c>
      <c r="I192" s="221" t="s">
        <v>30</v>
      </c>
      <c r="J192" s="461"/>
      <c r="K192" s="461"/>
      <c r="L192" s="461"/>
      <c r="M192" s="461"/>
      <c r="N192" s="461"/>
      <c r="O192" s="461"/>
      <c r="P192" s="461">
        <v>1</v>
      </c>
      <c r="Q192" s="460"/>
      <c r="R192" s="460"/>
      <c r="S192" s="460"/>
      <c r="T192" s="460"/>
      <c r="U192" s="487"/>
      <c r="V192" s="41"/>
      <c r="W192" s="41"/>
      <c r="X192" s="41"/>
      <c r="Y192" s="166"/>
      <c r="Z192" s="41"/>
      <c r="AA192" s="444"/>
      <c r="AB192" s="41"/>
    </row>
    <row r="193" spans="1:28" ht="18" customHeight="1">
      <c r="A193" s="13">
        <v>181</v>
      </c>
      <c r="B193" s="14" t="s">
        <v>41</v>
      </c>
      <c r="C193" s="91" t="s">
        <v>672</v>
      </c>
      <c r="D193" s="132"/>
      <c r="E193" s="14">
        <v>1</v>
      </c>
      <c r="F193" s="14" t="s">
        <v>595</v>
      </c>
      <c r="G193" s="142">
        <v>320</v>
      </c>
      <c r="H193" s="122">
        <f t="shared" si="9"/>
        <v>320</v>
      </c>
      <c r="I193" s="221" t="s">
        <v>30</v>
      </c>
      <c r="J193" s="461"/>
      <c r="K193" s="461"/>
      <c r="L193" s="461"/>
      <c r="M193" s="461"/>
      <c r="N193" s="461"/>
      <c r="O193" s="461"/>
      <c r="P193" s="461">
        <v>1</v>
      </c>
      <c r="Q193" s="460"/>
      <c r="R193" s="460"/>
      <c r="S193" s="460"/>
      <c r="T193" s="460"/>
      <c r="U193" s="487"/>
      <c r="V193" s="41"/>
      <c r="W193" s="41"/>
      <c r="X193" s="41"/>
      <c r="Y193" s="166"/>
      <c r="Z193" s="41"/>
      <c r="AA193" s="444"/>
      <c r="AB193" s="41"/>
    </row>
    <row r="194" spans="1:28" ht="18" customHeight="1">
      <c r="A194" s="13">
        <v>182</v>
      </c>
      <c r="B194" s="14" t="s">
        <v>41</v>
      </c>
      <c r="C194" s="91" t="s">
        <v>673</v>
      </c>
      <c r="D194" s="132"/>
      <c r="E194" s="14">
        <v>1</v>
      </c>
      <c r="F194" s="14" t="s">
        <v>607</v>
      </c>
      <c r="G194" s="142">
        <v>65</v>
      </c>
      <c r="H194" s="122">
        <f t="shared" si="9"/>
        <v>65</v>
      </c>
      <c r="I194" s="221" t="s">
        <v>30</v>
      </c>
      <c r="J194" s="461"/>
      <c r="K194" s="461"/>
      <c r="L194" s="461"/>
      <c r="M194" s="461"/>
      <c r="N194" s="461"/>
      <c r="O194" s="461"/>
      <c r="P194" s="461">
        <v>1</v>
      </c>
      <c r="Q194" s="460"/>
      <c r="R194" s="460"/>
      <c r="S194" s="460"/>
      <c r="T194" s="460"/>
      <c r="U194" s="487"/>
      <c r="V194" s="41"/>
      <c r="W194" s="41"/>
      <c r="X194" s="41"/>
      <c r="Y194" s="166"/>
      <c r="Z194" s="41"/>
      <c r="AA194" s="444"/>
      <c r="AB194" s="41"/>
    </row>
    <row r="195" spans="1:28" ht="18" customHeight="1">
      <c r="A195" s="13">
        <v>183</v>
      </c>
      <c r="B195" s="14" t="s">
        <v>41</v>
      </c>
      <c r="C195" s="91" t="s">
        <v>674</v>
      </c>
      <c r="D195" s="132"/>
      <c r="E195" s="14">
        <v>1</v>
      </c>
      <c r="F195" s="14" t="s">
        <v>717</v>
      </c>
      <c r="G195" s="142">
        <v>65</v>
      </c>
      <c r="H195" s="122">
        <f t="shared" si="9"/>
        <v>65</v>
      </c>
      <c r="I195" s="221" t="s">
        <v>30</v>
      </c>
      <c r="J195" s="461"/>
      <c r="K195" s="461"/>
      <c r="L195" s="461"/>
      <c r="M195" s="461"/>
      <c r="N195" s="461"/>
      <c r="O195" s="461"/>
      <c r="P195" s="461">
        <v>1</v>
      </c>
      <c r="Q195" s="460"/>
      <c r="R195" s="460"/>
      <c r="S195" s="460"/>
      <c r="T195" s="460"/>
      <c r="U195" s="487"/>
      <c r="V195" s="41"/>
      <c r="W195" s="41"/>
      <c r="X195" s="41"/>
      <c r="Y195" s="166"/>
      <c r="Z195" s="41"/>
      <c r="AA195" s="444"/>
      <c r="AB195" s="41"/>
    </row>
    <row r="196" spans="1:28" ht="15.75" customHeight="1">
      <c r="A196" s="13">
        <v>184</v>
      </c>
      <c r="B196" s="25"/>
      <c r="C196" s="126"/>
      <c r="D196" s="137"/>
      <c r="E196" s="137"/>
      <c r="F196" s="137"/>
      <c r="G196" s="222"/>
      <c r="H196" s="126"/>
      <c r="I196" s="222"/>
      <c r="J196" s="460"/>
      <c r="K196" s="460"/>
      <c r="L196" s="460"/>
      <c r="M196" s="460"/>
      <c r="N196" s="460"/>
      <c r="O196" s="460"/>
      <c r="P196" s="460"/>
      <c r="Q196" s="460"/>
      <c r="R196" s="460"/>
      <c r="S196" s="460"/>
      <c r="T196" s="460"/>
      <c r="U196" s="487"/>
      <c r="V196" s="41"/>
      <c r="W196" s="41"/>
      <c r="X196" s="41"/>
      <c r="Y196" s="166"/>
      <c r="Z196" s="41"/>
      <c r="AA196" s="444"/>
      <c r="AB196" s="41"/>
    </row>
    <row r="197" spans="1:28" ht="15.75" customHeight="1">
      <c r="A197" s="13">
        <v>185</v>
      </c>
      <c r="B197" s="14" t="s">
        <v>41</v>
      </c>
      <c r="C197" s="24" t="s">
        <v>42</v>
      </c>
      <c r="D197" s="14"/>
      <c r="E197" s="14"/>
      <c r="F197" s="14"/>
      <c r="G197" s="71"/>
      <c r="H197" s="71"/>
      <c r="I197" s="71"/>
      <c r="J197" s="459"/>
      <c r="K197" s="459"/>
      <c r="L197" s="459"/>
      <c r="M197" s="459"/>
      <c r="N197" s="459"/>
      <c r="O197" s="459"/>
      <c r="P197" s="459"/>
      <c r="Q197" s="459"/>
      <c r="R197" s="459"/>
      <c r="S197" s="459"/>
      <c r="T197" s="459"/>
      <c r="U197" s="482"/>
      <c r="V197" s="41"/>
      <c r="W197" s="41"/>
      <c r="X197" s="41"/>
      <c r="Y197" s="166"/>
      <c r="Z197" s="41"/>
      <c r="AA197" s="444"/>
      <c r="AB197" s="41"/>
    </row>
    <row r="198" spans="1:28" ht="31.5">
      <c r="A198" s="13">
        <v>186</v>
      </c>
      <c r="B198" s="14" t="s">
        <v>41</v>
      </c>
      <c r="C198" s="16" t="s">
        <v>713</v>
      </c>
      <c r="D198" s="14" t="s">
        <v>832</v>
      </c>
      <c r="E198" s="14"/>
      <c r="F198" s="14"/>
      <c r="G198" s="71"/>
      <c r="H198" s="149"/>
      <c r="I198" s="232">
        <v>1380240</v>
      </c>
      <c r="J198" s="459"/>
      <c r="K198" s="459"/>
      <c r="L198" s="459"/>
      <c r="M198" s="459"/>
      <c r="N198" s="459"/>
      <c r="O198" s="459"/>
      <c r="P198" s="459"/>
      <c r="Q198" s="459"/>
      <c r="R198" s="459"/>
      <c r="S198" s="459"/>
      <c r="T198" s="459"/>
      <c r="U198" s="482"/>
      <c r="V198" s="41"/>
      <c r="W198" s="41"/>
      <c r="X198" s="41"/>
      <c r="Y198" s="166"/>
      <c r="Z198" s="41"/>
      <c r="AA198" s="444"/>
      <c r="AB198" s="41"/>
    </row>
    <row r="199" spans="1:28" ht="15.75" customHeight="1">
      <c r="A199" s="13">
        <v>187</v>
      </c>
      <c r="B199" s="14" t="s">
        <v>41</v>
      </c>
      <c r="C199" s="62" t="s">
        <v>714</v>
      </c>
      <c r="D199" s="14"/>
      <c r="E199" s="14">
        <v>4</v>
      </c>
      <c r="F199" s="14" t="s">
        <v>62</v>
      </c>
      <c r="G199" s="47">
        <v>6097.5</v>
      </c>
      <c r="H199" s="156">
        <f>E199*G199</f>
        <v>24390</v>
      </c>
      <c r="I199" s="15" t="s">
        <v>30</v>
      </c>
      <c r="J199" s="459"/>
      <c r="K199" s="459"/>
      <c r="L199" s="459"/>
      <c r="M199" s="459"/>
      <c r="N199" s="459"/>
      <c r="O199" s="459"/>
      <c r="P199" s="459"/>
      <c r="Q199" s="459"/>
      <c r="R199" s="459">
        <v>1</v>
      </c>
      <c r="S199" s="459"/>
      <c r="T199" s="459"/>
      <c r="U199" s="482"/>
      <c r="V199" s="41" t="s">
        <v>833</v>
      </c>
      <c r="W199" s="166">
        <f>H199</f>
        <v>24390</v>
      </c>
      <c r="X199" s="41"/>
      <c r="Y199" s="166"/>
      <c r="Z199" s="41"/>
      <c r="AA199" s="444"/>
      <c r="AB199" s="41"/>
    </row>
    <row r="200" spans="1:28" ht="15.75" customHeight="1">
      <c r="A200" s="13">
        <v>188</v>
      </c>
      <c r="B200" s="14" t="s">
        <v>41</v>
      </c>
      <c r="C200" s="16" t="s">
        <v>715</v>
      </c>
      <c r="D200" s="14" t="s">
        <v>832</v>
      </c>
      <c r="E200" s="14"/>
      <c r="F200" s="14"/>
      <c r="G200" s="71"/>
      <c r="H200" s="71"/>
      <c r="I200" s="233" t="s">
        <v>30</v>
      </c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459"/>
      <c r="U200" s="482"/>
      <c r="V200" s="41"/>
      <c r="W200" s="41"/>
      <c r="X200" s="41"/>
      <c r="Y200" s="166"/>
      <c r="Z200" s="41"/>
      <c r="AA200" s="444"/>
      <c r="AB200" s="41"/>
    </row>
    <row r="201" spans="1:28" ht="15.75" customHeight="1">
      <c r="A201" s="13">
        <v>189</v>
      </c>
      <c r="B201" s="14" t="s">
        <v>41</v>
      </c>
      <c r="C201" s="62" t="s">
        <v>714</v>
      </c>
      <c r="D201" s="14"/>
      <c r="E201" s="14">
        <v>8</v>
      </c>
      <c r="F201" s="14" t="s">
        <v>62</v>
      </c>
      <c r="G201" s="84">
        <v>4312.5</v>
      </c>
      <c r="H201" s="156">
        <f>E201*G201</f>
        <v>34500</v>
      </c>
      <c r="I201" s="15" t="s">
        <v>30</v>
      </c>
      <c r="J201" s="459"/>
      <c r="K201" s="459"/>
      <c r="L201" s="459"/>
      <c r="M201" s="459"/>
      <c r="N201" s="459"/>
      <c r="O201" s="459">
        <v>1</v>
      </c>
      <c r="P201" s="459"/>
      <c r="Q201" s="459"/>
      <c r="R201" s="459"/>
      <c r="S201" s="459"/>
      <c r="T201" s="459">
        <v>1</v>
      </c>
      <c r="U201" s="482"/>
      <c r="V201" s="41" t="s">
        <v>833</v>
      </c>
      <c r="W201" s="342">
        <f>H201/2</f>
        <v>17250</v>
      </c>
      <c r="X201" s="41"/>
      <c r="Y201" s="166"/>
      <c r="Z201" s="41"/>
      <c r="AA201" s="444"/>
      <c r="AB201" s="41"/>
    </row>
    <row r="202" spans="1:28" ht="30" customHeight="1">
      <c r="A202" s="13">
        <v>190</v>
      </c>
      <c r="B202" s="14" t="s">
        <v>41</v>
      </c>
      <c r="C202" s="16" t="s">
        <v>716</v>
      </c>
      <c r="D202" s="14" t="s">
        <v>832</v>
      </c>
      <c r="E202" s="14">
        <v>3</v>
      </c>
      <c r="F202" s="14" t="s">
        <v>28</v>
      </c>
      <c r="G202" s="149">
        <v>460080</v>
      </c>
      <c r="H202" s="327">
        <v>1380240</v>
      </c>
      <c r="I202" s="15" t="s">
        <v>30</v>
      </c>
      <c r="J202" s="459"/>
      <c r="K202" s="459"/>
      <c r="L202" s="459"/>
      <c r="M202" s="459"/>
      <c r="N202" s="459"/>
      <c r="O202" s="459">
        <v>1</v>
      </c>
      <c r="P202" s="459"/>
      <c r="Q202" s="459"/>
      <c r="R202" s="459">
        <v>1</v>
      </c>
      <c r="S202" s="459"/>
      <c r="T202" s="459">
        <v>1</v>
      </c>
      <c r="U202" s="482"/>
      <c r="V202" s="41" t="s">
        <v>833</v>
      </c>
      <c r="W202" s="342">
        <f>H202/3</f>
        <v>460080</v>
      </c>
      <c r="X202" s="41"/>
      <c r="Y202" s="166"/>
      <c r="Z202" s="41"/>
      <c r="AA202" s="444"/>
      <c r="AB202" s="41"/>
    </row>
    <row r="203" spans="1:28" ht="15.75" customHeight="1">
      <c r="A203" s="13">
        <v>191</v>
      </c>
      <c r="B203" s="14"/>
      <c r="C203" s="17"/>
      <c r="D203" s="14"/>
      <c r="E203" s="18"/>
      <c r="F203" s="14"/>
      <c r="G203" s="11"/>
      <c r="H203" s="20"/>
      <c r="I203" s="411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459"/>
      <c r="U203" s="482"/>
      <c r="V203" s="41"/>
      <c r="W203" s="41"/>
      <c r="X203" s="41"/>
      <c r="Y203" s="166"/>
      <c r="Z203" s="41"/>
      <c r="AA203" s="444"/>
      <c r="AB203" s="41"/>
    </row>
    <row r="204" spans="1:28" ht="15.75" customHeight="1">
      <c r="A204" s="13">
        <v>192</v>
      </c>
      <c r="B204" s="14" t="s">
        <v>41</v>
      </c>
      <c r="C204" s="16" t="s">
        <v>42</v>
      </c>
      <c r="D204" s="14" t="s">
        <v>832</v>
      </c>
      <c r="E204" s="14"/>
      <c r="F204" s="14"/>
      <c r="G204" s="71"/>
      <c r="H204" s="209">
        <v>31000</v>
      </c>
      <c r="I204" s="15" t="s">
        <v>30</v>
      </c>
      <c r="J204" s="459"/>
      <c r="K204" s="459"/>
      <c r="L204" s="459"/>
      <c r="M204" s="459"/>
      <c r="N204" s="459"/>
      <c r="O204" s="459"/>
      <c r="P204" s="459">
        <v>1</v>
      </c>
      <c r="Q204" s="459"/>
      <c r="R204" s="459"/>
      <c r="S204" s="459"/>
      <c r="T204" s="459"/>
      <c r="U204" s="482"/>
      <c r="V204" s="41" t="s">
        <v>833</v>
      </c>
      <c r="W204" s="166">
        <f>H204</f>
        <v>31000</v>
      </c>
      <c r="X204" s="41"/>
      <c r="Y204" s="166"/>
      <c r="Z204" s="41"/>
      <c r="AA204" s="444"/>
      <c r="AB204" s="41"/>
    </row>
    <row r="205" spans="1:28" ht="15.75" customHeight="1">
      <c r="A205" s="13">
        <v>193</v>
      </c>
      <c r="B205" s="14" t="s">
        <v>41</v>
      </c>
      <c r="C205" s="85" t="s">
        <v>719</v>
      </c>
      <c r="D205" s="14" t="s">
        <v>832</v>
      </c>
      <c r="E205" s="18">
        <v>1</v>
      </c>
      <c r="F205" s="14" t="s">
        <v>44</v>
      </c>
      <c r="G205" s="20">
        <f>H205</f>
        <v>31000</v>
      </c>
      <c r="H205" s="20">
        <v>31000</v>
      </c>
      <c r="I205" s="71"/>
      <c r="J205" s="459"/>
      <c r="K205" s="459"/>
      <c r="L205" s="459"/>
      <c r="M205" s="459"/>
      <c r="N205" s="459"/>
      <c r="O205" s="459"/>
      <c r="P205" s="459"/>
      <c r="Q205" s="459"/>
      <c r="R205" s="459"/>
      <c r="S205" s="459"/>
      <c r="T205" s="459"/>
      <c r="U205" s="482"/>
      <c r="V205" s="41"/>
      <c r="W205" s="41"/>
      <c r="X205" s="41"/>
      <c r="Y205" s="166"/>
      <c r="Z205" s="41"/>
      <c r="AA205" s="444"/>
      <c r="AB205" s="41"/>
    </row>
    <row r="206" spans="1:28" ht="15.75" customHeight="1">
      <c r="A206" s="13">
        <v>194</v>
      </c>
      <c r="B206" s="14"/>
      <c r="C206" s="17"/>
      <c r="D206" s="14"/>
      <c r="E206" s="18"/>
      <c r="F206" s="14"/>
      <c r="G206" s="11"/>
      <c r="H206" s="20"/>
      <c r="I206" s="411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82"/>
      <c r="V206" s="41"/>
      <c r="W206" s="41"/>
      <c r="X206" s="41"/>
      <c r="Y206" s="166"/>
      <c r="Z206" s="41"/>
      <c r="AA206" s="444"/>
      <c r="AB206" s="41"/>
    </row>
    <row r="207" spans="1:28" ht="15.75" customHeight="1">
      <c r="A207" s="13">
        <v>195</v>
      </c>
      <c r="B207" s="14" t="s">
        <v>41</v>
      </c>
      <c r="C207" s="16" t="s">
        <v>730</v>
      </c>
      <c r="D207" s="14"/>
      <c r="E207" s="14"/>
      <c r="F207" s="14"/>
      <c r="G207" s="71"/>
      <c r="H207" s="219">
        <f>SUM(H209)</f>
        <v>418041</v>
      </c>
      <c r="I207" s="71"/>
      <c r="J207" s="459"/>
      <c r="K207" s="459"/>
      <c r="L207" s="459"/>
      <c r="M207" s="459"/>
      <c r="N207" s="459"/>
      <c r="O207" s="459"/>
      <c r="P207" s="459"/>
      <c r="Q207" s="459"/>
      <c r="R207" s="459"/>
      <c r="S207" s="459"/>
      <c r="T207" s="459"/>
      <c r="U207" s="482"/>
      <c r="V207" s="41"/>
      <c r="W207" s="41"/>
      <c r="X207" s="41"/>
      <c r="Y207" s="166"/>
      <c r="Z207" s="41"/>
      <c r="AA207" s="444"/>
      <c r="AB207" s="41"/>
    </row>
    <row r="208" spans="1:28" ht="15.75" customHeight="1">
      <c r="A208" s="13">
        <v>196</v>
      </c>
      <c r="B208" s="14" t="s">
        <v>41</v>
      </c>
      <c r="C208" s="16" t="s">
        <v>872</v>
      </c>
      <c r="D208" s="14"/>
      <c r="E208" s="14"/>
      <c r="F208" s="14"/>
      <c r="G208" s="71"/>
      <c r="H208" s="149"/>
      <c r="I208" s="71"/>
      <c r="J208" s="459"/>
      <c r="K208" s="459"/>
      <c r="L208" s="459"/>
      <c r="M208" s="459"/>
      <c r="N208" s="459"/>
      <c r="O208" s="459"/>
      <c r="P208" s="459"/>
      <c r="Q208" s="459"/>
      <c r="R208" s="459"/>
      <c r="S208" s="459"/>
      <c r="T208" s="459"/>
      <c r="U208" s="482"/>
      <c r="V208" s="41"/>
      <c r="W208" s="41"/>
      <c r="X208" s="41"/>
      <c r="Y208" s="166"/>
      <c r="Z208" s="41"/>
      <c r="AA208" s="444"/>
      <c r="AB208" s="41"/>
    </row>
    <row r="209" spans="1:28" ht="31.5" customHeight="1">
      <c r="A209" s="13">
        <v>197</v>
      </c>
      <c r="B209" s="26" t="s">
        <v>41</v>
      </c>
      <c r="C209" s="130" t="s">
        <v>967</v>
      </c>
      <c r="D209" s="26" t="s">
        <v>500</v>
      </c>
      <c r="E209" s="26"/>
      <c r="F209" s="26"/>
      <c r="G209" s="234"/>
      <c r="H209" s="235">
        <f>SUM(H210:H318)</f>
        <v>418041</v>
      </c>
      <c r="I209" s="26" t="s">
        <v>30</v>
      </c>
      <c r="J209" s="459"/>
      <c r="K209" s="459"/>
      <c r="L209" s="460">
        <v>1</v>
      </c>
      <c r="M209" s="459"/>
      <c r="N209" s="459"/>
      <c r="O209" s="459"/>
      <c r="P209" s="459"/>
      <c r="Q209" s="459"/>
      <c r="R209" s="459">
        <v>1</v>
      </c>
      <c r="S209" s="459"/>
      <c r="T209" s="459"/>
      <c r="U209" s="482"/>
      <c r="V209" s="1" t="s">
        <v>873</v>
      </c>
      <c r="W209" s="235">
        <f>H209/2</f>
        <v>209020.5</v>
      </c>
      <c r="X209" s="1"/>
      <c r="Y209" s="236"/>
      <c r="Z209" s="1"/>
      <c r="AA209" s="445"/>
      <c r="AB209" s="1"/>
    </row>
    <row r="210" spans="1:28" ht="15.75" customHeight="1">
      <c r="A210" s="13">
        <v>198</v>
      </c>
      <c r="B210" s="26" t="s">
        <v>41</v>
      </c>
      <c r="C210" s="218" t="s">
        <v>724</v>
      </c>
      <c r="D210" s="25" t="s">
        <v>839</v>
      </c>
      <c r="E210" s="26">
        <v>10</v>
      </c>
      <c r="F210" s="26" t="s">
        <v>874</v>
      </c>
      <c r="G210" s="42">
        <v>110</v>
      </c>
      <c r="H210" s="199">
        <v>1100</v>
      </c>
      <c r="I210" s="119" t="s">
        <v>30</v>
      </c>
      <c r="J210" s="460"/>
      <c r="K210" s="460"/>
      <c r="L210" s="460">
        <v>1</v>
      </c>
      <c r="M210" s="461"/>
      <c r="N210" s="460"/>
      <c r="O210" s="460"/>
      <c r="P210" s="460"/>
      <c r="Q210" s="460"/>
      <c r="R210" s="459">
        <v>1</v>
      </c>
      <c r="S210" s="460"/>
      <c r="T210" s="460"/>
      <c r="U210" s="487"/>
      <c r="V210" s="1"/>
      <c r="W210" s="237"/>
      <c r="X210" s="1"/>
      <c r="Y210" s="236"/>
      <c r="Z210" s="1"/>
      <c r="AA210" s="445"/>
      <c r="AB210" s="1"/>
    </row>
    <row r="211" spans="1:28" ht="15.75" customHeight="1">
      <c r="A211" s="13">
        <v>199</v>
      </c>
      <c r="B211" s="26" t="s">
        <v>41</v>
      </c>
      <c r="C211" s="44" t="s">
        <v>718</v>
      </c>
      <c r="D211" s="25" t="s">
        <v>839</v>
      </c>
      <c r="E211" s="26">
        <v>4</v>
      </c>
      <c r="F211" s="26" t="s">
        <v>312</v>
      </c>
      <c r="G211" s="238">
        <v>200</v>
      </c>
      <c r="H211" s="199">
        <v>800</v>
      </c>
      <c r="I211" s="119" t="s">
        <v>30</v>
      </c>
      <c r="J211" s="460"/>
      <c r="K211" s="460"/>
      <c r="L211" s="460">
        <v>1</v>
      </c>
      <c r="M211" s="461"/>
      <c r="N211" s="460"/>
      <c r="O211" s="460"/>
      <c r="P211" s="460"/>
      <c r="Q211" s="460"/>
      <c r="R211" s="459">
        <v>1</v>
      </c>
      <c r="S211" s="460"/>
      <c r="T211" s="460"/>
      <c r="U211" s="487"/>
      <c r="V211" s="1"/>
      <c r="W211" s="237"/>
      <c r="X211" s="1"/>
      <c r="Y211" s="236"/>
      <c r="Z211" s="1"/>
      <c r="AA211" s="445"/>
      <c r="AB211" s="1"/>
    </row>
    <row r="212" spans="1:28" ht="15.75" customHeight="1">
      <c r="A212" s="13">
        <v>200</v>
      </c>
      <c r="B212" s="26" t="s">
        <v>41</v>
      </c>
      <c r="C212" s="218" t="s">
        <v>875</v>
      </c>
      <c r="D212" s="25" t="s">
        <v>839</v>
      </c>
      <c r="E212" s="26">
        <v>3</v>
      </c>
      <c r="F212" s="26" t="s">
        <v>252</v>
      </c>
      <c r="G212" s="42">
        <v>800</v>
      </c>
      <c r="H212" s="199">
        <v>2400</v>
      </c>
      <c r="I212" s="119" t="s">
        <v>30</v>
      </c>
      <c r="J212" s="460"/>
      <c r="K212" s="460"/>
      <c r="L212" s="460">
        <v>1</v>
      </c>
      <c r="M212" s="461"/>
      <c r="N212" s="460"/>
      <c r="O212" s="460"/>
      <c r="P212" s="460"/>
      <c r="Q212" s="460"/>
      <c r="R212" s="459">
        <v>1</v>
      </c>
      <c r="S212" s="460"/>
      <c r="T212" s="460"/>
      <c r="U212" s="487"/>
      <c r="V212" s="1"/>
      <c r="W212" s="237"/>
      <c r="X212" s="1"/>
      <c r="Y212" s="236"/>
      <c r="Z212" s="1"/>
      <c r="AA212" s="445"/>
      <c r="AB212" s="1"/>
    </row>
    <row r="213" spans="1:28" ht="15.75" customHeight="1">
      <c r="A213" s="13">
        <v>201</v>
      </c>
      <c r="B213" s="26" t="s">
        <v>41</v>
      </c>
      <c r="C213" s="218" t="s">
        <v>875</v>
      </c>
      <c r="D213" s="25" t="s">
        <v>839</v>
      </c>
      <c r="E213" s="26">
        <v>1</v>
      </c>
      <c r="F213" s="26" t="s">
        <v>252</v>
      </c>
      <c r="G213" s="42">
        <v>500</v>
      </c>
      <c r="H213" s="199">
        <v>500</v>
      </c>
      <c r="I213" s="119" t="s">
        <v>30</v>
      </c>
      <c r="J213" s="460"/>
      <c r="K213" s="460"/>
      <c r="L213" s="460">
        <v>1</v>
      </c>
      <c r="M213" s="461"/>
      <c r="N213" s="460"/>
      <c r="O213" s="460"/>
      <c r="P213" s="460"/>
      <c r="Q213" s="460"/>
      <c r="R213" s="459">
        <v>1</v>
      </c>
      <c r="S213" s="460"/>
      <c r="T213" s="460"/>
      <c r="U213" s="487"/>
      <c r="V213" s="1"/>
      <c r="W213" s="237"/>
      <c r="X213" s="1"/>
      <c r="Y213" s="236"/>
      <c r="Z213" s="1"/>
      <c r="AA213" s="445"/>
      <c r="AB213" s="1"/>
    </row>
    <row r="214" spans="1:28" ht="15.75" customHeight="1">
      <c r="A214" s="13">
        <v>202</v>
      </c>
      <c r="B214" s="26" t="s">
        <v>41</v>
      </c>
      <c r="C214" s="218" t="s">
        <v>876</v>
      </c>
      <c r="D214" s="25" t="s">
        <v>839</v>
      </c>
      <c r="E214" s="26">
        <v>1</v>
      </c>
      <c r="F214" s="26" t="s">
        <v>634</v>
      </c>
      <c r="G214" s="42">
        <v>9300</v>
      </c>
      <c r="H214" s="199">
        <v>9300</v>
      </c>
      <c r="I214" s="119" t="s">
        <v>30</v>
      </c>
      <c r="J214" s="460"/>
      <c r="K214" s="460"/>
      <c r="L214" s="460">
        <v>1</v>
      </c>
      <c r="M214" s="461"/>
      <c r="N214" s="460"/>
      <c r="O214" s="460"/>
      <c r="P214" s="460"/>
      <c r="Q214" s="460"/>
      <c r="R214" s="459">
        <v>1</v>
      </c>
      <c r="S214" s="460"/>
      <c r="T214" s="460"/>
      <c r="U214" s="487"/>
      <c r="V214" s="1"/>
      <c r="W214" s="237"/>
      <c r="X214" s="1"/>
      <c r="Y214" s="236"/>
      <c r="Z214" s="1"/>
      <c r="AA214" s="445"/>
      <c r="AB214" s="1"/>
    </row>
    <row r="215" spans="1:28" ht="15.75" customHeight="1">
      <c r="A215" s="13">
        <v>203</v>
      </c>
      <c r="B215" s="26" t="s">
        <v>41</v>
      </c>
      <c r="C215" s="218" t="s">
        <v>877</v>
      </c>
      <c r="D215" s="25" t="s">
        <v>839</v>
      </c>
      <c r="E215" s="26">
        <v>8</v>
      </c>
      <c r="F215" s="26" t="s">
        <v>252</v>
      </c>
      <c r="G215" s="42">
        <v>300</v>
      </c>
      <c r="H215" s="199">
        <v>2400</v>
      </c>
      <c r="I215" s="119" t="s">
        <v>30</v>
      </c>
      <c r="J215" s="460"/>
      <c r="K215" s="460"/>
      <c r="L215" s="460">
        <v>1</v>
      </c>
      <c r="M215" s="461"/>
      <c r="N215" s="460"/>
      <c r="O215" s="460"/>
      <c r="P215" s="460"/>
      <c r="Q215" s="460"/>
      <c r="R215" s="459">
        <v>1</v>
      </c>
      <c r="S215" s="460"/>
      <c r="T215" s="460"/>
      <c r="U215" s="487"/>
      <c r="V215" s="1"/>
      <c r="W215" s="237"/>
      <c r="X215" s="1"/>
      <c r="Y215" s="236"/>
      <c r="Z215" s="1"/>
      <c r="AA215" s="445"/>
      <c r="AB215" s="1"/>
    </row>
    <row r="216" spans="1:28" ht="15.75" customHeight="1">
      <c r="A216" s="13">
        <v>204</v>
      </c>
      <c r="B216" s="26" t="s">
        <v>41</v>
      </c>
      <c r="C216" s="218" t="s">
        <v>878</v>
      </c>
      <c r="D216" s="25" t="s">
        <v>839</v>
      </c>
      <c r="E216" s="26">
        <v>13</v>
      </c>
      <c r="F216" s="26" t="s">
        <v>57</v>
      </c>
      <c r="G216" s="42">
        <v>500</v>
      </c>
      <c r="H216" s="199">
        <v>6500</v>
      </c>
      <c r="I216" s="119" t="s">
        <v>30</v>
      </c>
      <c r="J216" s="460"/>
      <c r="K216" s="460"/>
      <c r="L216" s="460">
        <v>1</v>
      </c>
      <c r="M216" s="461"/>
      <c r="N216" s="460"/>
      <c r="O216" s="460"/>
      <c r="P216" s="460"/>
      <c r="Q216" s="460"/>
      <c r="R216" s="459">
        <v>1</v>
      </c>
      <c r="S216" s="460"/>
      <c r="T216" s="460"/>
      <c r="U216" s="487"/>
      <c r="V216" s="1"/>
      <c r="W216" s="237"/>
      <c r="X216" s="1"/>
      <c r="Y216" s="236"/>
      <c r="Z216" s="1"/>
      <c r="AA216" s="445"/>
      <c r="AB216" s="1"/>
    </row>
    <row r="217" spans="1:28" ht="15.75" customHeight="1">
      <c r="A217" s="13">
        <v>205</v>
      </c>
      <c r="B217" s="26" t="s">
        <v>41</v>
      </c>
      <c r="C217" s="218" t="s">
        <v>879</v>
      </c>
      <c r="D217" s="25" t="s">
        <v>839</v>
      </c>
      <c r="E217" s="26">
        <v>13</v>
      </c>
      <c r="F217" s="26" t="s">
        <v>252</v>
      </c>
      <c r="G217" s="42">
        <v>250</v>
      </c>
      <c r="H217" s="199">
        <v>3250</v>
      </c>
      <c r="I217" s="119" t="s">
        <v>30</v>
      </c>
      <c r="J217" s="460"/>
      <c r="K217" s="460"/>
      <c r="L217" s="460">
        <v>1</v>
      </c>
      <c r="M217" s="461"/>
      <c r="N217" s="460"/>
      <c r="O217" s="460"/>
      <c r="P217" s="460"/>
      <c r="Q217" s="460"/>
      <c r="R217" s="459">
        <v>1</v>
      </c>
      <c r="S217" s="460"/>
      <c r="T217" s="460"/>
      <c r="U217" s="487"/>
      <c r="V217" s="1"/>
      <c r="W217" s="237"/>
      <c r="X217" s="1"/>
      <c r="Y217" s="236"/>
      <c r="Z217" s="1"/>
      <c r="AA217" s="445"/>
      <c r="AB217" s="1"/>
    </row>
    <row r="218" spans="1:28" ht="15.75" customHeight="1">
      <c r="A218" s="13">
        <v>206</v>
      </c>
      <c r="B218" s="26" t="s">
        <v>41</v>
      </c>
      <c r="C218" s="218" t="s">
        <v>880</v>
      </c>
      <c r="D218" s="25" t="s">
        <v>839</v>
      </c>
      <c r="E218" s="26">
        <v>13</v>
      </c>
      <c r="F218" s="26" t="s">
        <v>881</v>
      </c>
      <c r="G218" s="42">
        <v>150</v>
      </c>
      <c r="H218" s="199">
        <v>1950</v>
      </c>
      <c r="I218" s="119" t="s">
        <v>30</v>
      </c>
      <c r="J218" s="460"/>
      <c r="K218" s="460"/>
      <c r="L218" s="460">
        <v>1</v>
      </c>
      <c r="M218" s="461"/>
      <c r="N218" s="460"/>
      <c r="O218" s="460"/>
      <c r="P218" s="460"/>
      <c r="Q218" s="460"/>
      <c r="R218" s="459">
        <v>1</v>
      </c>
      <c r="S218" s="460"/>
      <c r="T218" s="460"/>
      <c r="U218" s="487"/>
      <c r="V218" s="1"/>
      <c r="W218" s="237"/>
      <c r="X218" s="1"/>
      <c r="Y218" s="236"/>
      <c r="Z218" s="1"/>
      <c r="AA218" s="445"/>
      <c r="AB218" s="1"/>
    </row>
    <row r="219" spans="1:28" ht="15.75" customHeight="1">
      <c r="A219" s="13">
        <v>207</v>
      </c>
      <c r="B219" s="26" t="s">
        <v>41</v>
      </c>
      <c r="C219" s="44" t="s">
        <v>718</v>
      </c>
      <c r="D219" s="25" t="s">
        <v>840</v>
      </c>
      <c r="E219" s="26">
        <v>2</v>
      </c>
      <c r="F219" s="26" t="s">
        <v>312</v>
      </c>
      <c r="G219" s="238">
        <v>200</v>
      </c>
      <c r="H219" s="199">
        <v>400</v>
      </c>
      <c r="I219" s="119" t="s">
        <v>30</v>
      </c>
      <c r="J219" s="460"/>
      <c r="K219" s="460"/>
      <c r="L219" s="460">
        <v>1</v>
      </c>
      <c r="M219" s="461"/>
      <c r="N219" s="460"/>
      <c r="O219" s="460"/>
      <c r="P219" s="460"/>
      <c r="Q219" s="460"/>
      <c r="R219" s="459">
        <v>1</v>
      </c>
      <c r="S219" s="460"/>
      <c r="T219" s="460"/>
      <c r="U219" s="487"/>
      <c r="V219" s="1"/>
      <c r="W219" s="237"/>
      <c r="X219" s="1"/>
      <c r="Y219" s="236"/>
      <c r="Z219" s="1"/>
      <c r="AA219" s="445"/>
      <c r="AB219" s="1"/>
    </row>
    <row r="220" spans="1:28" ht="15.75" customHeight="1">
      <c r="A220" s="13">
        <v>208</v>
      </c>
      <c r="B220" s="26" t="s">
        <v>41</v>
      </c>
      <c r="C220" s="218" t="s">
        <v>718</v>
      </c>
      <c r="D220" s="25" t="s">
        <v>840</v>
      </c>
      <c r="E220" s="26">
        <v>1</v>
      </c>
      <c r="F220" s="26" t="s">
        <v>312</v>
      </c>
      <c r="G220" s="42">
        <v>500</v>
      </c>
      <c r="H220" s="199">
        <v>500</v>
      </c>
      <c r="I220" s="119" t="s">
        <v>30</v>
      </c>
      <c r="J220" s="460"/>
      <c r="K220" s="460"/>
      <c r="L220" s="460">
        <v>1</v>
      </c>
      <c r="M220" s="461"/>
      <c r="N220" s="460"/>
      <c r="O220" s="460"/>
      <c r="P220" s="460"/>
      <c r="Q220" s="460"/>
      <c r="R220" s="459">
        <v>1</v>
      </c>
      <c r="S220" s="460"/>
      <c r="T220" s="460"/>
      <c r="U220" s="487"/>
      <c r="V220" s="1"/>
      <c r="W220" s="237"/>
      <c r="X220" s="1"/>
      <c r="Y220" s="236"/>
      <c r="Z220" s="1"/>
      <c r="AA220" s="445"/>
      <c r="AB220" s="1"/>
    </row>
    <row r="221" spans="1:28" ht="15.75" customHeight="1">
      <c r="A221" s="13">
        <v>209</v>
      </c>
      <c r="B221" s="26" t="s">
        <v>41</v>
      </c>
      <c r="C221" s="218" t="s">
        <v>882</v>
      </c>
      <c r="D221" s="25" t="s">
        <v>840</v>
      </c>
      <c r="E221" s="26">
        <v>5</v>
      </c>
      <c r="F221" s="26" t="s">
        <v>252</v>
      </c>
      <c r="G221" s="42">
        <v>700</v>
      </c>
      <c r="H221" s="199">
        <v>3500</v>
      </c>
      <c r="I221" s="119" t="s">
        <v>30</v>
      </c>
      <c r="J221" s="460"/>
      <c r="K221" s="460"/>
      <c r="L221" s="460">
        <v>1</v>
      </c>
      <c r="M221" s="461"/>
      <c r="N221" s="460"/>
      <c r="O221" s="460"/>
      <c r="P221" s="460"/>
      <c r="Q221" s="460"/>
      <c r="R221" s="459">
        <v>1</v>
      </c>
      <c r="S221" s="460"/>
      <c r="T221" s="460"/>
      <c r="U221" s="487"/>
      <c r="V221" s="1"/>
      <c r="W221" s="237"/>
      <c r="X221" s="1"/>
      <c r="Y221" s="236"/>
      <c r="Z221" s="1"/>
      <c r="AA221" s="445"/>
      <c r="AB221" s="1"/>
    </row>
    <row r="222" spans="1:28" ht="15.75" customHeight="1">
      <c r="A222" s="13">
        <v>210</v>
      </c>
      <c r="B222" s="26" t="s">
        <v>41</v>
      </c>
      <c r="C222" s="218" t="s">
        <v>883</v>
      </c>
      <c r="D222" s="25" t="s">
        <v>840</v>
      </c>
      <c r="E222" s="26">
        <v>10</v>
      </c>
      <c r="F222" s="26" t="s">
        <v>252</v>
      </c>
      <c r="G222" s="42">
        <v>250</v>
      </c>
      <c r="H222" s="199">
        <v>2500</v>
      </c>
      <c r="I222" s="119" t="s">
        <v>30</v>
      </c>
      <c r="J222" s="460"/>
      <c r="K222" s="460"/>
      <c r="L222" s="460">
        <v>1</v>
      </c>
      <c r="M222" s="461"/>
      <c r="N222" s="460"/>
      <c r="O222" s="460"/>
      <c r="P222" s="460"/>
      <c r="Q222" s="460"/>
      <c r="R222" s="459">
        <v>1</v>
      </c>
      <c r="S222" s="460"/>
      <c r="T222" s="460"/>
      <c r="U222" s="487"/>
      <c r="V222" s="1"/>
      <c r="W222" s="237"/>
      <c r="X222" s="1"/>
      <c r="Y222" s="236"/>
      <c r="Z222" s="1"/>
      <c r="AA222" s="445"/>
      <c r="AB222" s="1"/>
    </row>
    <row r="223" spans="1:28" ht="15.75" customHeight="1">
      <c r="A223" s="13">
        <v>211</v>
      </c>
      <c r="B223" s="26" t="s">
        <v>41</v>
      </c>
      <c r="C223" s="218" t="s">
        <v>884</v>
      </c>
      <c r="D223" s="25" t="s">
        <v>840</v>
      </c>
      <c r="E223" s="26">
        <v>10</v>
      </c>
      <c r="F223" s="26" t="s">
        <v>252</v>
      </c>
      <c r="G223" s="42">
        <v>67</v>
      </c>
      <c r="H223" s="199">
        <v>670</v>
      </c>
      <c r="I223" s="119" t="s">
        <v>30</v>
      </c>
      <c r="J223" s="460"/>
      <c r="K223" s="460"/>
      <c r="L223" s="460">
        <v>1</v>
      </c>
      <c r="M223" s="461"/>
      <c r="N223" s="460"/>
      <c r="O223" s="460"/>
      <c r="P223" s="460"/>
      <c r="Q223" s="460"/>
      <c r="R223" s="459">
        <v>1</v>
      </c>
      <c r="S223" s="460"/>
      <c r="T223" s="460"/>
      <c r="U223" s="487"/>
      <c r="V223" s="1"/>
      <c r="W223" s="237"/>
      <c r="X223" s="1"/>
      <c r="Y223" s="236"/>
      <c r="Z223" s="1"/>
      <c r="AA223" s="445"/>
      <c r="AB223" s="1"/>
    </row>
    <row r="224" spans="1:28" ht="15.75" customHeight="1">
      <c r="A224" s="13">
        <v>212</v>
      </c>
      <c r="B224" s="26" t="s">
        <v>41</v>
      </c>
      <c r="C224" s="218" t="s">
        <v>880</v>
      </c>
      <c r="D224" s="25" t="s">
        <v>840</v>
      </c>
      <c r="E224" s="26">
        <v>10</v>
      </c>
      <c r="F224" s="26" t="s">
        <v>881</v>
      </c>
      <c r="G224" s="42">
        <v>43</v>
      </c>
      <c r="H224" s="199">
        <v>430</v>
      </c>
      <c r="I224" s="119" t="s">
        <v>30</v>
      </c>
      <c r="J224" s="460"/>
      <c r="K224" s="460"/>
      <c r="L224" s="460">
        <v>1</v>
      </c>
      <c r="M224" s="461"/>
      <c r="N224" s="460"/>
      <c r="O224" s="460"/>
      <c r="P224" s="460"/>
      <c r="Q224" s="460"/>
      <c r="R224" s="459">
        <v>1</v>
      </c>
      <c r="S224" s="460"/>
      <c r="T224" s="460"/>
      <c r="U224" s="487"/>
      <c r="V224" s="1"/>
      <c r="W224" s="237"/>
      <c r="X224" s="1"/>
      <c r="Y224" s="236"/>
      <c r="Z224" s="1"/>
      <c r="AA224" s="445"/>
      <c r="AB224" s="1"/>
    </row>
    <row r="225" spans="1:28" ht="15.75" customHeight="1">
      <c r="A225" s="13">
        <v>213</v>
      </c>
      <c r="B225" s="26" t="s">
        <v>41</v>
      </c>
      <c r="C225" s="218" t="s">
        <v>885</v>
      </c>
      <c r="D225" s="25" t="s">
        <v>840</v>
      </c>
      <c r="E225" s="26">
        <v>10</v>
      </c>
      <c r="F225" s="26" t="s">
        <v>252</v>
      </c>
      <c r="G225" s="42">
        <v>299</v>
      </c>
      <c r="H225" s="199">
        <v>2990</v>
      </c>
      <c r="I225" s="119" t="s">
        <v>30</v>
      </c>
      <c r="J225" s="460"/>
      <c r="K225" s="460"/>
      <c r="L225" s="460">
        <v>1</v>
      </c>
      <c r="M225" s="461"/>
      <c r="N225" s="460"/>
      <c r="O225" s="460"/>
      <c r="P225" s="460"/>
      <c r="Q225" s="460"/>
      <c r="R225" s="459">
        <v>1</v>
      </c>
      <c r="S225" s="460"/>
      <c r="T225" s="460"/>
      <c r="U225" s="487"/>
      <c r="V225" s="1"/>
      <c r="W225" s="237"/>
      <c r="X225" s="1"/>
      <c r="Y225" s="236"/>
      <c r="Z225" s="1"/>
      <c r="AA225" s="445"/>
      <c r="AB225" s="1"/>
    </row>
    <row r="226" spans="1:28" ht="15.75" customHeight="1">
      <c r="A226" s="13">
        <v>214</v>
      </c>
      <c r="B226" s="26" t="s">
        <v>41</v>
      </c>
      <c r="C226" s="218" t="s">
        <v>878</v>
      </c>
      <c r="D226" s="25" t="s">
        <v>840</v>
      </c>
      <c r="E226" s="26">
        <v>6</v>
      </c>
      <c r="F226" s="26" t="s">
        <v>252</v>
      </c>
      <c r="G226" s="42">
        <v>500</v>
      </c>
      <c r="H226" s="199">
        <v>3000</v>
      </c>
      <c r="I226" s="119" t="s">
        <v>30</v>
      </c>
      <c r="J226" s="460"/>
      <c r="K226" s="460"/>
      <c r="L226" s="460">
        <v>1</v>
      </c>
      <c r="M226" s="461"/>
      <c r="N226" s="460"/>
      <c r="O226" s="460"/>
      <c r="P226" s="460"/>
      <c r="Q226" s="460"/>
      <c r="R226" s="459">
        <v>1</v>
      </c>
      <c r="S226" s="460"/>
      <c r="T226" s="460"/>
      <c r="U226" s="487"/>
      <c r="V226" s="1"/>
      <c r="W226" s="237"/>
      <c r="X226" s="1"/>
      <c r="Y226" s="236"/>
      <c r="Z226" s="1"/>
      <c r="AA226" s="445"/>
      <c r="AB226" s="1"/>
    </row>
    <row r="227" spans="1:28" ht="15.75" customHeight="1">
      <c r="A227" s="13">
        <v>215</v>
      </c>
      <c r="B227" s="26" t="s">
        <v>41</v>
      </c>
      <c r="C227" s="218" t="s">
        <v>875</v>
      </c>
      <c r="D227" s="25" t="s">
        <v>840</v>
      </c>
      <c r="E227" s="26">
        <v>3</v>
      </c>
      <c r="F227" s="26" t="s">
        <v>252</v>
      </c>
      <c r="G227" s="42">
        <v>800</v>
      </c>
      <c r="H227" s="199">
        <v>2400</v>
      </c>
      <c r="I227" s="119" t="s">
        <v>30</v>
      </c>
      <c r="J227" s="460"/>
      <c r="K227" s="460"/>
      <c r="L227" s="460">
        <v>1</v>
      </c>
      <c r="M227" s="461"/>
      <c r="N227" s="460"/>
      <c r="O227" s="460"/>
      <c r="P227" s="460"/>
      <c r="Q227" s="460"/>
      <c r="R227" s="459">
        <v>1</v>
      </c>
      <c r="S227" s="460"/>
      <c r="T227" s="460"/>
      <c r="U227" s="487"/>
      <c r="V227" s="1"/>
      <c r="W227" s="237"/>
      <c r="X227" s="1"/>
      <c r="Y227" s="236"/>
      <c r="Z227" s="1"/>
      <c r="AA227" s="445"/>
      <c r="AB227" s="1"/>
    </row>
    <row r="228" spans="1:28" ht="15.75" customHeight="1">
      <c r="A228" s="13">
        <v>216</v>
      </c>
      <c r="B228" s="26" t="s">
        <v>41</v>
      </c>
      <c r="C228" s="44" t="s">
        <v>718</v>
      </c>
      <c r="D228" s="25" t="s">
        <v>841</v>
      </c>
      <c r="E228" s="26">
        <v>1</v>
      </c>
      <c r="F228" s="26" t="s">
        <v>312</v>
      </c>
      <c r="G228" s="238">
        <v>200</v>
      </c>
      <c r="H228" s="199">
        <v>200</v>
      </c>
      <c r="I228" s="119" t="s">
        <v>30</v>
      </c>
      <c r="J228" s="460"/>
      <c r="K228" s="460"/>
      <c r="L228" s="460">
        <v>1</v>
      </c>
      <c r="M228" s="461"/>
      <c r="N228" s="460"/>
      <c r="O228" s="460"/>
      <c r="P228" s="460"/>
      <c r="Q228" s="460"/>
      <c r="R228" s="459">
        <v>1</v>
      </c>
      <c r="S228" s="460"/>
      <c r="T228" s="460"/>
      <c r="U228" s="487"/>
      <c r="V228" s="1"/>
      <c r="W228" s="237"/>
      <c r="X228" s="1"/>
      <c r="Y228" s="236"/>
      <c r="Z228" s="1"/>
      <c r="AA228" s="445"/>
      <c r="AB228" s="1"/>
    </row>
    <row r="229" spans="1:28" ht="15.75" customHeight="1">
      <c r="A229" s="13">
        <v>217</v>
      </c>
      <c r="B229" s="26" t="s">
        <v>41</v>
      </c>
      <c r="C229" s="218" t="s">
        <v>718</v>
      </c>
      <c r="D229" s="25" t="s">
        <v>841</v>
      </c>
      <c r="E229" s="26">
        <v>2</v>
      </c>
      <c r="F229" s="26" t="s">
        <v>312</v>
      </c>
      <c r="G229" s="42">
        <v>170</v>
      </c>
      <c r="H229" s="199">
        <v>340</v>
      </c>
      <c r="I229" s="119" t="s">
        <v>30</v>
      </c>
      <c r="J229" s="460"/>
      <c r="K229" s="460"/>
      <c r="L229" s="460">
        <v>1</v>
      </c>
      <c r="M229" s="461"/>
      <c r="N229" s="460"/>
      <c r="O229" s="460"/>
      <c r="P229" s="460"/>
      <c r="Q229" s="460"/>
      <c r="R229" s="459">
        <v>1</v>
      </c>
      <c r="S229" s="460"/>
      <c r="T229" s="460"/>
      <c r="U229" s="487"/>
      <c r="V229" s="1"/>
      <c r="W229" s="237"/>
      <c r="X229" s="1"/>
      <c r="Y229" s="236"/>
      <c r="Z229" s="1"/>
      <c r="AA229" s="445"/>
      <c r="AB229" s="1"/>
    </row>
    <row r="230" spans="1:28" ht="15.75" customHeight="1">
      <c r="A230" s="13">
        <v>218</v>
      </c>
      <c r="B230" s="26" t="s">
        <v>41</v>
      </c>
      <c r="C230" s="218" t="s">
        <v>876</v>
      </c>
      <c r="D230" s="25" t="s">
        <v>841</v>
      </c>
      <c r="E230" s="26">
        <v>1</v>
      </c>
      <c r="F230" s="26" t="s">
        <v>252</v>
      </c>
      <c r="G230" s="42">
        <v>12500</v>
      </c>
      <c r="H230" s="199">
        <v>12500</v>
      </c>
      <c r="I230" s="119" t="s">
        <v>30</v>
      </c>
      <c r="J230" s="460"/>
      <c r="K230" s="460"/>
      <c r="L230" s="460">
        <v>1</v>
      </c>
      <c r="M230" s="461"/>
      <c r="N230" s="460"/>
      <c r="O230" s="460"/>
      <c r="P230" s="460"/>
      <c r="Q230" s="460"/>
      <c r="R230" s="459">
        <v>1</v>
      </c>
      <c r="S230" s="460"/>
      <c r="T230" s="460"/>
      <c r="U230" s="487"/>
      <c r="V230" s="1"/>
      <c r="W230" s="237"/>
      <c r="X230" s="1"/>
      <c r="Y230" s="236"/>
      <c r="Z230" s="1"/>
      <c r="AA230" s="445"/>
      <c r="AB230" s="1"/>
    </row>
    <row r="231" spans="1:28" ht="15.75" customHeight="1">
      <c r="A231" s="13">
        <v>219</v>
      </c>
      <c r="B231" s="26" t="s">
        <v>41</v>
      </c>
      <c r="C231" s="218" t="s">
        <v>877</v>
      </c>
      <c r="D231" s="25" t="s">
        <v>841</v>
      </c>
      <c r="E231" s="26">
        <v>10</v>
      </c>
      <c r="F231" s="26" t="s">
        <v>252</v>
      </c>
      <c r="G231" s="42">
        <v>700</v>
      </c>
      <c r="H231" s="199">
        <v>7000</v>
      </c>
      <c r="I231" s="119" t="s">
        <v>30</v>
      </c>
      <c r="J231" s="460"/>
      <c r="K231" s="460"/>
      <c r="L231" s="460">
        <v>1</v>
      </c>
      <c r="M231" s="461"/>
      <c r="N231" s="460"/>
      <c r="O231" s="460"/>
      <c r="P231" s="460"/>
      <c r="Q231" s="460"/>
      <c r="R231" s="459">
        <v>1</v>
      </c>
      <c r="S231" s="460"/>
      <c r="T231" s="460"/>
      <c r="U231" s="487"/>
      <c r="V231" s="1"/>
      <c r="W231" s="237"/>
      <c r="X231" s="1"/>
      <c r="Y231" s="236"/>
      <c r="Z231" s="1"/>
      <c r="AA231" s="445"/>
      <c r="AB231" s="1"/>
    </row>
    <row r="232" spans="1:28" ht="15.75" customHeight="1">
      <c r="A232" s="13">
        <v>220</v>
      </c>
      <c r="B232" s="26" t="s">
        <v>41</v>
      </c>
      <c r="C232" s="218" t="s">
        <v>886</v>
      </c>
      <c r="D232" s="25" t="s">
        <v>841</v>
      </c>
      <c r="E232" s="26">
        <v>4</v>
      </c>
      <c r="F232" s="26" t="s">
        <v>881</v>
      </c>
      <c r="G232" s="42">
        <v>290</v>
      </c>
      <c r="H232" s="199">
        <v>1160</v>
      </c>
      <c r="I232" s="119" t="s">
        <v>30</v>
      </c>
      <c r="J232" s="460"/>
      <c r="K232" s="460"/>
      <c r="L232" s="460">
        <v>1</v>
      </c>
      <c r="M232" s="461"/>
      <c r="N232" s="460"/>
      <c r="O232" s="460"/>
      <c r="P232" s="460"/>
      <c r="Q232" s="460"/>
      <c r="R232" s="459">
        <v>1</v>
      </c>
      <c r="S232" s="460"/>
      <c r="T232" s="460"/>
      <c r="U232" s="487"/>
      <c r="V232" s="1"/>
      <c r="W232" s="237"/>
      <c r="X232" s="1"/>
      <c r="Y232" s="236"/>
      <c r="Z232" s="1"/>
      <c r="AA232" s="445"/>
      <c r="AB232" s="1"/>
    </row>
    <row r="233" spans="1:28" ht="15.75" customHeight="1">
      <c r="A233" s="13">
        <v>221</v>
      </c>
      <c r="B233" s="26" t="s">
        <v>41</v>
      </c>
      <c r="C233" s="218" t="s">
        <v>887</v>
      </c>
      <c r="D233" s="25" t="s">
        <v>841</v>
      </c>
      <c r="E233" s="26">
        <v>4</v>
      </c>
      <c r="F233" s="26" t="s">
        <v>252</v>
      </c>
      <c r="G233" s="42">
        <v>180</v>
      </c>
      <c r="H233" s="199">
        <v>720</v>
      </c>
      <c r="I233" s="119" t="s">
        <v>30</v>
      </c>
      <c r="J233" s="460"/>
      <c r="K233" s="460"/>
      <c r="L233" s="460">
        <v>1</v>
      </c>
      <c r="M233" s="461"/>
      <c r="N233" s="460"/>
      <c r="O233" s="460"/>
      <c r="P233" s="460"/>
      <c r="Q233" s="460"/>
      <c r="R233" s="459">
        <v>1</v>
      </c>
      <c r="S233" s="460"/>
      <c r="T233" s="460"/>
      <c r="U233" s="487"/>
      <c r="V233" s="1"/>
      <c r="W233" s="237"/>
      <c r="X233" s="1"/>
      <c r="Y233" s="236"/>
      <c r="Z233" s="1"/>
      <c r="AA233" s="445"/>
      <c r="AB233" s="1"/>
    </row>
    <row r="234" spans="1:28" ht="15.75" customHeight="1">
      <c r="A234" s="13">
        <v>222</v>
      </c>
      <c r="B234" s="26" t="s">
        <v>41</v>
      </c>
      <c r="C234" s="218" t="s">
        <v>888</v>
      </c>
      <c r="D234" s="25" t="s">
        <v>841</v>
      </c>
      <c r="E234" s="26">
        <v>4</v>
      </c>
      <c r="F234" s="26" t="s">
        <v>252</v>
      </c>
      <c r="G234" s="42">
        <v>279</v>
      </c>
      <c r="H234" s="199">
        <v>1116</v>
      </c>
      <c r="I234" s="119" t="s">
        <v>30</v>
      </c>
      <c r="J234" s="460"/>
      <c r="K234" s="460"/>
      <c r="L234" s="460">
        <v>1</v>
      </c>
      <c r="M234" s="461"/>
      <c r="N234" s="460"/>
      <c r="O234" s="460"/>
      <c r="P234" s="460"/>
      <c r="Q234" s="460"/>
      <c r="R234" s="459">
        <v>1</v>
      </c>
      <c r="S234" s="460"/>
      <c r="T234" s="460"/>
      <c r="U234" s="487"/>
      <c r="V234" s="1"/>
      <c r="W234" s="237"/>
      <c r="X234" s="1"/>
      <c r="Y234" s="236"/>
      <c r="Z234" s="1"/>
      <c r="AA234" s="445"/>
      <c r="AB234" s="1"/>
    </row>
    <row r="235" spans="1:28" ht="15.75" customHeight="1">
      <c r="A235" s="13">
        <v>223</v>
      </c>
      <c r="B235" s="26" t="s">
        <v>41</v>
      </c>
      <c r="C235" s="218" t="s">
        <v>889</v>
      </c>
      <c r="D235" s="25" t="s">
        <v>841</v>
      </c>
      <c r="E235" s="26">
        <v>4</v>
      </c>
      <c r="F235" s="26" t="s">
        <v>252</v>
      </c>
      <c r="G235" s="42">
        <v>400</v>
      </c>
      <c r="H235" s="199">
        <v>1600</v>
      </c>
      <c r="I235" s="119" t="s">
        <v>30</v>
      </c>
      <c r="J235" s="460"/>
      <c r="K235" s="460"/>
      <c r="L235" s="460">
        <v>1</v>
      </c>
      <c r="M235" s="461"/>
      <c r="N235" s="460"/>
      <c r="O235" s="460"/>
      <c r="P235" s="460"/>
      <c r="Q235" s="460"/>
      <c r="R235" s="459">
        <v>1</v>
      </c>
      <c r="S235" s="460"/>
      <c r="T235" s="460"/>
      <c r="U235" s="487"/>
      <c r="V235" s="1"/>
      <c r="W235" s="237"/>
      <c r="X235" s="1"/>
      <c r="Y235" s="236"/>
      <c r="Z235" s="1"/>
      <c r="AA235" s="445"/>
      <c r="AB235" s="1"/>
    </row>
    <row r="236" spans="1:28" ht="15.75" customHeight="1">
      <c r="A236" s="13">
        <v>224</v>
      </c>
      <c r="B236" s="26" t="s">
        <v>41</v>
      </c>
      <c r="C236" s="218" t="s">
        <v>875</v>
      </c>
      <c r="D236" s="25" t="s">
        <v>841</v>
      </c>
      <c r="E236" s="26">
        <v>1</v>
      </c>
      <c r="F236" s="26" t="s">
        <v>252</v>
      </c>
      <c r="G236" s="42">
        <v>580</v>
      </c>
      <c r="H236" s="199">
        <v>580</v>
      </c>
      <c r="I236" s="119" t="s">
        <v>30</v>
      </c>
      <c r="J236" s="460"/>
      <c r="K236" s="460"/>
      <c r="L236" s="460">
        <v>1</v>
      </c>
      <c r="M236" s="461"/>
      <c r="N236" s="460"/>
      <c r="O236" s="460"/>
      <c r="P236" s="460"/>
      <c r="Q236" s="460"/>
      <c r="R236" s="459">
        <v>1</v>
      </c>
      <c r="S236" s="460"/>
      <c r="T236" s="460"/>
      <c r="U236" s="487"/>
      <c r="V236" s="1"/>
      <c r="W236" s="237"/>
      <c r="X236" s="1"/>
      <c r="Y236" s="236"/>
      <c r="Z236" s="1"/>
      <c r="AA236" s="445"/>
      <c r="AB236" s="1"/>
    </row>
    <row r="237" spans="1:28" ht="15.75" customHeight="1">
      <c r="A237" s="13">
        <v>225</v>
      </c>
      <c r="B237" s="26" t="s">
        <v>41</v>
      </c>
      <c r="C237" s="44" t="s">
        <v>718</v>
      </c>
      <c r="D237" s="25" t="s">
        <v>842</v>
      </c>
      <c r="E237" s="26">
        <v>1</v>
      </c>
      <c r="F237" s="26" t="s">
        <v>312</v>
      </c>
      <c r="G237" s="238">
        <v>200</v>
      </c>
      <c r="H237" s="199">
        <v>200</v>
      </c>
      <c r="I237" s="119" t="s">
        <v>30</v>
      </c>
      <c r="J237" s="460"/>
      <c r="K237" s="460"/>
      <c r="L237" s="460">
        <v>1</v>
      </c>
      <c r="M237" s="461"/>
      <c r="N237" s="460"/>
      <c r="O237" s="460"/>
      <c r="P237" s="460"/>
      <c r="Q237" s="460"/>
      <c r="R237" s="459">
        <v>1</v>
      </c>
      <c r="S237" s="460"/>
      <c r="T237" s="460"/>
      <c r="U237" s="487"/>
      <c r="V237" s="1"/>
      <c r="W237" s="237"/>
      <c r="X237" s="1"/>
      <c r="Y237" s="236"/>
      <c r="Z237" s="1"/>
      <c r="AA237" s="445"/>
      <c r="AB237" s="1"/>
    </row>
    <row r="238" spans="1:28" ht="15.75" customHeight="1">
      <c r="A238" s="13">
        <v>226</v>
      </c>
      <c r="B238" s="26" t="s">
        <v>41</v>
      </c>
      <c r="C238" s="218" t="s">
        <v>876</v>
      </c>
      <c r="D238" s="25" t="s">
        <v>842</v>
      </c>
      <c r="E238" s="26">
        <v>1</v>
      </c>
      <c r="F238" s="26" t="s">
        <v>252</v>
      </c>
      <c r="G238" s="42">
        <v>13500</v>
      </c>
      <c r="H238" s="199">
        <v>13500</v>
      </c>
      <c r="I238" s="119" t="s">
        <v>30</v>
      </c>
      <c r="J238" s="460"/>
      <c r="K238" s="460"/>
      <c r="L238" s="460">
        <v>1</v>
      </c>
      <c r="M238" s="461"/>
      <c r="N238" s="460"/>
      <c r="O238" s="460"/>
      <c r="P238" s="460"/>
      <c r="Q238" s="460"/>
      <c r="R238" s="459">
        <v>1</v>
      </c>
      <c r="S238" s="460"/>
      <c r="T238" s="460"/>
      <c r="U238" s="487"/>
      <c r="V238" s="1"/>
      <c r="W238" s="237"/>
      <c r="X238" s="1"/>
      <c r="Y238" s="236"/>
      <c r="Z238" s="1"/>
      <c r="AA238" s="445"/>
      <c r="AB238" s="1"/>
    </row>
    <row r="239" spans="1:28" ht="15.75" customHeight="1">
      <c r="A239" s="13">
        <v>227</v>
      </c>
      <c r="B239" s="26" t="s">
        <v>41</v>
      </c>
      <c r="C239" s="218" t="s">
        <v>890</v>
      </c>
      <c r="D239" s="25" t="s">
        <v>842</v>
      </c>
      <c r="E239" s="26">
        <v>14.999999999999998</v>
      </c>
      <c r="F239" s="26" t="s">
        <v>311</v>
      </c>
      <c r="G239" s="42">
        <v>33.299999999999997</v>
      </c>
      <c r="H239" s="199">
        <v>499.49999999999989</v>
      </c>
      <c r="I239" s="119" t="s">
        <v>30</v>
      </c>
      <c r="J239" s="460"/>
      <c r="K239" s="460"/>
      <c r="L239" s="460">
        <v>1</v>
      </c>
      <c r="M239" s="461"/>
      <c r="N239" s="460"/>
      <c r="O239" s="460"/>
      <c r="P239" s="460"/>
      <c r="Q239" s="460"/>
      <c r="R239" s="459">
        <v>1</v>
      </c>
      <c r="S239" s="460"/>
      <c r="T239" s="460"/>
      <c r="U239" s="487"/>
      <c r="V239" s="1"/>
      <c r="W239" s="237"/>
      <c r="X239" s="1"/>
      <c r="Y239" s="236"/>
      <c r="Z239" s="1"/>
      <c r="AA239" s="445"/>
      <c r="AB239" s="1"/>
    </row>
    <row r="240" spans="1:28" ht="15.75" customHeight="1">
      <c r="A240" s="13">
        <v>228</v>
      </c>
      <c r="B240" s="26" t="s">
        <v>41</v>
      </c>
      <c r="C240" s="218" t="s">
        <v>884</v>
      </c>
      <c r="D240" s="25" t="s">
        <v>842</v>
      </c>
      <c r="E240" s="26">
        <v>10</v>
      </c>
      <c r="F240" s="26" t="s">
        <v>252</v>
      </c>
      <c r="G240" s="42">
        <v>200</v>
      </c>
      <c r="H240" s="199">
        <v>2000</v>
      </c>
      <c r="I240" s="119" t="s">
        <v>30</v>
      </c>
      <c r="J240" s="460"/>
      <c r="K240" s="460"/>
      <c r="L240" s="460">
        <v>1</v>
      </c>
      <c r="M240" s="461"/>
      <c r="N240" s="460"/>
      <c r="O240" s="460"/>
      <c r="P240" s="460"/>
      <c r="Q240" s="460"/>
      <c r="R240" s="459">
        <v>1</v>
      </c>
      <c r="S240" s="460"/>
      <c r="T240" s="460"/>
      <c r="U240" s="487"/>
      <c r="V240" s="1"/>
      <c r="W240" s="237"/>
      <c r="X240" s="1"/>
      <c r="Y240" s="236"/>
      <c r="Z240" s="1"/>
      <c r="AA240" s="445"/>
      <c r="AB240" s="1"/>
    </row>
    <row r="241" spans="1:28" ht="15.75" customHeight="1">
      <c r="A241" s="13">
        <v>229</v>
      </c>
      <c r="B241" s="26" t="s">
        <v>41</v>
      </c>
      <c r="C241" s="218" t="s">
        <v>880</v>
      </c>
      <c r="D241" s="25" t="s">
        <v>842</v>
      </c>
      <c r="E241" s="26">
        <v>10</v>
      </c>
      <c r="F241" s="26" t="s">
        <v>881</v>
      </c>
      <c r="G241" s="42">
        <v>200</v>
      </c>
      <c r="H241" s="199">
        <v>2000</v>
      </c>
      <c r="I241" s="119" t="s">
        <v>30</v>
      </c>
      <c r="J241" s="460"/>
      <c r="K241" s="460"/>
      <c r="L241" s="460">
        <v>1</v>
      </c>
      <c r="M241" s="461"/>
      <c r="N241" s="460"/>
      <c r="O241" s="460"/>
      <c r="P241" s="460"/>
      <c r="Q241" s="460"/>
      <c r="R241" s="459">
        <v>1</v>
      </c>
      <c r="S241" s="460"/>
      <c r="T241" s="460"/>
      <c r="U241" s="487"/>
      <c r="V241" s="1"/>
      <c r="W241" s="237"/>
      <c r="X241" s="1"/>
      <c r="Y241" s="236"/>
      <c r="Z241" s="1"/>
      <c r="AA241" s="445"/>
      <c r="AB241" s="1"/>
    </row>
    <row r="242" spans="1:28" ht="15.75" customHeight="1">
      <c r="A242" s="13">
        <v>230</v>
      </c>
      <c r="B242" s="26" t="s">
        <v>41</v>
      </c>
      <c r="C242" s="218" t="s">
        <v>888</v>
      </c>
      <c r="D242" s="25" t="s">
        <v>842</v>
      </c>
      <c r="E242" s="26">
        <v>10</v>
      </c>
      <c r="F242" s="26" t="s">
        <v>252</v>
      </c>
      <c r="G242" s="42">
        <v>200</v>
      </c>
      <c r="H242" s="199">
        <v>2000</v>
      </c>
      <c r="I242" s="119" t="s">
        <v>30</v>
      </c>
      <c r="J242" s="460"/>
      <c r="K242" s="460"/>
      <c r="L242" s="460">
        <v>1</v>
      </c>
      <c r="M242" s="461"/>
      <c r="N242" s="460"/>
      <c r="O242" s="460"/>
      <c r="P242" s="460"/>
      <c r="Q242" s="460"/>
      <c r="R242" s="459">
        <v>1</v>
      </c>
      <c r="S242" s="460"/>
      <c r="T242" s="460"/>
      <c r="U242" s="487"/>
      <c r="V242" s="1"/>
      <c r="W242" s="237"/>
      <c r="X242" s="1"/>
      <c r="Y242" s="236"/>
      <c r="Z242" s="1"/>
      <c r="AA242" s="445"/>
      <c r="AB242" s="1"/>
    </row>
    <row r="243" spans="1:28" ht="15.75" customHeight="1">
      <c r="A243" s="13">
        <v>231</v>
      </c>
      <c r="B243" s="26" t="s">
        <v>41</v>
      </c>
      <c r="C243" s="218" t="s">
        <v>891</v>
      </c>
      <c r="D243" s="25" t="s">
        <v>842</v>
      </c>
      <c r="E243" s="26">
        <v>4</v>
      </c>
      <c r="F243" s="26" t="s">
        <v>252</v>
      </c>
      <c r="G243" s="42">
        <v>1000</v>
      </c>
      <c r="H243" s="199">
        <v>4000</v>
      </c>
      <c r="I243" s="119" t="s">
        <v>30</v>
      </c>
      <c r="J243" s="460"/>
      <c r="K243" s="460"/>
      <c r="L243" s="460">
        <v>1</v>
      </c>
      <c r="M243" s="461"/>
      <c r="N243" s="460"/>
      <c r="O243" s="460"/>
      <c r="P243" s="460"/>
      <c r="Q243" s="460"/>
      <c r="R243" s="459">
        <v>1</v>
      </c>
      <c r="S243" s="460"/>
      <c r="T243" s="460"/>
      <c r="U243" s="487"/>
      <c r="V243" s="1"/>
      <c r="W243" s="237"/>
      <c r="X243" s="1"/>
      <c r="Y243" s="236"/>
      <c r="Z243" s="1"/>
      <c r="AA243" s="445"/>
      <c r="AB243" s="1"/>
    </row>
    <row r="244" spans="1:28" ht="15.75" customHeight="1">
      <c r="A244" s="13">
        <v>232</v>
      </c>
      <c r="B244" s="26" t="s">
        <v>41</v>
      </c>
      <c r="C244" s="44" t="s">
        <v>718</v>
      </c>
      <c r="D244" s="25" t="s">
        <v>843</v>
      </c>
      <c r="E244" s="26">
        <v>1</v>
      </c>
      <c r="F244" s="26" t="s">
        <v>312</v>
      </c>
      <c r="G244" s="238">
        <v>200</v>
      </c>
      <c r="H244" s="199">
        <v>200</v>
      </c>
      <c r="I244" s="119" t="s">
        <v>30</v>
      </c>
      <c r="J244" s="460"/>
      <c r="K244" s="460"/>
      <c r="L244" s="460">
        <v>1</v>
      </c>
      <c r="M244" s="461"/>
      <c r="N244" s="460"/>
      <c r="O244" s="460"/>
      <c r="P244" s="460"/>
      <c r="Q244" s="460"/>
      <c r="R244" s="459">
        <v>1</v>
      </c>
      <c r="S244" s="460"/>
      <c r="T244" s="460"/>
      <c r="U244" s="487"/>
      <c r="V244" s="1"/>
      <c r="W244" s="237"/>
      <c r="X244" s="1"/>
      <c r="Y244" s="236"/>
      <c r="Z244" s="1"/>
      <c r="AA244" s="445"/>
      <c r="AB244" s="1"/>
    </row>
    <row r="245" spans="1:28" ht="15.75" customHeight="1">
      <c r="A245" s="13">
        <v>233</v>
      </c>
      <c r="B245" s="26" t="s">
        <v>41</v>
      </c>
      <c r="C245" s="218" t="s">
        <v>876</v>
      </c>
      <c r="D245" s="25" t="s">
        <v>843</v>
      </c>
      <c r="E245" s="26">
        <v>1</v>
      </c>
      <c r="F245" s="26" t="s">
        <v>252</v>
      </c>
      <c r="G245" s="42">
        <v>13500</v>
      </c>
      <c r="H245" s="199">
        <v>13500</v>
      </c>
      <c r="I245" s="119" t="s">
        <v>30</v>
      </c>
      <c r="J245" s="460"/>
      <c r="K245" s="460"/>
      <c r="L245" s="460">
        <v>1</v>
      </c>
      <c r="M245" s="461"/>
      <c r="N245" s="460"/>
      <c r="O245" s="460"/>
      <c r="P245" s="460"/>
      <c r="Q245" s="460"/>
      <c r="R245" s="459">
        <v>1</v>
      </c>
      <c r="S245" s="460"/>
      <c r="T245" s="460"/>
      <c r="U245" s="487"/>
      <c r="V245" s="1"/>
      <c r="W245" s="237"/>
      <c r="X245" s="1"/>
      <c r="Y245" s="236"/>
      <c r="Z245" s="1"/>
      <c r="AA245" s="445"/>
      <c r="AB245" s="1"/>
    </row>
    <row r="246" spans="1:28" ht="15.75" customHeight="1">
      <c r="A246" s="13">
        <v>234</v>
      </c>
      <c r="B246" s="26" t="s">
        <v>41</v>
      </c>
      <c r="C246" s="218" t="s">
        <v>890</v>
      </c>
      <c r="D246" s="25" t="s">
        <v>843</v>
      </c>
      <c r="E246" s="26">
        <v>14.999999999999998</v>
      </c>
      <c r="F246" s="26" t="s">
        <v>311</v>
      </c>
      <c r="G246" s="42">
        <v>33.299999999999997</v>
      </c>
      <c r="H246" s="199">
        <v>499.49999999999989</v>
      </c>
      <c r="I246" s="119" t="s">
        <v>30</v>
      </c>
      <c r="J246" s="460"/>
      <c r="K246" s="460"/>
      <c r="L246" s="460">
        <v>1</v>
      </c>
      <c r="M246" s="461"/>
      <c r="N246" s="460"/>
      <c r="O246" s="460"/>
      <c r="P246" s="460"/>
      <c r="Q246" s="460"/>
      <c r="R246" s="459">
        <v>1</v>
      </c>
      <c r="S246" s="460"/>
      <c r="T246" s="460"/>
      <c r="U246" s="487"/>
      <c r="V246" s="1"/>
      <c r="W246" s="237"/>
      <c r="X246" s="1"/>
      <c r="Y246" s="236"/>
      <c r="Z246" s="1"/>
      <c r="AA246" s="445"/>
      <c r="AB246" s="1"/>
    </row>
    <row r="247" spans="1:28" ht="15.75" customHeight="1">
      <c r="A247" s="13">
        <v>235</v>
      </c>
      <c r="B247" s="26" t="s">
        <v>41</v>
      </c>
      <c r="C247" s="218" t="s">
        <v>884</v>
      </c>
      <c r="D247" s="25" t="s">
        <v>843</v>
      </c>
      <c r="E247" s="26">
        <v>10</v>
      </c>
      <c r="F247" s="26" t="s">
        <v>252</v>
      </c>
      <c r="G247" s="42">
        <v>200</v>
      </c>
      <c r="H247" s="199">
        <v>2000</v>
      </c>
      <c r="I247" s="119" t="s">
        <v>30</v>
      </c>
      <c r="J247" s="460"/>
      <c r="K247" s="460"/>
      <c r="L247" s="460">
        <v>1</v>
      </c>
      <c r="M247" s="461"/>
      <c r="N247" s="460"/>
      <c r="O247" s="460"/>
      <c r="P247" s="460"/>
      <c r="Q247" s="460"/>
      <c r="R247" s="459">
        <v>1</v>
      </c>
      <c r="S247" s="460"/>
      <c r="T247" s="460"/>
      <c r="U247" s="487"/>
      <c r="V247" s="1"/>
      <c r="W247" s="237"/>
      <c r="X247" s="1"/>
      <c r="Y247" s="236"/>
      <c r="Z247" s="1"/>
      <c r="AA247" s="445"/>
      <c r="AB247" s="1"/>
    </row>
    <row r="248" spans="1:28" ht="15.75" customHeight="1">
      <c r="A248" s="13">
        <v>236</v>
      </c>
      <c r="B248" s="26" t="s">
        <v>41</v>
      </c>
      <c r="C248" s="218" t="s">
        <v>880</v>
      </c>
      <c r="D248" s="25" t="s">
        <v>843</v>
      </c>
      <c r="E248" s="26">
        <v>10</v>
      </c>
      <c r="F248" s="26" t="s">
        <v>881</v>
      </c>
      <c r="G248" s="42">
        <v>200</v>
      </c>
      <c r="H248" s="199">
        <v>2000</v>
      </c>
      <c r="I248" s="119" t="s">
        <v>30</v>
      </c>
      <c r="J248" s="460"/>
      <c r="K248" s="460"/>
      <c r="L248" s="460">
        <v>1</v>
      </c>
      <c r="M248" s="461"/>
      <c r="N248" s="460"/>
      <c r="O248" s="460"/>
      <c r="P248" s="460"/>
      <c r="Q248" s="460"/>
      <c r="R248" s="459">
        <v>1</v>
      </c>
      <c r="S248" s="460"/>
      <c r="T248" s="460"/>
      <c r="U248" s="487"/>
      <c r="V248" s="1"/>
      <c r="W248" s="237"/>
      <c r="X248" s="1"/>
      <c r="Y248" s="236"/>
      <c r="Z248" s="1"/>
      <c r="AA248" s="445"/>
      <c r="AB248" s="1"/>
    </row>
    <row r="249" spans="1:28" ht="15.75" customHeight="1">
      <c r="A249" s="13">
        <v>237</v>
      </c>
      <c r="B249" s="26" t="s">
        <v>41</v>
      </c>
      <c r="C249" s="218" t="s">
        <v>888</v>
      </c>
      <c r="D249" s="25" t="s">
        <v>843</v>
      </c>
      <c r="E249" s="26">
        <v>10</v>
      </c>
      <c r="F249" s="26" t="s">
        <v>252</v>
      </c>
      <c r="G249" s="42">
        <v>200</v>
      </c>
      <c r="H249" s="199">
        <v>2000</v>
      </c>
      <c r="I249" s="119" t="s">
        <v>30</v>
      </c>
      <c r="J249" s="460"/>
      <c r="K249" s="460"/>
      <c r="L249" s="460">
        <v>1</v>
      </c>
      <c r="M249" s="461"/>
      <c r="N249" s="460"/>
      <c r="O249" s="460"/>
      <c r="P249" s="460"/>
      <c r="Q249" s="460"/>
      <c r="R249" s="459">
        <v>1</v>
      </c>
      <c r="S249" s="460"/>
      <c r="T249" s="460"/>
      <c r="U249" s="487"/>
      <c r="V249" s="1"/>
      <c r="W249" s="237"/>
      <c r="X249" s="1"/>
      <c r="Y249" s="236"/>
      <c r="Z249" s="1"/>
      <c r="AA249" s="445"/>
      <c r="AB249" s="1"/>
    </row>
    <row r="250" spans="1:28" ht="15.75" customHeight="1">
      <c r="A250" s="13">
        <v>238</v>
      </c>
      <c r="B250" s="26" t="s">
        <v>41</v>
      </c>
      <c r="C250" s="218" t="s">
        <v>891</v>
      </c>
      <c r="D250" s="25" t="s">
        <v>843</v>
      </c>
      <c r="E250" s="26">
        <v>4</v>
      </c>
      <c r="F250" s="26" t="s">
        <v>252</v>
      </c>
      <c r="G250" s="42">
        <v>1000</v>
      </c>
      <c r="H250" s="199">
        <v>4000</v>
      </c>
      <c r="I250" s="119" t="s">
        <v>30</v>
      </c>
      <c r="J250" s="460"/>
      <c r="K250" s="460"/>
      <c r="L250" s="460">
        <v>1</v>
      </c>
      <c r="M250" s="461"/>
      <c r="N250" s="460"/>
      <c r="O250" s="460"/>
      <c r="P250" s="460"/>
      <c r="Q250" s="460"/>
      <c r="R250" s="459">
        <v>1</v>
      </c>
      <c r="S250" s="460"/>
      <c r="T250" s="460"/>
      <c r="U250" s="487"/>
      <c r="V250" s="1"/>
      <c r="W250" s="237"/>
      <c r="X250" s="1"/>
      <c r="Y250" s="236"/>
      <c r="Z250" s="1"/>
      <c r="AA250" s="445"/>
      <c r="AB250" s="1"/>
    </row>
    <row r="251" spans="1:28" ht="15.75" customHeight="1">
      <c r="A251" s="13">
        <v>239</v>
      </c>
      <c r="B251" s="26" t="s">
        <v>41</v>
      </c>
      <c r="C251" s="44" t="s">
        <v>718</v>
      </c>
      <c r="D251" s="25" t="s">
        <v>844</v>
      </c>
      <c r="E251" s="26">
        <v>1</v>
      </c>
      <c r="F251" s="26" t="s">
        <v>312</v>
      </c>
      <c r="G251" s="238">
        <v>200</v>
      </c>
      <c r="H251" s="199">
        <v>200</v>
      </c>
      <c r="I251" s="119" t="s">
        <v>30</v>
      </c>
      <c r="J251" s="460"/>
      <c r="K251" s="460"/>
      <c r="L251" s="460">
        <v>1</v>
      </c>
      <c r="M251" s="461"/>
      <c r="N251" s="460"/>
      <c r="O251" s="460"/>
      <c r="P251" s="460"/>
      <c r="Q251" s="460"/>
      <c r="R251" s="459">
        <v>1</v>
      </c>
      <c r="S251" s="460"/>
      <c r="T251" s="460"/>
      <c r="U251" s="487"/>
      <c r="V251" s="1"/>
      <c r="W251" s="237"/>
      <c r="X251" s="1"/>
      <c r="Y251" s="236"/>
      <c r="Z251" s="1"/>
      <c r="AA251" s="445"/>
      <c r="AB251" s="1"/>
    </row>
    <row r="252" spans="1:28" ht="15.75" customHeight="1">
      <c r="A252" s="13">
        <v>240</v>
      </c>
      <c r="B252" s="26" t="s">
        <v>41</v>
      </c>
      <c r="C252" s="218" t="s">
        <v>876</v>
      </c>
      <c r="D252" s="25" t="s">
        <v>844</v>
      </c>
      <c r="E252" s="26">
        <v>1</v>
      </c>
      <c r="F252" s="26" t="s">
        <v>252</v>
      </c>
      <c r="G252" s="42">
        <v>7800</v>
      </c>
      <c r="H252" s="199">
        <v>7800</v>
      </c>
      <c r="I252" s="119" t="s">
        <v>30</v>
      </c>
      <c r="J252" s="460"/>
      <c r="K252" s="460"/>
      <c r="L252" s="460">
        <v>1</v>
      </c>
      <c r="M252" s="461"/>
      <c r="N252" s="460"/>
      <c r="O252" s="460"/>
      <c r="P252" s="460"/>
      <c r="Q252" s="460"/>
      <c r="R252" s="459">
        <v>1</v>
      </c>
      <c r="S252" s="460"/>
      <c r="T252" s="460"/>
      <c r="U252" s="487"/>
      <c r="V252" s="1"/>
      <c r="W252" s="237"/>
      <c r="X252" s="1"/>
      <c r="Y252" s="236"/>
      <c r="Z252" s="1"/>
      <c r="AA252" s="445"/>
      <c r="AB252" s="1"/>
    </row>
    <row r="253" spans="1:28" ht="15.75" customHeight="1">
      <c r="A253" s="13">
        <v>241</v>
      </c>
      <c r="B253" s="26" t="s">
        <v>41</v>
      </c>
      <c r="C253" s="218" t="s">
        <v>892</v>
      </c>
      <c r="D253" s="25" t="s">
        <v>844</v>
      </c>
      <c r="E253" s="26">
        <v>1</v>
      </c>
      <c r="F253" s="26" t="s">
        <v>399</v>
      </c>
      <c r="G253" s="42">
        <v>2950</v>
      </c>
      <c r="H253" s="199">
        <v>2950</v>
      </c>
      <c r="I253" s="119" t="s">
        <v>30</v>
      </c>
      <c r="J253" s="460"/>
      <c r="K253" s="460"/>
      <c r="L253" s="460">
        <v>1</v>
      </c>
      <c r="M253" s="461"/>
      <c r="N253" s="460"/>
      <c r="O253" s="460"/>
      <c r="P253" s="460"/>
      <c r="Q253" s="460"/>
      <c r="R253" s="459">
        <v>1</v>
      </c>
      <c r="S253" s="460"/>
      <c r="T253" s="460"/>
      <c r="U253" s="487"/>
      <c r="V253" s="1"/>
      <c r="W253" s="237"/>
      <c r="X253" s="1"/>
      <c r="Y253" s="236"/>
      <c r="Z253" s="1"/>
      <c r="AA253" s="445"/>
      <c r="AB253" s="1"/>
    </row>
    <row r="254" spans="1:28" ht="15.75" customHeight="1">
      <c r="A254" s="13">
        <v>242</v>
      </c>
      <c r="B254" s="26" t="s">
        <v>41</v>
      </c>
      <c r="C254" s="218" t="s">
        <v>877</v>
      </c>
      <c r="D254" s="25" t="s">
        <v>844</v>
      </c>
      <c r="E254" s="26">
        <v>6</v>
      </c>
      <c r="F254" s="26" t="s">
        <v>62</v>
      </c>
      <c r="G254" s="42">
        <v>480</v>
      </c>
      <c r="H254" s="199">
        <v>2880</v>
      </c>
      <c r="I254" s="119" t="s">
        <v>30</v>
      </c>
      <c r="J254" s="460"/>
      <c r="K254" s="460"/>
      <c r="L254" s="460">
        <v>1</v>
      </c>
      <c r="M254" s="461"/>
      <c r="N254" s="460"/>
      <c r="O254" s="460"/>
      <c r="P254" s="460"/>
      <c r="Q254" s="460"/>
      <c r="R254" s="459">
        <v>1</v>
      </c>
      <c r="S254" s="460"/>
      <c r="T254" s="460"/>
      <c r="U254" s="487"/>
      <c r="V254" s="1"/>
      <c r="W254" s="237"/>
      <c r="X254" s="1"/>
      <c r="Y254" s="236"/>
      <c r="Z254" s="1"/>
      <c r="AA254" s="445"/>
      <c r="AB254" s="1"/>
    </row>
    <row r="255" spans="1:28" ht="15.75" customHeight="1">
      <c r="A255" s="13">
        <v>243</v>
      </c>
      <c r="B255" s="26" t="s">
        <v>41</v>
      </c>
      <c r="C255" s="218" t="s">
        <v>880</v>
      </c>
      <c r="D255" s="25" t="s">
        <v>844</v>
      </c>
      <c r="E255" s="26">
        <v>8</v>
      </c>
      <c r="F255" s="26" t="s">
        <v>62</v>
      </c>
      <c r="G255" s="42">
        <v>249</v>
      </c>
      <c r="H255" s="199">
        <v>1992</v>
      </c>
      <c r="I255" s="119" t="s">
        <v>30</v>
      </c>
      <c r="J255" s="460"/>
      <c r="K255" s="460"/>
      <c r="L255" s="460">
        <v>1</v>
      </c>
      <c r="M255" s="461"/>
      <c r="N255" s="460"/>
      <c r="O255" s="460"/>
      <c r="P255" s="460"/>
      <c r="Q255" s="460"/>
      <c r="R255" s="459">
        <v>1</v>
      </c>
      <c r="S255" s="460"/>
      <c r="T255" s="460"/>
      <c r="U255" s="487"/>
      <c r="V255" s="1"/>
      <c r="W255" s="237"/>
      <c r="X255" s="1"/>
      <c r="Y255" s="236"/>
      <c r="Z255" s="1"/>
      <c r="AA255" s="445"/>
      <c r="AB255" s="1"/>
    </row>
    <row r="256" spans="1:28" ht="15.75" customHeight="1">
      <c r="A256" s="13">
        <v>244</v>
      </c>
      <c r="B256" s="26" t="s">
        <v>41</v>
      </c>
      <c r="C256" s="218" t="s">
        <v>884</v>
      </c>
      <c r="D256" s="25" t="s">
        <v>844</v>
      </c>
      <c r="E256" s="26">
        <v>6</v>
      </c>
      <c r="F256" s="26" t="s">
        <v>62</v>
      </c>
      <c r="G256" s="42">
        <v>350</v>
      </c>
      <c r="H256" s="199">
        <v>2100</v>
      </c>
      <c r="I256" s="119" t="s">
        <v>30</v>
      </c>
      <c r="J256" s="460"/>
      <c r="K256" s="460"/>
      <c r="L256" s="460">
        <v>1</v>
      </c>
      <c r="M256" s="461"/>
      <c r="N256" s="460"/>
      <c r="O256" s="460"/>
      <c r="P256" s="460"/>
      <c r="Q256" s="460"/>
      <c r="R256" s="459">
        <v>1</v>
      </c>
      <c r="S256" s="460"/>
      <c r="T256" s="460"/>
      <c r="U256" s="487"/>
      <c r="V256" s="1"/>
      <c r="W256" s="237"/>
      <c r="X256" s="1"/>
      <c r="Y256" s="236"/>
      <c r="Z256" s="1"/>
      <c r="AA256" s="445"/>
      <c r="AB256" s="1"/>
    </row>
    <row r="257" spans="1:28" ht="15.75" customHeight="1">
      <c r="A257" s="13">
        <v>245</v>
      </c>
      <c r="B257" s="26" t="s">
        <v>41</v>
      </c>
      <c r="C257" s="218" t="s">
        <v>888</v>
      </c>
      <c r="D257" s="25" t="s">
        <v>844</v>
      </c>
      <c r="E257" s="26">
        <v>5</v>
      </c>
      <c r="F257" s="26" t="s">
        <v>62</v>
      </c>
      <c r="G257" s="42">
        <v>828</v>
      </c>
      <c r="H257" s="199">
        <v>4140</v>
      </c>
      <c r="I257" s="119" t="s">
        <v>30</v>
      </c>
      <c r="J257" s="460"/>
      <c r="K257" s="460"/>
      <c r="L257" s="460">
        <v>1</v>
      </c>
      <c r="M257" s="461"/>
      <c r="N257" s="460"/>
      <c r="O257" s="460"/>
      <c r="P257" s="460"/>
      <c r="Q257" s="460"/>
      <c r="R257" s="459">
        <v>1</v>
      </c>
      <c r="S257" s="460"/>
      <c r="T257" s="460"/>
      <c r="U257" s="487"/>
      <c r="V257" s="1"/>
      <c r="W257" s="237"/>
      <c r="X257" s="1"/>
      <c r="Y257" s="236"/>
      <c r="Z257" s="1"/>
      <c r="AA257" s="445"/>
      <c r="AB257" s="1"/>
    </row>
    <row r="258" spans="1:28" ht="15.75" customHeight="1">
      <c r="A258" s="13">
        <v>246</v>
      </c>
      <c r="B258" s="26" t="s">
        <v>41</v>
      </c>
      <c r="C258" s="218" t="s">
        <v>893</v>
      </c>
      <c r="D258" s="25" t="s">
        <v>844</v>
      </c>
      <c r="E258" s="26">
        <v>4</v>
      </c>
      <c r="F258" s="26" t="s">
        <v>62</v>
      </c>
      <c r="G258" s="42">
        <v>549</v>
      </c>
      <c r="H258" s="199">
        <v>2196</v>
      </c>
      <c r="I258" s="119" t="s">
        <v>30</v>
      </c>
      <c r="J258" s="460"/>
      <c r="K258" s="460"/>
      <c r="L258" s="460">
        <v>1</v>
      </c>
      <c r="M258" s="461"/>
      <c r="N258" s="460"/>
      <c r="O258" s="460"/>
      <c r="P258" s="460"/>
      <c r="Q258" s="460"/>
      <c r="R258" s="459">
        <v>1</v>
      </c>
      <c r="S258" s="460"/>
      <c r="T258" s="460"/>
      <c r="U258" s="487"/>
      <c r="V258" s="1"/>
      <c r="W258" s="237"/>
      <c r="X258" s="1"/>
      <c r="Y258" s="236"/>
      <c r="Z258" s="1"/>
      <c r="AA258" s="445"/>
      <c r="AB258" s="1"/>
    </row>
    <row r="259" spans="1:28" ht="15.75" customHeight="1">
      <c r="A259" s="13">
        <v>247</v>
      </c>
      <c r="B259" s="26" t="s">
        <v>41</v>
      </c>
      <c r="C259" s="218" t="s">
        <v>894</v>
      </c>
      <c r="D259" s="25" t="s">
        <v>844</v>
      </c>
      <c r="E259" s="26">
        <v>2</v>
      </c>
      <c r="F259" s="26" t="s">
        <v>62</v>
      </c>
      <c r="G259" s="42">
        <v>20</v>
      </c>
      <c r="H259" s="199">
        <v>40</v>
      </c>
      <c r="I259" s="119" t="s">
        <v>30</v>
      </c>
      <c r="J259" s="460"/>
      <c r="K259" s="460"/>
      <c r="L259" s="460">
        <v>1</v>
      </c>
      <c r="M259" s="461"/>
      <c r="N259" s="460"/>
      <c r="O259" s="460"/>
      <c r="P259" s="460"/>
      <c r="Q259" s="460"/>
      <c r="R259" s="459">
        <v>1</v>
      </c>
      <c r="S259" s="460"/>
      <c r="T259" s="460"/>
      <c r="U259" s="487"/>
      <c r="V259" s="1"/>
      <c r="W259" s="237"/>
      <c r="X259" s="1"/>
      <c r="Y259" s="236"/>
      <c r="Z259" s="1"/>
      <c r="AA259" s="445"/>
      <c r="AB259" s="1"/>
    </row>
    <row r="260" spans="1:28" ht="15.75" customHeight="1">
      <c r="A260" s="13">
        <v>248</v>
      </c>
      <c r="B260" s="26" t="s">
        <v>41</v>
      </c>
      <c r="C260" s="218" t="s">
        <v>895</v>
      </c>
      <c r="D260" s="25" t="s">
        <v>844</v>
      </c>
      <c r="E260" s="26">
        <v>5</v>
      </c>
      <c r="F260" s="26" t="s">
        <v>252</v>
      </c>
      <c r="G260" s="42">
        <v>500</v>
      </c>
      <c r="H260" s="199">
        <v>2500</v>
      </c>
      <c r="I260" s="119" t="s">
        <v>30</v>
      </c>
      <c r="J260" s="460"/>
      <c r="K260" s="460"/>
      <c r="L260" s="460">
        <v>1</v>
      </c>
      <c r="M260" s="461"/>
      <c r="N260" s="460"/>
      <c r="O260" s="460"/>
      <c r="P260" s="460"/>
      <c r="Q260" s="460"/>
      <c r="R260" s="459">
        <v>1</v>
      </c>
      <c r="S260" s="460"/>
      <c r="T260" s="460"/>
      <c r="U260" s="487"/>
      <c r="V260" s="1"/>
      <c r="W260" s="237"/>
      <c r="X260" s="1"/>
      <c r="Y260" s="236"/>
      <c r="Z260" s="1"/>
      <c r="AA260" s="445"/>
      <c r="AB260" s="1"/>
    </row>
    <row r="261" spans="1:28" ht="15.75" customHeight="1">
      <c r="A261" s="13">
        <v>249</v>
      </c>
      <c r="B261" s="26" t="s">
        <v>41</v>
      </c>
      <c r="C261" s="218" t="s">
        <v>896</v>
      </c>
      <c r="D261" s="25" t="s">
        <v>844</v>
      </c>
      <c r="E261" s="26">
        <v>1</v>
      </c>
      <c r="F261" s="26" t="s">
        <v>252</v>
      </c>
      <c r="G261" s="42">
        <v>1430</v>
      </c>
      <c r="H261" s="199">
        <v>1430</v>
      </c>
      <c r="I261" s="119" t="s">
        <v>30</v>
      </c>
      <c r="J261" s="460"/>
      <c r="K261" s="460"/>
      <c r="L261" s="460">
        <v>1</v>
      </c>
      <c r="M261" s="461"/>
      <c r="N261" s="460"/>
      <c r="O261" s="460"/>
      <c r="P261" s="460"/>
      <c r="Q261" s="460"/>
      <c r="R261" s="459">
        <v>1</v>
      </c>
      <c r="S261" s="460"/>
      <c r="T261" s="460"/>
      <c r="U261" s="487"/>
      <c r="V261" s="1"/>
      <c r="W261" s="237"/>
      <c r="X261" s="1"/>
      <c r="Y261" s="236"/>
      <c r="Z261" s="1"/>
      <c r="AA261" s="445"/>
      <c r="AB261" s="1"/>
    </row>
    <row r="262" spans="1:28" ht="15.75" customHeight="1">
      <c r="A262" s="13">
        <v>250</v>
      </c>
      <c r="B262" s="26" t="s">
        <v>41</v>
      </c>
      <c r="C262" s="218" t="s">
        <v>897</v>
      </c>
      <c r="D262" s="25" t="s">
        <v>844</v>
      </c>
      <c r="E262" s="26">
        <v>10</v>
      </c>
      <c r="F262" s="26" t="s">
        <v>62</v>
      </c>
      <c r="G262" s="42">
        <v>60</v>
      </c>
      <c r="H262" s="199">
        <v>600</v>
      </c>
      <c r="I262" s="119" t="s">
        <v>30</v>
      </c>
      <c r="J262" s="460"/>
      <c r="K262" s="460"/>
      <c r="L262" s="460">
        <v>1</v>
      </c>
      <c r="M262" s="461"/>
      <c r="N262" s="460"/>
      <c r="O262" s="460"/>
      <c r="P262" s="460"/>
      <c r="Q262" s="460"/>
      <c r="R262" s="459">
        <v>1</v>
      </c>
      <c r="S262" s="460"/>
      <c r="T262" s="460"/>
      <c r="U262" s="487"/>
      <c r="V262" s="1"/>
      <c r="W262" s="237"/>
      <c r="X262" s="1"/>
      <c r="Y262" s="236"/>
      <c r="Z262" s="1"/>
      <c r="AA262" s="445"/>
      <c r="AB262" s="1"/>
    </row>
    <row r="263" spans="1:28" ht="15.75" customHeight="1">
      <c r="A263" s="13">
        <v>251</v>
      </c>
      <c r="B263" s="26" t="s">
        <v>41</v>
      </c>
      <c r="C263" s="218" t="s">
        <v>724</v>
      </c>
      <c r="D263" s="25" t="s">
        <v>844</v>
      </c>
      <c r="E263" s="26">
        <v>4</v>
      </c>
      <c r="F263" s="26" t="s">
        <v>898</v>
      </c>
      <c r="G263" s="42">
        <v>120</v>
      </c>
      <c r="H263" s="199">
        <v>480</v>
      </c>
      <c r="I263" s="119" t="s">
        <v>30</v>
      </c>
      <c r="J263" s="460"/>
      <c r="K263" s="460"/>
      <c r="L263" s="460">
        <v>1</v>
      </c>
      <c r="M263" s="461"/>
      <c r="N263" s="460"/>
      <c r="O263" s="460"/>
      <c r="P263" s="460"/>
      <c r="Q263" s="460"/>
      <c r="R263" s="459">
        <v>1</v>
      </c>
      <c r="S263" s="460"/>
      <c r="T263" s="460"/>
      <c r="U263" s="487"/>
      <c r="V263" s="1"/>
      <c r="W263" s="237"/>
      <c r="X263" s="1"/>
      <c r="Y263" s="236"/>
      <c r="Z263" s="1"/>
      <c r="AA263" s="445"/>
      <c r="AB263" s="1"/>
    </row>
    <row r="264" spans="1:28" ht="15.75" customHeight="1">
      <c r="A264" s="13">
        <v>252</v>
      </c>
      <c r="B264" s="26" t="s">
        <v>41</v>
      </c>
      <c r="C264" s="218" t="s">
        <v>891</v>
      </c>
      <c r="D264" s="25" t="s">
        <v>844</v>
      </c>
      <c r="E264" s="26">
        <v>4</v>
      </c>
      <c r="F264" s="26" t="s">
        <v>62</v>
      </c>
      <c r="G264" s="42">
        <v>1000</v>
      </c>
      <c r="H264" s="199">
        <v>4000</v>
      </c>
      <c r="I264" s="119" t="s">
        <v>30</v>
      </c>
      <c r="J264" s="460"/>
      <c r="K264" s="460"/>
      <c r="L264" s="460">
        <v>1</v>
      </c>
      <c r="M264" s="461"/>
      <c r="N264" s="460"/>
      <c r="O264" s="460"/>
      <c r="P264" s="460"/>
      <c r="Q264" s="460"/>
      <c r="R264" s="459">
        <v>1</v>
      </c>
      <c r="S264" s="460"/>
      <c r="T264" s="460"/>
      <c r="U264" s="487"/>
      <c r="V264" s="1"/>
      <c r="W264" s="237"/>
      <c r="X264" s="1"/>
      <c r="Y264" s="236"/>
      <c r="Z264" s="1"/>
      <c r="AA264" s="445"/>
      <c r="AB264" s="1"/>
    </row>
    <row r="265" spans="1:28" ht="15.75" customHeight="1">
      <c r="A265" s="13">
        <v>253</v>
      </c>
      <c r="B265" s="26" t="s">
        <v>41</v>
      </c>
      <c r="C265" s="44" t="s">
        <v>718</v>
      </c>
      <c r="D265" s="25" t="s">
        <v>845</v>
      </c>
      <c r="E265" s="26">
        <v>4</v>
      </c>
      <c r="F265" s="26" t="s">
        <v>312</v>
      </c>
      <c r="G265" s="238">
        <v>200</v>
      </c>
      <c r="H265" s="199">
        <v>800</v>
      </c>
      <c r="I265" s="119" t="s">
        <v>30</v>
      </c>
      <c r="J265" s="460"/>
      <c r="K265" s="460"/>
      <c r="L265" s="460">
        <v>1</v>
      </c>
      <c r="M265" s="461"/>
      <c r="N265" s="460"/>
      <c r="O265" s="460"/>
      <c r="P265" s="460"/>
      <c r="Q265" s="460"/>
      <c r="R265" s="459">
        <v>1</v>
      </c>
      <c r="S265" s="460"/>
      <c r="T265" s="460"/>
      <c r="U265" s="487"/>
      <c r="V265" s="1"/>
      <c r="W265" s="237"/>
      <c r="X265" s="1"/>
      <c r="Y265" s="236"/>
      <c r="Z265" s="1"/>
      <c r="AA265" s="445"/>
      <c r="AB265" s="1"/>
    </row>
    <row r="266" spans="1:28" ht="15.75" customHeight="1">
      <c r="A266" s="13">
        <v>254</v>
      </c>
      <c r="B266" s="26" t="s">
        <v>41</v>
      </c>
      <c r="C266" s="218" t="s">
        <v>899</v>
      </c>
      <c r="D266" s="25" t="s">
        <v>845</v>
      </c>
      <c r="E266" s="26">
        <v>10</v>
      </c>
      <c r="F266" s="26" t="s">
        <v>252</v>
      </c>
      <c r="G266" s="42">
        <v>1860</v>
      </c>
      <c r="H266" s="199">
        <v>18600</v>
      </c>
      <c r="I266" s="119" t="s">
        <v>30</v>
      </c>
      <c r="J266" s="460"/>
      <c r="K266" s="460"/>
      <c r="L266" s="460">
        <v>1</v>
      </c>
      <c r="M266" s="461"/>
      <c r="N266" s="460"/>
      <c r="O266" s="460"/>
      <c r="P266" s="460"/>
      <c r="Q266" s="460"/>
      <c r="R266" s="459">
        <v>1</v>
      </c>
      <c r="S266" s="460"/>
      <c r="T266" s="460"/>
      <c r="U266" s="487"/>
      <c r="V266" s="1"/>
      <c r="W266" s="237"/>
      <c r="X266" s="1"/>
      <c r="Y266" s="236"/>
      <c r="Z266" s="1"/>
      <c r="AA266" s="445"/>
      <c r="AB266" s="1"/>
    </row>
    <row r="267" spans="1:28" ht="15.75" customHeight="1">
      <c r="A267" s="13">
        <v>255</v>
      </c>
      <c r="B267" s="26" t="s">
        <v>41</v>
      </c>
      <c r="C267" s="218" t="s">
        <v>900</v>
      </c>
      <c r="D267" s="25" t="s">
        <v>845</v>
      </c>
      <c r="E267" s="26">
        <v>20</v>
      </c>
      <c r="F267" s="26" t="s">
        <v>901</v>
      </c>
      <c r="G267" s="42">
        <v>180</v>
      </c>
      <c r="H267" s="199">
        <v>3600</v>
      </c>
      <c r="I267" s="119" t="s">
        <v>30</v>
      </c>
      <c r="J267" s="460"/>
      <c r="K267" s="460"/>
      <c r="L267" s="460">
        <v>1</v>
      </c>
      <c r="M267" s="461"/>
      <c r="N267" s="460"/>
      <c r="O267" s="460"/>
      <c r="P267" s="460"/>
      <c r="Q267" s="460"/>
      <c r="R267" s="459">
        <v>1</v>
      </c>
      <c r="S267" s="460"/>
      <c r="T267" s="460"/>
      <c r="U267" s="487"/>
      <c r="V267" s="1"/>
      <c r="W267" s="237"/>
      <c r="X267" s="1"/>
      <c r="Y267" s="236"/>
      <c r="Z267" s="1"/>
      <c r="AA267" s="445"/>
      <c r="AB267" s="1"/>
    </row>
    <row r="268" spans="1:28" ht="15.75" customHeight="1">
      <c r="A268" s="13">
        <v>256</v>
      </c>
      <c r="B268" s="26" t="s">
        <v>41</v>
      </c>
      <c r="C268" s="218" t="s">
        <v>902</v>
      </c>
      <c r="D268" s="25" t="s">
        <v>845</v>
      </c>
      <c r="E268" s="26">
        <v>25</v>
      </c>
      <c r="F268" s="26" t="s">
        <v>252</v>
      </c>
      <c r="G268" s="42">
        <v>394</v>
      </c>
      <c r="H268" s="199">
        <v>9850</v>
      </c>
      <c r="I268" s="119" t="s">
        <v>30</v>
      </c>
      <c r="J268" s="460"/>
      <c r="K268" s="460"/>
      <c r="L268" s="460">
        <v>1</v>
      </c>
      <c r="M268" s="461"/>
      <c r="N268" s="460"/>
      <c r="O268" s="460"/>
      <c r="P268" s="460"/>
      <c r="Q268" s="460"/>
      <c r="R268" s="459">
        <v>1</v>
      </c>
      <c r="S268" s="460"/>
      <c r="T268" s="460"/>
      <c r="U268" s="487"/>
      <c r="V268" s="1"/>
      <c r="W268" s="237"/>
      <c r="X268" s="1"/>
      <c r="Y268" s="236"/>
      <c r="Z268" s="1"/>
      <c r="AA268" s="445"/>
      <c r="AB268" s="1"/>
    </row>
    <row r="269" spans="1:28" ht="15.75" customHeight="1">
      <c r="A269" s="13">
        <v>257</v>
      </c>
      <c r="B269" s="26" t="s">
        <v>41</v>
      </c>
      <c r="C269" s="218" t="s">
        <v>903</v>
      </c>
      <c r="D269" s="25" t="s">
        <v>845</v>
      </c>
      <c r="E269" s="26">
        <v>25</v>
      </c>
      <c r="F269" s="26" t="s">
        <v>252</v>
      </c>
      <c r="G269" s="42">
        <v>482</v>
      </c>
      <c r="H269" s="199">
        <v>12050</v>
      </c>
      <c r="I269" s="119" t="s">
        <v>30</v>
      </c>
      <c r="J269" s="460"/>
      <c r="K269" s="460"/>
      <c r="L269" s="460">
        <v>1</v>
      </c>
      <c r="M269" s="461"/>
      <c r="N269" s="460"/>
      <c r="O269" s="460"/>
      <c r="P269" s="460"/>
      <c r="Q269" s="460"/>
      <c r="R269" s="459">
        <v>1</v>
      </c>
      <c r="S269" s="460"/>
      <c r="T269" s="460"/>
      <c r="U269" s="487"/>
      <c r="V269" s="1"/>
      <c r="W269" s="237"/>
      <c r="X269" s="1"/>
      <c r="Y269" s="236"/>
      <c r="Z269" s="1"/>
      <c r="AA269" s="445"/>
      <c r="AB269" s="1"/>
    </row>
    <row r="270" spans="1:28" ht="15.75" customHeight="1">
      <c r="A270" s="13">
        <v>258</v>
      </c>
      <c r="B270" s="26" t="s">
        <v>41</v>
      </c>
      <c r="C270" s="218" t="s">
        <v>890</v>
      </c>
      <c r="D270" s="25" t="s">
        <v>845</v>
      </c>
      <c r="E270" s="26">
        <v>4</v>
      </c>
      <c r="F270" s="26" t="s">
        <v>252</v>
      </c>
      <c r="G270" s="42">
        <v>500</v>
      </c>
      <c r="H270" s="199">
        <v>2000</v>
      </c>
      <c r="I270" s="119" t="s">
        <v>30</v>
      </c>
      <c r="J270" s="460"/>
      <c r="K270" s="460"/>
      <c r="L270" s="460">
        <v>1</v>
      </c>
      <c r="M270" s="461"/>
      <c r="N270" s="460"/>
      <c r="O270" s="460"/>
      <c r="P270" s="460"/>
      <c r="Q270" s="460"/>
      <c r="R270" s="459">
        <v>1</v>
      </c>
      <c r="S270" s="460"/>
      <c r="T270" s="460"/>
      <c r="U270" s="487"/>
      <c r="V270" s="1"/>
      <c r="W270" s="237"/>
      <c r="X270" s="1"/>
      <c r="Y270" s="236"/>
      <c r="Z270" s="1"/>
      <c r="AA270" s="445"/>
      <c r="AB270" s="1"/>
    </row>
    <row r="271" spans="1:28" ht="15.75" customHeight="1">
      <c r="A271" s="13">
        <v>259</v>
      </c>
      <c r="B271" s="26" t="s">
        <v>41</v>
      </c>
      <c r="C271" s="218" t="s">
        <v>904</v>
      </c>
      <c r="D271" s="25" t="s">
        <v>845</v>
      </c>
      <c r="E271" s="26">
        <v>20</v>
      </c>
      <c r="F271" s="26" t="s">
        <v>252</v>
      </c>
      <c r="G271" s="42">
        <v>35</v>
      </c>
      <c r="H271" s="199">
        <v>700</v>
      </c>
      <c r="I271" s="119" t="s">
        <v>30</v>
      </c>
      <c r="J271" s="460"/>
      <c r="K271" s="460"/>
      <c r="L271" s="460">
        <v>1</v>
      </c>
      <c r="M271" s="461"/>
      <c r="N271" s="460"/>
      <c r="O271" s="460"/>
      <c r="P271" s="460"/>
      <c r="Q271" s="460"/>
      <c r="R271" s="459">
        <v>1</v>
      </c>
      <c r="S271" s="460"/>
      <c r="T271" s="460"/>
      <c r="U271" s="487"/>
      <c r="V271" s="1"/>
      <c r="W271" s="237"/>
      <c r="X271" s="1"/>
      <c r="Y271" s="236"/>
      <c r="Z271" s="1"/>
      <c r="AA271" s="445"/>
      <c r="AB271" s="1"/>
    </row>
    <row r="272" spans="1:28" ht="15.75" customHeight="1">
      <c r="A272" s="13">
        <v>260</v>
      </c>
      <c r="B272" s="26" t="s">
        <v>41</v>
      </c>
      <c r="C272" s="218" t="s">
        <v>724</v>
      </c>
      <c r="D272" s="25" t="s">
        <v>845</v>
      </c>
      <c r="E272" s="26">
        <v>5</v>
      </c>
      <c r="F272" s="26" t="s">
        <v>874</v>
      </c>
      <c r="G272" s="42">
        <v>110</v>
      </c>
      <c r="H272" s="199">
        <v>550</v>
      </c>
      <c r="I272" s="119" t="s">
        <v>30</v>
      </c>
      <c r="J272" s="460"/>
      <c r="K272" s="460"/>
      <c r="L272" s="460">
        <v>1</v>
      </c>
      <c r="M272" s="461"/>
      <c r="N272" s="460"/>
      <c r="O272" s="460"/>
      <c r="P272" s="460"/>
      <c r="Q272" s="460"/>
      <c r="R272" s="459">
        <v>1</v>
      </c>
      <c r="S272" s="460"/>
      <c r="T272" s="460"/>
      <c r="U272" s="487"/>
      <c r="V272" s="1"/>
      <c r="W272" s="237"/>
      <c r="X272" s="1"/>
      <c r="Y272" s="236"/>
      <c r="Z272" s="1"/>
      <c r="AA272" s="445"/>
      <c r="AB272" s="1"/>
    </row>
    <row r="273" spans="1:28" ht="15.75" customHeight="1">
      <c r="A273" s="13">
        <v>261</v>
      </c>
      <c r="B273" s="26" t="s">
        <v>41</v>
      </c>
      <c r="C273" s="218" t="s">
        <v>905</v>
      </c>
      <c r="D273" s="25" t="s">
        <v>845</v>
      </c>
      <c r="E273" s="26">
        <v>10</v>
      </c>
      <c r="F273" s="26" t="s">
        <v>312</v>
      </c>
      <c r="G273" s="42">
        <v>50</v>
      </c>
      <c r="H273" s="199">
        <v>500</v>
      </c>
      <c r="I273" s="119" t="s">
        <v>30</v>
      </c>
      <c r="J273" s="460"/>
      <c r="K273" s="460"/>
      <c r="L273" s="460">
        <v>1</v>
      </c>
      <c r="M273" s="461"/>
      <c r="N273" s="460"/>
      <c r="O273" s="460"/>
      <c r="P273" s="460"/>
      <c r="Q273" s="460"/>
      <c r="R273" s="459">
        <v>1</v>
      </c>
      <c r="S273" s="460"/>
      <c r="T273" s="460"/>
      <c r="U273" s="487"/>
      <c r="V273" s="1"/>
      <c r="W273" s="237"/>
      <c r="X273" s="1"/>
      <c r="Y273" s="236"/>
      <c r="Z273" s="1"/>
      <c r="AA273" s="445"/>
      <c r="AB273" s="1"/>
    </row>
    <row r="274" spans="1:28" ht="15.75" customHeight="1">
      <c r="A274" s="13">
        <v>262</v>
      </c>
      <c r="B274" s="26" t="s">
        <v>41</v>
      </c>
      <c r="C274" s="218" t="s">
        <v>906</v>
      </c>
      <c r="D274" s="25" t="s">
        <v>845</v>
      </c>
      <c r="E274" s="26">
        <v>5</v>
      </c>
      <c r="F274" s="26" t="s">
        <v>874</v>
      </c>
      <c r="G274" s="42">
        <v>55</v>
      </c>
      <c r="H274" s="199">
        <v>275</v>
      </c>
      <c r="I274" s="119" t="s">
        <v>30</v>
      </c>
      <c r="J274" s="460"/>
      <c r="K274" s="460"/>
      <c r="L274" s="460">
        <v>1</v>
      </c>
      <c r="M274" s="461"/>
      <c r="N274" s="460"/>
      <c r="O274" s="460"/>
      <c r="P274" s="460"/>
      <c r="Q274" s="460"/>
      <c r="R274" s="459">
        <v>1</v>
      </c>
      <c r="S274" s="460"/>
      <c r="T274" s="460"/>
      <c r="U274" s="487"/>
      <c r="V274" s="1"/>
      <c r="W274" s="237"/>
      <c r="X274" s="1"/>
      <c r="Y274" s="236"/>
      <c r="Z274" s="1"/>
      <c r="AA274" s="445"/>
      <c r="AB274" s="1"/>
    </row>
    <row r="275" spans="1:28" ht="15.75" customHeight="1">
      <c r="A275" s="13">
        <v>263</v>
      </c>
      <c r="B275" s="26" t="s">
        <v>41</v>
      </c>
      <c r="C275" s="44" t="s">
        <v>718</v>
      </c>
      <c r="D275" s="25" t="s">
        <v>846</v>
      </c>
      <c r="E275" s="26">
        <v>4</v>
      </c>
      <c r="F275" s="26" t="s">
        <v>312</v>
      </c>
      <c r="G275" s="238">
        <v>200</v>
      </c>
      <c r="H275" s="199">
        <v>800</v>
      </c>
      <c r="I275" s="119" t="s">
        <v>30</v>
      </c>
      <c r="J275" s="460"/>
      <c r="K275" s="460"/>
      <c r="L275" s="460">
        <v>1</v>
      </c>
      <c r="M275" s="461"/>
      <c r="N275" s="460"/>
      <c r="O275" s="460"/>
      <c r="P275" s="460"/>
      <c r="Q275" s="460"/>
      <c r="R275" s="459">
        <v>1</v>
      </c>
      <c r="S275" s="460"/>
      <c r="T275" s="460"/>
      <c r="U275" s="487"/>
      <c r="V275" s="1"/>
      <c r="W275" s="237"/>
      <c r="X275" s="1"/>
      <c r="Y275" s="236"/>
      <c r="Z275" s="1"/>
      <c r="AA275" s="445"/>
      <c r="AB275" s="1"/>
    </row>
    <row r="276" spans="1:28" ht="15.75" customHeight="1">
      <c r="A276" s="13">
        <v>264</v>
      </c>
      <c r="B276" s="26" t="s">
        <v>41</v>
      </c>
      <c r="C276" s="218" t="s">
        <v>907</v>
      </c>
      <c r="D276" s="25" t="s">
        <v>846</v>
      </c>
      <c r="E276" s="26">
        <v>3</v>
      </c>
      <c r="F276" s="26" t="s">
        <v>252</v>
      </c>
      <c r="G276" s="42">
        <v>1400</v>
      </c>
      <c r="H276" s="199">
        <v>4200</v>
      </c>
      <c r="I276" s="119" t="s">
        <v>30</v>
      </c>
      <c r="J276" s="460"/>
      <c r="K276" s="460"/>
      <c r="L276" s="460">
        <v>1</v>
      </c>
      <c r="M276" s="461"/>
      <c r="N276" s="460"/>
      <c r="O276" s="460"/>
      <c r="P276" s="460"/>
      <c r="Q276" s="460"/>
      <c r="R276" s="459">
        <v>1</v>
      </c>
      <c r="S276" s="460"/>
      <c r="T276" s="460"/>
      <c r="U276" s="487"/>
      <c r="V276" s="1"/>
      <c r="W276" s="237"/>
      <c r="X276" s="1"/>
      <c r="Y276" s="236"/>
      <c r="Z276" s="1"/>
      <c r="AA276" s="445"/>
      <c r="AB276" s="1"/>
    </row>
    <row r="277" spans="1:28" ht="15.75" customHeight="1">
      <c r="A277" s="13">
        <v>265</v>
      </c>
      <c r="B277" s="26" t="s">
        <v>41</v>
      </c>
      <c r="C277" s="218" t="s">
        <v>888</v>
      </c>
      <c r="D277" s="25" t="s">
        <v>846</v>
      </c>
      <c r="E277" s="26">
        <v>10</v>
      </c>
      <c r="F277" s="26" t="s">
        <v>252</v>
      </c>
      <c r="G277" s="42">
        <v>450</v>
      </c>
      <c r="H277" s="199">
        <v>4500</v>
      </c>
      <c r="I277" s="119" t="s">
        <v>30</v>
      </c>
      <c r="J277" s="460"/>
      <c r="K277" s="460"/>
      <c r="L277" s="460">
        <v>1</v>
      </c>
      <c r="M277" s="461"/>
      <c r="N277" s="460"/>
      <c r="O277" s="460"/>
      <c r="P277" s="460"/>
      <c r="Q277" s="460"/>
      <c r="R277" s="459">
        <v>1</v>
      </c>
      <c r="S277" s="460"/>
      <c r="T277" s="460"/>
      <c r="U277" s="487"/>
      <c r="V277" s="1"/>
      <c r="W277" s="237"/>
      <c r="X277" s="1"/>
      <c r="Y277" s="236"/>
      <c r="Z277" s="1"/>
      <c r="AA277" s="445"/>
      <c r="AB277" s="1"/>
    </row>
    <row r="278" spans="1:28" ht="15.75" customHeight="1">
      <c r="A278" s="13">
        <v>266</v>
      </c>
      <c r="B278" s="26" t="s">
        <v>41</v>
      </c>
      <c r="C278" s="218" t="s">
        <v>884</v>
      </c>
      <c r="D278" s="25" t="s">
        <v>846</v>
      </c>
      <c r="E278" s="26">
        <v>10</v>
      </c>
      <c r="F278" s="26" t="s">
        <v>252</v>
      </c>
      <c r="G278" s="42">
        <v>160</v>
      </c>
      <c r="H278" s="199">
        <v>1600</v>
      </c>
      <c r="I278" s="119" t="s">
        <v>30</v>
      </c>
      <c r="J278" s="460"/>
      <c r="K278" s="460"/>
      <c r="L278" s="460">
        <v>1</v>
      </c>
      <c r="M278" s="461"/>
      <c r="N278" s="460"/>
      <c r="O278" s="460"/>
      <c r="P278" s="460"/>
      <c r="Q278" s="460"/>
      <c r="R278" s="459">
        <v>1</v>
      </c>
      <c r="S278" s="460"/>
      <c r="T278" s="460"/>
      <c r="U278" s="487"/>
      <c r="V278" s="1"/>
      <c r="W278" s="237"/>
      <c r="X278" s="1"/>
      <c r="Y278" s="236"/>
      <c r="Z278" s="1"/>
      <c r="AA278" s="445"/>
      <c r="AB278" s="1"/>
    </row>
    <row r="279" spans="1:28" ht="15.75" customHeight="1">
      <c r="A279" s="13">
        <v>267</v>
      </c>
      <c r="B279" s="26" t="s">
        <v>41</v>
      </c>
      <c r="C279" s="218" t="s">
        <v>880</v>
      </c>
      <c r="D279" s="25" t="s">
        <v>846</v>
      </c>
      <c r="E279" s="26">
        <v>10</v>
      </c>
      <c r="F279" s="26" t="s">
        <v>252</v>
      </c>
      <c r="G279" s="42">
        <v>207</v>
      </c>
      <c r="H279" s="199">
        <v>2070</v>
      </c>
      <c r="I279" s="119" t="s">
        <v>30</v>
      </c>
      <c r="J279" s="460"/>
      <c r="K279" s="460"/>
      <c r="L279" s="460">
        <v>1</v>
      </c>
      <c r="M279" s="461"/>
      <c r="N279" s="460"/>
      <c r="O279" s="460"/>
      <c r="P279" s="460"/>
      <c r="Q279" s="460"/>
      <c r="R279" s="459">
        <v>1</v>
      </c>
      <c r="S279" s="460"/>
      <c r="T279" s="460"/>
      <c r="U279" s="487"/>
      <c r="V279" s="1"/>
      <c r="W279" s="237"/>
      <c r="X279" s="1"/>
      <c r="Y279" s="236"/>
      <c r="Z279" s="1"/>
      <c r="AA279" s="445"/>
      <c r="AB279" s="1"/>
    </row>
    <row r="280" spans="1:28" ht="15.75" customHeight="1">
      <c r="A280" s="13">
        <v>268</v>
      </c>
      <c r="B280" s="26" t="s">
        <v>41</v>
      </c>
      <c r="C280" s="218" t="s">
        <v>724</v>
      </c>
      <c r="D280" s="25" t="s">
        <v>846</v>
      </c>
      <c r="E280" s="26">
        <v>6</v>
      </c>
      <c r="F280" s="26" t="s">
        <v>252</v>
      </c>
      <c r="G280" s="42">
        <v>110</v>
      </c>
      <c r="H280" s="199">
        <v>660</v>
      </c>
      <c r="I280" s="119" t="s">
        <v>30</v>
      </c>
      <c r="J280" s="460"/>
      <c r="K280" s="460"/>
      <c r="L280" s="460">
        <v>1</v>
      </c>
      <c r="M280" s="461"/>
      <c r="N280" s="460"/>
      <c r="O280" s="460"/>
      <c r="P280" s="460"/>
      <c r="Q280" s="460"/>
      <c r="R280" s="459">
        <v>1</v>
      </c>
      <c r="S280" s="460"/>
      <c r="T280" s="460"/>
      <c r="U280" s="487"/>
      <c r="V280" s="1"/>
      <c r="W280" s="237"/>
      <c r="X280" s="1"/>
      <c r="Y280" s="236"/>
      <c r="Z280" s="1"/>
      <c r="AA280" s="445"/>
      <c r="AB280" s="1"/>
    </row>
    <row r="281" spans="1:28" ht="15.75" customHeight="1">
      <c r="A281" s="13">
        <v>269</v>
      </c>
      <c r="B281" s="26" t="s">
        <v>41</v>
      </c>
      <c r="C281" s="218" t="s">
        <v>904</v>
      </c>
      <c r="D281" s="25" t="s">
        <v>846</v>
      </c>
      <c r="E281" s="26">
        <v>5</v>
      </c>
      <c r="F281" s="26" t="s">
        <v>252</v>
      </c>
      <c r="G281" s="42">
        <v>50</v>
      </c>
      <c r="H281" s="199">
        <v>250</v>
      </c>
      <c r="I281" s="119" t="s">
        <v>30</v>
      </c>
      <c r="J281" s="460"/>
      <c r="K281" s="460"/>
      <c r="L281" s="460">
        <v>1</v>
      </c>
      <c r="M281" s="461"/>
      <c r="N281" s="460"/>
      <c r="O281" s="460"/>
      <c r="P281" s="460"/>
      <c r="Q281" s="460"/>
      <c r="R281" s="459">
        <v>1</v>
      </c>
      <c r="S281" s="460"/>
      <c r="T281" s="460"/>
      <c r="U281" s="487"/>
      <c r="V281" s="1"/>
      <c r="W281" s="237"/>
      <c r="X281" s="1"/>
      <c r="Y281" s="236"/>
      <c r="Z281" s="1"/>
      <c r="AA281" s="445"/>
      <c r="AB281" s="1"/>
    </row>
    <row r="282" spans="1:28" ht="15.75" customHeight="1">
      <c r="A282" s="13">
        <v>270</v>
      </c>
      <c r="B282" s="26" t="s">
        <v>41</v>
      </c>
      <c r="C282" s="218" t="s">
        <v>876</v>
      </c>
      <c r="D282" s="26" t="s">
        <v>908</v>
      </c>
      <c r="E282" s="26">
        <v>2</v>
      </c>
      <c r="F282" s="26" t="s">
        <v>252</v>
      </c>
      <c r="G282" s="42">
        <v>12000</v>
      </c>
      <c r="H282" s="199">
        <v>24000</v>
      </c>
      <c r="I282" s="119" t="s">
        <v>30</v>
      </c>
      <c r="J282" s="460"/>
      <c r="K282" s="460"/>
      <c r="L282" s="460">
        <v>1</v>
      </c>
      <c r="M282" s="461"/>
      <c r="N282" s="460"/>
      <c r="O282" s="460"/>
      <c r="P282" s="460"/>
      <c r="Q282" s="460"/>
      <c r="R282" s="459">
        <v>1</v>
      </c>
      <c r="S282" s="460"/>
      <c r="T282" s="460"/>
      <c r="U282" s="487"/>
      <c r="V282" s="1"/>
      <c r="W282" s="237"/>
      <c r="X282" s="1"/>
      <c r="Y282" s="236"/>
      <c r="Z282" s="1"/>
      <c r="AA282" s="445"/>
      <c r="AB282" s="1"/>
    </row>
    <row r="283" spans="1:28" ht="15.75" customHeight="1">
      <c r="A283" s="13">
        <v>271</v>
      </c>
      <c r="B283" s="26" t="s">
        <v>41</v>
      </c>
      <c r="C283" s="218" t="s">
        <v>909</v>
      </c>
      <c r="D283" s="26" t="s">
        <v>908</v>
      </c>
      <c r="E283" s="26">
        <v>8</v>
      </c>
      <c r="F283" s="26" t="s">
        <v>252</v>
      </c>
      <c r="G283" s="42">
        <v>800</v>
      </c>
      <c r="H283" s="199">
        <v>6400</v>
      </c>
      <c r="I283" s="119" t="s">
        <v>30</v>
      </c>
      <c r="J283" s="460"/>
      <c r="K283" s="460"/>
      <c r="L283" s="460">
        <v>1</v>
      </c>
      <c r="M283" s="461"/>
      <c r="N283" s="460"/>
      <c r="O283" s="460"/>
      <c r="P283" s="460"/>
      <c r="Q283" s="460"/>
      <c r="R283" s="459">
        <v>1</v>
      </c>
      <c r="S283" s="460"/>
      <c r="T283" s="460"/>
      <c r="U283" s="487"/>
      <c r="V283" s="1"/>
      <c r="W283" s="237"/>
      <c r="X283" s="1"/>
      <c r="Y283" s="236"/>
      <c r="Z283" s="1"/>
      <c r="AA283" s="445"/>
      <c r="AB283" s="1"/>
    </row>
    <row r="284" spans="1:28" ht="15.75" customHeight="1">
      <c r="A284" s="13">
        <v>272</v>
      </c>
      <c r="B284" s="26" t="s">
        <v>41</v>
      </c>
      <c r="C284" s="218" t="s">
        <v>890</v>
      </c>
      <c r="D284" s="26" t="s">
        <v>908</v>
      </c>
      <c r="E284" s="26">
        <v>1</v>
      </c>
      <c r="F284" s="26" t="s">
        <v>634</v>
      </c>
      <c r="G284" s="42">
        <v>1000</v>
      </c>
      <c r="H284" s="199">
        <v>1000</v>
      </c>
      <c r="I284" s="119" t="s">
        <v>30</v>
      </c>
      <c r="J284" s="460"/>
      <c r="K284" s="460"/>
      <c r="L284" s="460">
        <v>1</v>
      </c>
      <c r="M284" s="461"/>
      <c r="N284" s="460"/>
      <c r="O284" s="460"/>
      <c r="P284" s="460"/>
      <c r="Q284" s="460"/>
      <c r="R284" s="459">
        <v>1</v>
      </c>
      <c r="S284" s="460"/>
      <c r="T284" s="460"/>
      <c r="U284" s="487"/>
      <c r="V284" s="1"/>
      <c r="W284" s="237"/>
      <c r="X284" s="1"/>
      <c r="Y284" s="236"/>
      <c r="Z284" s="1"/>
      <c r="AA284" s="445"/>
      <c r="AB284" s="1"/>
    </row>
    <row r="285" spans="1:28" ht="15.75" customHeight="1">
      <c r="A285" s="13">
        <v>273</v>
      </c>
      <c r="B285" s="26" t="s">
        <v>41</v>
      </c>
      <c r="C285" s="218" t="s">
        <v>880</v>
      </c>
      <c r="D285" s="26" t="s">
        <v>908</v>
      </c>
      <c r="E285" s="26">
        <v>10</v>
      </c>
      <c r="F285" s="26" t="s">
        <v>62</v>
      </c>
      <c r="G285" s="42">
        <v>249</v>
      </c>
      <c r="H285" s="199">
        <v>2490</v>
      </c>
      <c r="I285" s="119" t="s">
        <v>30</v>
      </c>
      <c r="J285" s="460"/>
      <c r="K285" s="460"/>
      <c r="L285" s="460">
        <v>1</v>
      </c>
      <c r="M285" s="461"/>
      <c r="N285" s="460"/>
      <c r="O285" s="460"/>
      <c r="P285" s="460"/>
      <c r="Q285" s="460"/>
      <c r="R285" s="459">
        <v>1</v>
      </c>
      <c r="S285" s="460"/>
      <c r="T285" s="460"/>
      <c r="U285" s="487"/>
      <c r="V285" s="1"/>
      <c r="W285" s="237"/>
      <c r="X285" s="1"/>
      <c r="Y285" s="236"/>
      <c r="Z285" s="1"/>
      <c r="AA285" s="445"/>
      <c r="AB285" s="1"/>
    </row>
    <row r="286" spans="1:28" ht="15.75" customHeight="1">
      <c r="A286" s="13">
        <v>274</v>
      </c>
      <c r="B286" s="26" t="s">
        <v>41</v>
      </c>
      <c r="C286" s="218" t="s">
        <v>884</v>
      </c>
      <c r="D286" s="26" t="s">
        <v>908</v>
      </c>
      <c r="E286" s="26">
        <v>10</v>
      </c>
      <c r="F286" s="26" t="s">
        <v>62</v>
      </c>
      <c r="G286" s="42">
        <v>350</v>
      </c>
      <c r="H286" s="199">
        <v>3500</v>
      </c>
      <c r="I286" s="119" t="s">
        <v>30</v>
      </c>
      <c r="J286" s="460"/>
      <c r="K286" s="460"/>
      <c r="L286" s="460">
        <v>1</v>
      </c>
      <c r="M286" s="461"/>
      <c r="N286" s="460"/>
      <c r="O286" s="460"/>
      <c r="P286" s="460"/>
      <c r="Q286" s="460"/>
      <c r="R286" s="459">
        <v>1</v>
      </c>
      <c r="S286" s="460"/>
      <c r="T286" s="460"/>
      <c r="U286" s="487"/>
      <c r="V286" s="1"/>
      <c r="W286" s="237"/>
      <c r="X286" s="1"/>
      <c r="Y286" s="236"/>
      <c r="Z286" s="1"/>
      <c r="AA286" s="445"/>
      <c r="AB286" s="1"/>
    </row>
    <row r="287" spans="1:28" ht="15.75" customHeight="1">
      <c r="A287" s="13">
        <v>275</v>
      </c>
      <c r="B287" s="26" t="s">
        <v>41</v>
      </c>
      <c r="C287" s="218" t="s">
        <v>888</v>
      </c>
      <c r="D287" s="26" t="s">
        <v>908</v>
      </c>
      <c r="E287" s="26">
        <v>5</v>
      </c>
      <c r="F287" s="26" t="s">
        <v>62</v>
      </c>
      <c r="G287" s="42">
        <v>828</v>
      </c>
      <c r="H287" s="199">
        <v>4140</v>
      </c>
      <c r="I287" s="119" t="s">
        <v>30</v>
      </c>
      <c r="J287" s="460"/>
      <c r="K287" s="460"/>
      <c r="L287" s="460">
        <v>1</v>
      </c>
      <c r="M287" s="461"/>
      <c r="N287" s="460"/>
      <c r="O287" s="460"/>
      <c r="P287" s="460"/>
      <c r="Q287" s="460"/>
      <c r="R287" s="459">
        <v>1</v>
      </c>
      <c r="S287" s="460"/>
      <c r="T287" s="460"/>
      <c r="U287" s="487"/>
      <c r="V287" s="1"/>
      <c r="W287" s="237"/>
      <c r="X287" s="1"/>
      <c r="Y287" s="236"/>
      <c r="Z287" s="1"/>
      <c r="AA287" s="445"/>
      <c r="AB287" s="1"/>
    </row>
    <row r="288" spans="1:28" ht="15.75" customHeight="1">
      <c r="A288" s="13">
        <v>276</v>
      </c>
      <c r="B288" s="26" t="s">
        <v>41</v>
      </c>
      <c r="C288" s="218" t="s">
        <v>893</v>
      </c>
      <c r="D288" s="26" t="s">
        <v>908</v>
      </c>
      <c r="E288" s="26">
        <v>5</v>
      </c>
      <c r="F288" s="26" t="s">
        <v>62</v>
      </c>
      <c r="G288" s="42">
        <v>549</v>
      </c>
      <c r="H288" s="199">
        <v>2745</v>
      </c>
      <c r="I288" s="119" t="s">
        <v>30</v>
      </c>
      <c r="J288" s="460"/>
      <c r="K288" s="460"/>
      <c r="L288" s="460">
        <v>1</v>
      </c>
      <c r="M288" s="461"/>
      <c r="N288" s="460"/>
      <c r="O288" s="460"/>
      <c r="P288" s="460"/>
      <c r="Q288" s="460"/>
      <c r="R288" s="459">
        <v>1</v>
      </c>
      <c r="S288" s="460"/>
      <c r="T288" s="460"/>
      <c r="U288" s="487"/>
      <c r="V288" s="1"/>
      <c r="W288" s="237"/>
      <c r="X288" s="1"/>
      <c r="Y288" s="236"/>
      <c r="Z288" s="1"/>
      <c r="AA288" s="445"/>
      <c r="AB288" s="1"/>
    </row>
    <row r="289" spans="1:28" ht="15.75" customHeight="1">
      <c r="A289" s="13">
        <v>277</v>
      </c>
      <c r="B289" s="26" t="s">
        <v>41</v>
      </c>
      <c r="C289" s="218" t="s">
        <v>894</v>
      </c>
      <c r="D289" s="26" t="s">
        <v>908</v>
      </c>
      <c r="E289" s="26">
        <v>4</v>
      </c>
      <c r="F289" s="26" t="s">
        <v>62</v>
      </c>
      <c r="G289" s="42">
        <v>20.75</v>
      </c>
      <c r="H289" s="199">
        <v>83</v>
      </c>
      <c r="I289" s="119" t="s">
        <v>30</v>
      </c>
      <c r="J289" s="460"/>
      <c r="K289" s="460"/>
      <c r="L289" s="460">
        <v>1</v>
      </c>
      <c r="M289" s="461"/>
      <c r="N289" s="460"/>
      <c r="O289" s="460"/>
      <c r="P289" s="460"/>
      <c r="Q289" s="460"/>
      <c r="R289" s="459">
        <v>1</v>
      </c>
      <c r="S289" s="460"/>
      <c r="T289" s="460"/>
      <c r="U289" s="487"/>
      <c r="V289" s="1"/>
      <c r="W289" s="237"/>
      <c r="X289" s="1"/>
      <c r="Y289" s="236"/>
      <c r="Z289" s="1"/>
      <c r="AA289" s="445"/>
      <c r="AB289" s="1"/>
    </row>
    <row r="290" spans="1:28" ht="15.75" customHeight="1">
      <c r="A290" s="13">
        <v>278</v>
      </c>
      <c r="B290" s="26" t="s">
        <v>41</v>
      </c>
      <c r="C290" s="218" t="s">
        <v>895</v>
      </c>
      <c r="D290" s="26" t="s">
        <v>908</v>
      </c>
      <c r="E290" s="26">
        <v>4</v>
      </c>
      <c r="F290" s="26" t="s">
        <v>252</v>
      </c>
      <c r="G290" s="42">
        <v>500</v>
      </c>
      <c r="H290" s="199">
        <v>2000</v>
      </c>
      <c r="I290" s="119" t="s">
        <v>30</v>
      </c>
      <c r="J290" s="460"/>
      <c r="K290" s="460"/>
      <c r="L290" s="460">
        <v>1</v>
      </c>
      <c r="M290" s="461"/>
      <c r="N290" s="460"/>
      <c r="O290" s="460"/>
      <c r="P290" s="460"/>
      <c r="Q290" s="460"/>
      <c r="R290" s="459">
        <v>1</v>
      </c>
      <c r="S290" s="460"/>
      <c r="T290" s="460"/>
      <c r="U290" s="487"/>
      <c r="V290" s="1"/>
      <c r="W290" s="237"/>
      <c r="X290" s="1"/>
      <c r="Y290" s="236"/>
      <c r="Z290" s="1"/>
      <c r="AA290" s="445"/>
      <c r="AB290" s="1"/>
    </row>
    <row r="291" spans="1:28" ht="15.75" customHeight="1">
      <c r="A291" s="13">
        <v>279</v>
      </c>
      <c r="B291" s="26" t="s">
        <v>41</v>
      </c>
      <c r="C291" s="218" t="s">
        <v>896</v>
      </c>
      <c r="D291" s="26" t="s">
        <v>908</v>
      </c>
      <c r="E291" s="26">
        <v>1</v>
      </c>
      <c r="F291" s="26" t="s">
        <v>252</v>
      </c>
      <c r="G291" s="42">
        <v>1430</v>
      </c>
      <c r="H291" s="199">
        <v>1430</v>
      </c>
      <c r="I291" s="119" t="s">
        <v>30</v>
      </c>
      <c r="J291" s="460"/>
      <c r="K291" s="460"/>
      <c r="L291" s="460">
        <v>1</v>
      </c>
      <c r="M291" s="461"/>
      <c r="N291" s="460"/>
      <c r="O291" s="460"/>
      <c r="P291" s="460"/>
      <c r="Q291" s="460"/>
      <c r="R291" s="459">
        <v>1</v>
      </c>
      <c r="S291" s="460"/>
      <c r="T291" s="460"/>
      <c r="U291" s="487"/>
      <c r="V291" s="1"/>
      <c r="W291" s="237"/>
      <c r="X291" s="1"/>
      <c r="Y291" s="236"/>
      <c r="Z291" s="1"/>
      <c r="AA291" s="445"/>
      <c r="AB291" s="1"/>
    </row>
    <row r="292" spans="1:28" ht="15.75" customHeight="1">
      <c r="A292" s="13">
        <v>280</v>
      </c>
      <c r="B292" s="26" t="s">
        <v>41</v>
      </c>
      <c r="C292" s="218" t="s">
        <v>897</v>
      </c>
      <c r="D292" s="26" t="s">
        <v>908</v>
      </c>
      <c r="E292" s="26">
        <v>15</v>
      </c>
      <c r="F292" s="26" t="s">
        <v>62</v>
      </c>
      <c r="G292" s="42">
        <v>25</v>
      </c>
      <c r="H292" s="199">
        <v>375</v>
      </c>
      <c r="I292" s="119" t="s">
        <v>30</v>
      </c>
      <c r="J292" s="460"/>
      <c r="K292" s="460"/>
      <c r="L292" s="460">
        <v>1</v>
      </c>
      <c r="M292" s="461"/>
      <c r="N292" s="460"/>
      <c r="O292" s="460"/>
      <c r="P292" s="460"/>
      <c r="Q292" s="460"/>
      <c r="R292" s="459">
        <v>1</v>
      </c>
      <c r="S292" s="460"/>
      <c r="T292" s="460"/>
      <c r="U292" s="487"/>
      <c r="V292" s="1"/>
      <c r="W292" s="237"/>
      <c r="X292" s="1"/>
      <c r="Y292" s="236"/>
      <c r="Z292" s="1"/>
      <c r="AA292" s="445"/>
      <c r="AB292" s="1"/>
    </row>
    <row r="293" spans="1:28" ht="15.75" customHeight="1">
      <c r="A293" s="13">
        <v>281</v>
      </c>
      <c r="B293" s="26" t="s">
        <v>41</v>
      </c>
      <c r="C293" s="218" t="s">
        <v>724</v>
      </c>
      <c r="D293" s="26" t="s">
        <v>908</v>
      </c>
      <c r="E293" s="26">
        <v>10</v>
      </c>
      <c r="F293" s="26" t="s">
        <v>898</v>
      </c>
      <c r="G293" s="42">
        <v>35</v>
      </c>
      <c r="H293" s="199">
        <v>350</v>
      </c>
      <c r="I293" s="119" t="s">
        <v>30</v>
      </c>
      <c r="J293" s="460"/>
      <c r="K293" s="460"/>
      <c r="L293" s="460">
        <v>1</v>
      </c>
      <c r="M293" s="461"/>
      <c r="N293" s="460"/>
      <c r="O293" s="460"/>
      <c r="P293" s="460"/>
      <c r="Q293" s="460"/>
      <c r="R293" s="459">
        <v>1</v>
      </c>
      <c r="S293" s="460"/>
      <c r="T293" s="460"/>
      <c r="U293" s="487"/>
      <c r="V293" s="1"/>
      <c r="W293" s="237"/>
      <c r="X293" s="1"/>
      <c r="Y293" s="236"/>
      <c r="Z293" s="1"/>
      <c r="AA293" s="445"/>
      <c r="AB293" s="1"/>
    </row>
    <row r="294" spans="1:28" ht="15.75" customHeight="1">
      <c r="A294" s="13">
        <v>282</v>
      </c>
      <c r="B294" s="26" t="s">
        <v>41</v>
      </c>
      <c r="C294" s="44" t="s">
        <v>718</v>
      </c>
      <c r="D294" s="25" t="s">
        <v>847</v>
      </c>
      <c r="E294" s="26">
        <v>4</v>
      </c>
      <c r="F294" s="26" t="s">
        <v>312</v>
      </c>
      <c r="G294" s="238">
        <v>200</v>
      </c>
      <c r="H294" s="199">
        <v>800</v>
      </c>
      <c r="I294" s="119" t="s">
        <v>30</v>
      </c>
      <c r="J294" s="460"/>
      <c r="K294" s="460"/>
      <c r="L294" s="460">
        <v>1</v>
      </c>
      <c r="M294" s="461"/>
      <c r="N294" s="460"/>
      <c r="O294" s="460"/>
      <c r="P294" s="460"/>
      <c r="Q294" s="460"/>
      <c r="R294" s="459">
        <v>1</v>
      </c>
      <c r="S294" s="460"/>
      <c r="T294" s="460"/>
      <c r="U294" s="487"/>
      <c r="V294" s="1"/>
      <c r="W294" s="237"/>
      <c r="X294" s="1"/>
      <c r="Y294" s="236"/>
      <c r="Z294" s="1"/>
      <c r="AA294" s="445"/>
      <c r="AB294" s="1"/>
    </row>
    <row r="295" spans="1:28" ht="15.75" customHeight="1">
      <c r="A295" s="13">
        <v>283</v>
      </c>
      <c r="B295" s="26" t="s">
        <v>41</v>
      </c>
      <c r="C295" s="218" t="s">
        <v>886</v>
      </c>
      <c r="D295" s="25" t="s">
        <v>847</v>
      </c>
      <c r="E295" s="26">
        <v>12</v>
      </c>
      <c r="F295" s="26" t="s">
        <v>881</v>
      </c>
      <c r="G295" s="42">
        <v>290</v>
      </c>
      <c r="H295" s="199">
        <v>3480</v>
      </c>
      <c r="I295" s="119" t="s">
        <v>30</v>
      </c>
      <c r="J295" s="460"/>
      <c r="K295" s="460"/>
      <c r="L295" s="460">
        <v>1</v>
      </c>
      <c r="M295" s="461"/>
      <c r="N295" s="460"/>
      <c r="O295" s="460"/>
      <c r="P295" s="460"/>
      <c r="Q295" s="460"/>
      <c r="R295" s="459">
        <v>1</v>
      </c>
      <c r="S295" s="460"/>
      <c r="T295" s="460"/>
      <c r="U295" s="487"/>
      <c r="V295" s="1"/>
      <c r="W295" s="237"/>
      <c r="X295" s="1"/>
      <c r="Y295" s="236"/>
      <c r="Z295" s="1"/>
      <c r="AA295" s="445"/>
      <c r="AB295" s="1"/>
    </row>
    <row r="296" spans="1:28" ht="15.75" customHeight="1">
      <c r="A296" s="13">
        <v>284</v>
      </c>
      <c r="B296" s="26" t="s">
        <v>41</v>
      </c>
      <c r="C296" s="218" t="s">
        <v>887</v>
      </c>
      <c r="D296" s="25" t="s">
        <v>847</v>
      </c>
      <c r="E296" s="26">
        <v>12</v>
      </c>
      <c r="F296" s="26" t="s">
        <v>252</v>
      </c>
      <c r="G296" s="42">
        <v>180</v>
      </c>
      <c r="H296" s="199">
        <v>2160</v>
      </c>
      <c r="I296" s="119" t="s">
        <v>30</v>
      </c>
      <c r="J296" s="460"/>
      <c r="K296" s="460"/>
      <c r="L296" s="460">
        <v>1</v>
      </c>
      <c r="M296" s="461"/>
      <c r="N296" s="460"/>
      <c r="O296" s="460"/>
      <c r="P296" s="460"/>
      <c r="Q296" s="460"/>
      <c r="R296" s="459">
        <v>1</v>
      </c>
      <c r="S296" s="460"/>
      <c r="T296" s="460"/>
      <c r="U296" s="487"/>
      <c r="V296" s="1"/>
      <c r="W296" s="237"/>
      <c r="X296" s="1"/>
      <c r="Y296" s="236"/>
      <c r="Z296" s="1"/>
      <c r="AA296" s="445"/>
      <c r="AB296" s="1"/>
    </row>
    <row r="297" spans="1:28" ht="15.75" customHeight="1">
      <c r="A297" s="13">
        <v>285</v>
      </c>
      <c r="B297" s="26" t="s">
        <v>41</v>
      </c>
      <c r="C297" s="218" t="s">
        <v>910</v>
      </c>
      <c r="D297" s="25" t="s">
        <v>847</v>
      </c>
      <c r="E297" s="26">
        <v>12</v>
      </c>
      <c r="F297" s="26" t="s">
        <v>252</v>
      </c>
      <c r="G297" s="42">
        <v>279</v>
      </c>
      <c r="H297" s="199">
        <v>3348</v>
      </c>
      <c r="I297" s="119" t="s">
        <v>30</v>
      </c>
      <c r="J297" s="460"/>
      <c r="K297" s="460"/>
      <c r="L297" s="460">
        <v>1</v>
      </c>
      <c r="M297" s="461"/>
      <c r="N297" s="460"/>
      <c r="O297" s="460"/>
      <c r="P297" s="460"/>
      <c r="Q297" s="460"/>
      <c r="R297" s="459">
        <v>1</v>
      </c>
      <c r="S297" s="460"/>
      <c r="T297" s="460"/>
      <c r="U297" s="487"/>
      <c r="V297" s="1"/>
      <c r="W297" s="237"/>
      <c r="X297" s="1"/>
      <c r="Y297" s="236"/>
      <c r="Z297" s="1"/>
      <c r="AA297" s="445"/>
      <c r="AB297" s="1"/>
    </row>
    <row r="298" spans="1:28" ht="15.75" customHeight="1">
      <c r="A298" s="13">
        <v>286</v>
      </c>
      <c r="B298" s="26" t="s">
        <v>41</v>
      </c>
      <c r="C298" s="218" t="s">
        <v>718</v>
      </c>
      <c r="D298" s="25" t="s">
        <v>847</v>
      </c>
      <c r="E298" s="26">
        <v>1</v>
      </c>
      <c r="F298" s="26" t="s">
        <v>312</v>
      </c>
      <c r="G298" s="42">
        <v>170</v>
      </c>
      <c r="H298" s="199">
        <v>170</v>
      </c>
      <c r="I298" s="119" t="s">
        <v>30</v>
      </c>
      <c r="J298" s="460"/>
      <c r="K298" s="460"/>
      <c r="L298" s="460">
        <v>1</v>
      </c>
      <c r="M298" s="461"/>
      <c r="N298" s="460"/>
      <c r="O298" s="460"/>
      <c r="P298" s="460"/>
      <c r="Q298" s="460"/>
      <c r="R298" s="459">
        <v>1</v>
      </c>
      <c r="S298" s="460"/>
      <c r="T298" s="460"/>
      <c r="U298" s="487"/>
      <c r="V298" s="1"/>
      <c r="W298" s="237"/>
      <c r="X298" s="1"/>
      <c r="Y298" s="236"/>
      <c r="Z298" s="1"/>
      <c r="AA298" s="445"/>
      <c r="AB298" s="1"/>
    </row>
    <row r="299" spans="1:28" ht="15.75" customHeight="1">
      <c r="A299" s="13">
        <v>287</v>
      </c>
      <c r="B299" s="26" t="s">
        <v>41</v>
      </c>
      <c r="C299" s="218" t="s">
        <v>877</v>
      </c>
      <c r="D299" s="25" t="s">
        <v>847</v>
      </c>
      <c r="E299" s="26">
        <v>10</v>
      </c>
      <c r="F299" s="26" t="s">
        <v>252</v>
      </c>
      <c r="G299" s="42">
        <v>500</v>
      </c>
      <c r="H299" s="199">
        <v>5000</v>
      </c>
      <c r="I299" s="119" t="s">
        <v>30</v>
      </c>
      <c r="J299" s="460"/>
      <c r="K299" s="460"/>
      <c r="L299" s="460">
        <v>1</v>
      </c>
      <c r="M299" s="461"/>
      <c r="N299" s="460"/>
      <c r="O299" s="460"/>
      <c r="P299" s="460"/>
      <c r="Q299" s="460"/>
      <c r="R299" s="459">
        <v>1</v>
      </c>
      <c r="S299" s="460"/>
      <c r="T299" s="460"/>
      <c r="U299" s="487"/>
      <c r="V299" s="1"/>
      <c r="W299" s="237"/>
      <c r="X299" s="1"/>
      <c r="Y299" s="236"/>
      <c r="Z299" s="1"/>
      <c r="AA299" s="445"/>
      <c r="AB299" s="1"/>
    </row>
    <row r="300" spans="1:28" ht="15.75" customHeight="1">
      <c r="A300" s="13">
        <v>288</v>
      </c>
      <c r="B300" s="26" t="s">
        <v>41</v>
      </c>
      <c r="C300" s="218" t="s">
        <v>889</v>
      </c>
      <c r="D300" s="25" t="s">
        <v>847</v>
      </c>
      <c r="E300" s="26">
        <v>8</v>
      </c>
      <c r="F300" s="26" t="s">
        <v>252</v>
      </c>
      <c r="G300" s="42">
        <v>2000</v>
      </c>
      <c r="H300" s="199">
        <v>16000</v>
      </c>
      <c r="I300" s="119" t="s">
        <v>30</v>
      </c>
      <c r="J300" s="460"/>
      <c r="K300" s="460"/>
      <c r="L300" s="460">
        <v>1</v>
      </c>
      <c r="M300" s="461"/>
      <c r="N300" s="460"/>
      <c r="O300" s="460"/>
      <c r="P300" s="460"/>
      <c r="Q300" s="460"/>
      <c r="R300" s="459">
        <v>1</v>
      </c>
      <c r="S300" s="460"/>
      <c r="T300" s="460"/>
      <c r="U300" s="487"/>
      <c r="V300" s="1"/>
      <c r="W300" s="237"/>
      <c r="X300" s="1"/>
      <c r="Y300" s="236"/>
      <c r="Z300" s="1"/>
      <c r="AA300" s="445"/>
      <c r="AB300" s="1"/>
    </row>
    <row r="301" spans="1:28" ht="15.75" customHeight="1">
      <c r="A301" s="13">
        <v>289</v>
      </c>
      <c r="B301" s="26" t="s">
        <v>41</v>
      </c>
      <c r="C301" s="218" t="s">
        <v>888</v>
      </c>
      <c r="D301" s="25" t="s">
        <v>847</v>
      </c>
      <c r="E301" s="26">
        <v>8</v>
      </c>
      <c r="F301" s="26" t="s">
        <v>62</v>
      </c>
      <c r="G301" s="42">
        <v>1480</v>
      </c>
      <c r="H301" s="199">
        <v>11840</v>
      </c>
      <c r="I301" s="119" t="s">
        <v>30</v>
      </c>
      <c r="J301" s="460"/>
      <c r="K301" s="460"/>
      <c r="L301" s="460">
        <v>1</v>
      </c>
      <c r="M301" s="461"/>
      <c r="N301" s="460"/>
      <c r="O301" s="460"/>
      <c r="P301" s="460"/>
      <c r="Q301" s="460"/>
      <c r="R301" s="459">
        <v>1</v>
      </c>
      <c r="S301" s="460"/>
      <c r="T301" s="460"/>
      <c r="U301" s="487"/>
      <c r="V301" s="1"/>
      <c r="W301" s="237"/>
      <c r="X301" s="1"/>
      <c r="Y301" s="236"/>
      <c r="Z301" s="1"/>
      <c r="AA301" s="445"/>
      <c r="AB301" s="1"/>
    </row>
    <row r="302" spans="1:28" ht="15.75" customHeight="1">
      <c r="A302" s="13">
        <v>290</v>
      </c>
      <c r="B302" s="26" t="s">
        <v>41</v>
      </c>
      <c r="C302" s="218" t="s">
        <v>875</v>
      </c>
      <c r="D302" s="25" t="s">
        <v>847</v>
      </c>
      <c r="E302" s="26">
        <v>1</v>
      </c>
      <c r="F302" s="26" t="s">
        <v>252</v>
      </c>
      <c r="G302" s="42">
        <v>626</v>
      </c>
      <c r="H302" s="199">
        <v>626</v>
      </c>
      <c r="I302" s="119" t="s">
        <v>30</v>
      </c>
      <c r="J302" s="460"/>
      <c r="K302" s="460"/>
      <c r="L302" s="460">
        <v>1</v>
      </c>
      <c r="M302" s="461"/>
      <c r="N302" s="460"/>
      <c r="O302" s="460"/>
      <c r="P302" s="460"/>
      <c r="Q302" s="460"/>
      <c r="R302" s="459">
        <v>1</v>
      </c>
      <c r="S302" s="460"/>
      <c r="T302" s="460"/>
      <c r="U302" s="487"/>
      <c r="V302" s="1"/>
      <c r="W302" s="237"/>
      <c r="X302" s="1"/>
      <c r="Y302" s="236"/>
      <c r="Z302" s="1"/>
      <c r="AA302" s="445"/>
      <c r="AB302" s="1"/>
    </row>
    <row r="303" spans="1:28" ht="15.75" customHeight="1">
      <c r="A303" s="13">
        <v>291</v>
      </c>
      <c r="B303" s="26" t="s">
        <v>41</v>
      </c>
      <c r="C303" s="218" t="s">
        <v>876</v>
      </c>
      <c r="D303" s="25" t="s">
        <v>847</v>
      </c>
      <c r="E303" s="26">
        <v>2</v>
      </c>
      <c r="F303" s="26" t="s">
        <v>252</v>
      </c>
      <c r="G303" s="42">
        <v>10000</v>
      </c>
      <c r="H303" s="199">
        <v>20000</v>
      </c>
      <c r="I303" s="119" t="s">
        <v>30</v>
      </c>
      <c r="J303" s="460"/>
      <c r="K303" s="460"/>
      <c r="L303" s="460">
        <v>1</v>
      </c>
      <c r="M303" s="461"/>
      <c r="N303" s="460"/>
      <c r="O303" s="460"/>
      <c r="P303" s="460"/>
      <c r="Q303" s="460"/>
      <c r="R303" s="459">
        <v>1</v>
      </c>
      <c r="S303" s="460"/>
      <c r="T303" s="460"/>
      <c r="U303" s="487"/>
      <c r="V303" s="1"/>
      <c r="W303" s="237"/>
      <c r="X303" s="1"/>
      <c r="Y303" s="236"/>
      <c r="Z303" s="1"/>
      <c r="AA303" s="445"/>
      <c r="AB303" s="1"/>
    </row>
    <row r="304" spans="1:28" ht="15.75" customHeight="1">
      <c r="A304" s="13">
        <v>292</v>
      </c>
      <c r="B304" s="26" t="s">
        <v>41</v>
      </c>
      <c r="C304" s="218" t="s">
        <v>911</v>
      </c>
      <c r="D304" s="25" t="s">
        <v>847</v>
      </c>
      <c r="E304" s="26">
        <v>1</v>
      </c>
      <c r="F304" s="26" t="s">
        <v>252</v>
      </c>
      <c r="G304" s="42">
        <v>14900</v>
      </c>
      <c r="H304" s="199">
        <v>14900</v>
      </c>
      <c r="I304" s="119" t="s">
        <v>30</v>
      </c>
      <c r="J304" s="460"/>
      <c r="K304" s="460"/>
      <c r="L304" s="460">
        <v>1</v>
      </c>
      <c r="M304" s="461"/>
      <c r="N304" s="460"/>
      <c r="O304" s="460"/>
      <c r="P304" s="460"/>
      <c r="Q304" s="460"/>
      <c r="R304" s="459">
        <v>1</v>
      </c>
      <c r="S304" s="460"/>
      <c r="T304" s="460"/>
      <c r="U304" s="487"/>
      <c r="V304" s="1"/>
      <c r="W304" s="237"/>
      <c r="X304" s="1"/>
      <c r="Y304" s="236"/>
      <c r="Z304" s="1"/>
      <c r="AA304" s="445"/>
      <c r="AB304" s="1"/>
    </row>
    <row r="305" spans="1:28" ht="15.75" customHeight="1">
      <c r="A305" s="13">
        <v>293</v>
      </c>
      <c r="B305" s="26" t="s">
        <v>41</v>
      </c>
      <c r="C305" s="218" t="s">
        <v>912</v>
      </c>
      <c r="D305" s="25" t="s">
        <v>847</v>
      </c>
      <c r="E305" s="26">
        <v>1</v>
      </c>
      <c r="F305" s="26" t="s">
        <v>252</v>
      </c>
      <c r="G305" s="42">
        <v>8000</v>
      </c>
      <c r="H305" s="199">
        <v>8000</v>
      </c>
      <c r="I305" s="119" t="s">
        <v>30</v>
      </c>
      <c r="J305" s="460"/>
      <c r="K305" s="460"/>
      <c r="L305" s="460">
        <v>1</v>
      </c>
      <c r="M305" s="461"/>
      <c r="N305" s="460"/>
      <c r="O305" s="460"/>
      <c r="P305" s="460"/>
      <c r="Q305" s="460"/>
      <c r="R305" s="459">
        <v>1</v>
      </c>
      <c r="S305" s="460"/>
      <c r="T305" s="460"/>
      <c r="U305" s="487"/>
      <c r="V305" s="1"/>
      <c r="W305" s="237"/>
      <c r="X305" s="1"/>
      <c r="Y305" s="236"/>
      <c r="Z305" s="1"/>
      <c r="AA305" s="445"/>
      <c r="AB305" s="1"/>
    </row>
    <row r="306" spans="1:28" ht="15.75" customHeight="1">
      <c r="A306" s="13">
        <v>294</v>
      </c>
      <c r="B306" s="26" t="s">
        <v>41</v>
      </c>
      <c r="C306" s="218" t="s">
        <v>913</v>
      </c>
      <c r="D306" s="25" t="s">
        <v>847</v>
      </c>
      <c r="E306" s="26">
        <v>4</v>
      </c>
      <c r="F306" s="26" t="s">
        <v>252</v>
      </c>
      <c r="G306" s="42">
        <v>3530</v>
      </c>
      <c r="H306" s="199">
        <v>14120</v>
      </c>
      <c r="I306" s="119" t="s">
        <v>30</v>
      </c>
      <c r="J306" s="460"/>
      <c r="K306" s="460"/>
      <c r="L306" s="460">
        <v>1</v>
      </c>
      <c r="M306" s="461"/>
      <c r="N306" s="460"/>
      <c r="O306" s="460"/>
      <c r="P306" s="460"/>
      <c r="Q306" s="460"/>
      <c r="R306" s="459">
        <v>1</v>
      </c>
      <c r="S306" s="460"/>
      <c r="T306" s="460"/>
      <c r="U306" s="487"/>
      <c r="V306" s="1"/>
      <c r="W306" s="237"/>
      <c r="X306" s="1"/>
      <c r="Y306" s="236"/>
      <c r="Z306" s="1"/>
      <c r="AA306" s="445"/>
      <c r="AB306" s="1"/>
    </row>
    <row r="307" spans="1:28" ht="15.75" customHeight="1">
      <c r="A307" s="13">
        <v>295</v>
      </c>
      <c r="B307" s="26" t="s">
        <v>41</v>
      </c>
      <c r="C307" s="44" t="s">
        <v>718</v>
      </c>
      <c r="D307" s="25" t="s">
        <v>848</v>
      </c>
      <c r="E307" s="26">
        <v>4</v>
      </c>
      <c r="F307" s="26" t="s">
        <v>312</v>
      </c>
      <c r="G307" s="238">
        <v>200</v>
      </c>
      <c r="H307" s="199">
        <v>800</v>
      </c>
      <c r="I307" s="119" t="s">
        <v>30</v>
      </c>
      <c r="J307" s="460"/>
      <c r="K307" s="460"/>
      <c r="L307" s="460">
        <v>1</v>
      </c>
      <c r="M307" s="461"/>
      <c r="N307" s="460"/>
      <c r="O307" s="460"/>
      <c r="P307" s="460"/>
      <c r="Q307" s="460"/>
      <c r="R307" s="459">
        <v>1</v>
      </c>
      <c r="S307" s="460"/>
      <c r="T307" s="460"/>
      <c r="U307" s="487"/>
      <c r="V307" s="1"/>
      <c r="W307" s="237"/>
      <c r="X307" s="1"/>
      <c r="Y307" s="236"/>
      <c r="Z307" s="1"/>
      <c r="AA307" s="445"/>
      <c r="AB307" s="1"/>
    </row>
    <row r="308" spans="1:28" ht="15.75" customHeight="1">
      <c r="A308" s="13">
        <v>296</v>
      </c>
      <c r="B308" s="26" t="s">
        <v>41</v>
      </c>
      <c r="C308" s="218" t="s">
        <v>718</v>
      </c>
      <c r="D308" s="25" t="s">
        <v>848</v>
      </c>
      <c r="E308" s="26">
        <v>1</v>
      </c>
      <c r="F308" s="26" t="s">
        <v>312</v>
      </c>
      <c r="G308" s="42">
        <v>170</v>
      </c>
      <c r="H308" s="199">
        <v>170</v>
      </c>
      <c r="I308" s="119" t="s">
        <v>30</v>
      </c>
      <c r="J308" s="460"/>
      <c r="K308" s="460"/>
      <c r="L308" s="460">
        <v>1</v>
      </c>
      <c r="M308" s="461"/>
      <c r="N308" s="460"/>
      <c r="O308" s="460"/>
      <c r="P308" s="460"/>
      <c r="Q308" s="460"/>
      <c r="R308" s="459">
        <v>1</v>
      </c>
      <c r="S308" s="460"/>
      <c r="T308" s="460"/>
      <c r="U308" s="487"/>
      <c r="V308" s="1"/>
      <c r="W308" s="237"/>
      <c r="X308" s="1"/>
      <c r="Y308" s="236"/>
      <c r="Z308" s="1"/>
      <c r="AA308" s="445"/>
      <c r="AB308" s="1"/>
    </row>
    <row r="309" spans="1:28" ht="15.75" customHeight="1">
      <c r="A309" s="13">
        <v>297</v>
      </c>
      <c r="B309" s="26" t="s">
        <v>41</v>
      </c>
      <c r="C309" s="218" t="s">
        <v>886</v>
      </c>
      <c r="D309" s="25" t="s">
        <v>848</v>
      </c>
      <c r="E309" s="26">
        <v>12</v>
      </c>
      <c r="F309" s="26" t="s">
        <v>881</v>
      </c>
      <c r="G309" s="42">
        <v>290</v>
      </c>
      <c r="H309" s="199">
        <v>3480</v>
      </c>
      <c r="I309" s="119" t="s">
        <v>30</v>
      </c>
      <c r="J309" s="460"/>
      <c r="K309" s="460"/>
      <c r="L309" s="460">
        <v>1</v>
      </c>
      <c r="M309" s="461"/>
      <c r="N309" s="460"/>
      <c r="O309" s="460"/>
      <c r="P309" s="460"/>
      <c r="Q309" s="460"/>
      <c r="R309" s="459">
        <v>1</v>
      </c>
      <c r="S309" s="460"/>
      <c r="T309" s="460"/>
      <c r="U309" s="487"/>
      <c r="V309" s="1"/>
      <c r="W309" s="237"/>
      <c r="X309" s="1"/>
      <c r="Y309" s="236"/>
      <c r="Z309" s="1"/>
      <c r="AA309" s="445"/>
      <c r="AB309" s="1"/>
    </row>
    <row r="310" spans="1:28" ht="15.75" customHeight="1">
      <c r="A310" s="13">
        <v>298</v>
      </c>
      <c r="B310" s="26" t="s">
        <v>41</v>
      </c>
      <c r="C310" s="218" t="s">
        <v>887</v>
      </c>
      <c r="D310" s="25" t="s">
        <v>848</v>
      </c>
      <c r="E310" s="26">
        <v>6</v>
      </c>
      <c r="F310" s="26" t="s">
        <v>252</v>
      </c>
      <c r="G310" s="42">
        <v>180</v>
      </c>
      <c r="H310" s="199">
        <v>1080</v>
      </c>
      <c r="I310" s="119" t="s">
        <v>30</v>
      </c>
      <c r="J310" s="460"/>
      <c r="K310" s="460"/>
      <c r="L310" s="460">
        <v>1</v>
      </c>
      <c r="M310" s="461"/>
      <c r="N310" s="460"/>
      <c r="O310" s="460"/>
      <c r="P310" s="460"/>
      <c r="Q310" s="460"/>
      <c r="R310" s="459">
        <v>1</v>
      </c>
      <c r="S310" s="460"/>
      <c r="T310" s="460"/>
      <c r="U310" s="487"/>
      <c r="V310" s="1"/>
      <c r="W310" s="237"/>
      <c r="X310" s="1"/>
      <c r="Y310" s="236"/>
      <c r="Z310" s="1"/>
      <c r="AA310" s="445"/>
      <c r="AB310" s="1"/>
    </row>
    <row r="311" spans="1:28" ht="15.75" customHeight="1">
      <c r="A311" s="13">
        <v>299</v>
      </c>
      <c r="B311" s="26" t="s">
        <v>41</v>
      </c>
      <c r="C311" s="218" t="s">
        <v>910</v>
      </c>
      <c r="D311" s="25" t="s">
        <v>848</v>
      </c>
      <c r="E311" s="26">
        <v>6</v>
      </c>
      <c r="F311" s="26" t="s">
        <v>252</v>
      </c>
      <c r="G311" s="42">
        <v>279</v>
      </c>
      <c r="H311" s="199">
        <v>1674</v>
      </c>
      <c r="I311" s="119" t="s">
        <v>30</v>
      </c>
      <c r="J311" s="460"/>
      <c r="K311" s="460"/>
      <c r="L311" s="460">
        <v>1</v>
      </c>
      <c r="M311" s="461"/>
      <c r="N311" s="460"/>
      <c r="O311" s="460"/>
      <c r="P311" s="460"/>
      <c r="Q311" s="460"/>
      <c r="R311" s="459">
        <v>1</v>
      </c>
      <c r="S311" s="460"/>
      <c r="T311" s="460"/>
      <c r="U311" s="487"/>
      <c r="V311" s="1"/>
      <c r="W311" s="237"/>
      <c r="X311" s="1"/>
      <c r="Y311" s="236"/>
      <c r="Z311" s="1"/>
      <c r="AA311" s="445"/>
      <c r="AB311" s="1"/>
    </row>
    <row r="312" spans="1:28" ht="15.75" customHeight="1">
      <c r="A312" s="13">
        <v>300</v>
      </c>
      <c r="B312" s="26" t="s">
        <v>41</v>
      </c>
      <c r="C312" s="218" t="s">
        <v>877</v>
      </c>
      <c r="D312" s="25" t="s">
        <v>848</v>
      </c>
      <c r="E312" s="26">
        <v>12</v>
      </c>
      <c r="F312" s="26" t="s">
        <v>252</v>
      </c>
      <c r="G312" s="42">
        <v>500</v>
      </c>
      <c r="H312" s="199">
        <v>6000</v>
      </c>
      <c r="I312" s="119" t="s">
        <v>30</v>
      </c>
      <c r="J312" s="460"/>
      <c r="K312" s="460"/>
      <c r="L312" s="460">
        <v>1</v>
      </c>
      <c r="M312" s="461"/>
      <c r="N312" s="460"/>
      <c r="O312" s="460"/>
      <c r="P312" s="460"/>
      <c r="Q312" s="460"/>
      <c r="R312" s="459">
        <v>1</v>
      </c>
      <c r="S312" s="460"/>
      <c r="T312" s="460"/>
      <c r="U312" s="487"/>
      <c r="V312" s="1"/>
      <c r="W312" s="237"/>
      <c r="X312" s="1"/>
      <c r="Y312" s="236"/>
      <c r="Z312" s="1"/>
      <c r="AA312" s="445"/>
      <c r="AB312" s="1"/>
    </row>
    <row r="313" spans="1:28" ht="15.75" customHeight="1">
      <c r="A313" s="13">
        <v>301</v>
      </c>
      <c r="B313" s="26" t="s">
        <v>41</v>
      </c>
      <c r="C313" s="218" t="s">
        <v>889</v>
      </c>
      <c r="D313" s="25" t="s">
        <v>848</v>
      </c>
      <c r="E313" s="26">
        <v>12</v>
      </c>
      <c r="F313" s="26" t="s">
        <v>252</v>
      </c>
      <c r="G313" s="42">
        <v>400</v>
      </c>
      <c r="H313" s="199">
        <v>4800</v>
      </c>
      <c r="I313" s="119" t="s">
        <v>30</v>
      </c>
      <c r="J313" s="460"/>
      <c r="K313" s="460"/>
      <c r="L313" s="460">
        <v>1</v>
      </c>
      <c r="M313" s="461"/>
      <c r="N313" s="460"/>
      <c r="O313" s="460"/>
      <c r="P313" s="460"/>
      <c r="Q313" s="460"/>
      <c r="R313" s="459">
        <v>1</v>
      </c>
      <c r="S313" s="460"/>
      <c r="T313" s="460"/>
      <c r="U313" s="487"/>
      <c r="V313" s="1"/>
      <c r="W313" s="237"/>
      <c r="X313" s="1"/>
      <c r="Y313" s="236"/>
      <c r="Z313" s="1"/>
      <c r="AA313" s="445"/>
      <c r="AB313" s="1"/>
    </row>
    <row r="314" spans="1:28" ht="15.75" customHeight="1">
      <c r="A314" s="13">
        <v>302</v>
      </c>
      <c r="B314" s="26" t="s">
        <v>41</v>
      </c>
      <c r="C314" s="218" t="s">
        <v>888</v>
      </c>
      <c r="D314" s="25" t="s">
        <v>848</v>
      </c>
      <c r="E314" s="26">
        <v>12</v>
      </c>
      <c r="F314" s="26" t="s">
        <v>62</v>
      </c>
      <c r="G314" s="42">
        <v>828</v>
      </c>
      <c r="H314" s="199">
        <v>9936</v>
      </c>
      <c r="I314" s="119" t="s">
        <v>30</v>
      </c>
      <c r="J314" s="460"/>
      <c r="K314" s="460"/>
      <c r="L314" s="460">
        <v>1</v>
      </c>
      <c r="M314" s="461"/>
      <c r="N314" s="460"/>
      <c r="O314" s="460"/>
      <c r="P314" s="460"/>
      <c r="Q314" s="460"/>
      <c r="R314" s="459">
        <v>1</v>
      </c>
      <c r="S314" s="460"/>
      <c r="T314" s="460"/>
      <c r="U314" s="487"/>
      <c r="V314" s="1"/>
      <c r="W314" s="237"/>
      <c r="X314" s="1"/>
      <c r="Y314" s="236"/>
      <c r="Z314" s="1"/>
      <c r="AA314" s="445"/>
      <c r="AB314" s="1"/>
    </row>
    <row r="315" spans="1:28" ht="15.75" customHeight="1">
      <c r="A315" s="13">
        <v>303</v>
      </c>
      <c r="B315" s="26" t="s">
        <v>41</v>
      </c>
      <c r="C315" s="218" t="s">
        <v>875</v>
      </c>
      <c r="D315" s="25" t="s">
        <v>848</v>
      </c>
      <c r="E315" s="26">
        <v>1</v>
      </c>
      <c r="F315" s="26" t="s">
        <v>252</v>
      </c>
      <c r="G315" s="42">
        <v>626</v>
      </c>
      <c r="H315" s="199">
        <v>626</v>
      </c>
      <c r="I315" s="119" t="s">
        <v>30</v>
      </c>
      <c r="J315" s="460"/>
      <c r="K315" s="460"/>
      <c r="L315" s="460">
        <v>1</v>
      </c>
      <c r="M315" s="461"/>
      <c r="N315" s="460"/>
      <c r="O315" s="460"/>
      <c r="P315" s="460"/>
      <c r="Q315" s="460"/>
      <c r="R315" s="459">
        <v>1</v>
      </c>
      <c r="S315" s="460"/>
      <c r="T315" s="460"/>
      <c r="U315" s="487"/>
      <c r="V315" s="1"/>
      <c r="W315" s="237"/>
      <c r="X315" s="1"/>
      <c r="Y315" s="236"/>
      <c r="Z315" s="1"/>
      <c r="AA315" s="445"/>
      <c r="AB315" s="1"/>
    </row>
    <row r="316" spans="1:28" ht="15.75" customHeight="1">
      <c r="A316" s="13">
        <v>304</v>
      </c>
      <c r="B316" s="26" t="s">
        <v>41</v>
      </c>
      <c r="C316" s="218" t="s">
        <v>876</v>
      </c>
      <c r="D316" s="25" t="s">
        <v>848</v>
      </c>
      <c r="E316" s="26">
        <v>2</v>
      </c>
      <c r="F316" s="26" t="s">
        <v>252</v>
      </c>
      <c r="G316" s="42">
        <v>12500</v>
      </c>
      <c r="H316" s="199">
        <v>25000</v>
      </c>
      <c r="I316" s="119" t="s">
        <v>30</v>
      </c>
      <c r="J316" s="460"/>
      <c r="K316" s="460"/>
      <c r="L316" s="460">
        <v>1</v>
      </c>
      <c r="M316" s="461"/>
      <c r="N316" s="460"/>
      <c r="O316" s="460"/>
      <c r="P316" s="460"/>
      <c r="Q316" s="460"/>
      <c r="R316" s="459">
        <v>1</v>
      </c>
      <c r="S316" s="460"/>
      <c r="T316" s="460"/>
      <c r="U316" s="487"/>
      <c r="V316" s="1"/>
      <c r="W316" s="237"/>
      <c r="X316" s="1"/>
      <c r="Y316" s="236"/>
      <c r="Z316" s="1"/>
      <c r="AA316" s="445"/>
      <c r="AB316" s="1"/>
    </row>
    <row r="317" spans="1:28" ht="15.75" customHeight="1">
      <c r="A317" s="13">
        <v>305</v>
      </c>
      <c r="B317" s="26" t="s">
        <v>41</v>
      </c>
      <c r="C317" s="218" t="s">
        <v>904</v>
      </c>
      <c r="D317" s="25" t="s">
        <v>848</v>
      </c>
      <c r="E317" s="26">
        <v>20</v>
      </c>
      <c r="F317" s="26" t="s">
        <v>252</v>
      </c>
      <c r="G317" s="42">
        <v>25</v>
      </c>
      <c r="H317" s="199">
        <v>500</v>
      </c>
      <c r="I317" s="119" t="s">
        <v>30</v>
      </c>
      <c r="J317" s="460"/>
      <c r="K317" s="460"/>
      <c r="L317" s="460">
        <v>1</v>
      </c>
      <c r="M317" s="461"/>
      <c r="N317" s="460"/>
      <c r="O317" s="460"/>
      <c r="P317" s="460"/>
      <c r="Q317" s="460"/>
      <c r="R317" s="459">
        <v>1</v>
      </c>
      <c r="S317" s="460"/>
      <c r="T317" s="460"/>
      <c r="U317" s="487"/>
      <c r="V317" s="1"/>
      <c r="W317" s="237"/>
      <c r="X317" s="1"/>
      <c r="Y317" s="236"/>
      <c r="Z317" s="1"/>
      <c r="AA317" s="445"/>
      <c r="AB317" s="1"/>
    </row>
    <row r="318" spans="1:28" ht="15.75" customHeight="1">
      <c r="A318" s="13">
        <v>306</v>
      </c>
      <c r="B318" s="26" t="s">
        <v>41</v>
      </c>
      <c r="C318" s="218" t="s">
        <v>724</v>
      </c>
      <c r="D318" s="25" t="s">
        <v>848</v>
      </c>
      <c r="E318" s="26">
        <v>5</v>
      </c>
      <c r="F318" s="26" t="s">
        <v>874</v>
      </c>
      <c r="G318" s="42">
        <v>100</v>
      </c>
      <c r="H318" s="199">
        <v>500</v>
      </c>
      <c r="I318" s="119" t="s">
        <v>30</v>
      </c>
      <c r="J318" s="460"/>
      <c r="K318" s="460"/>
      <c r="L318" s="460">
        <v>1</v>
      </c>
      <c r="M318" s="461"/>
      <c r="N318" s="460"/>
      <c r="O318" s="460"/>
      <c r="P318" s="460"/>
      <c r="Q318" s="460"/>
      <c r="R318" s="459">
        <v>1</v>
      </c>
      <c r="S318" s="460"/>
      <c r="T318" s="460"/>
      <c r="U318" s="487"/>
      <c r="V318" s="1"/>
      <c r="W318" s="237"/>
      <c r="X318" s="1"/>
      <c r="Y318" s="236"/>
      <c r="Z318" s="1"/>
      <c r="AA318" s="445"/>
      <c r="AB318" s="1"/>
    </row>
    <row r="319" spans="1:28" ht="15.75" customHeight="1">
      <c r="A319" s="13">
        <v>307</v>
      </c>
      <c r="B319" s="26"/>
      <c r="C319" s="218"/>
      <c r="D319" s="25"/>
      <c r="E319" s="26"/>
      <c r="F319" s="26"/>
      <c r="G319" s="42"/>
      <c r="H319" s="122"/>
      <c r="I319" s="221"/>
      <c r="J319" s="461"/>
      <c r="K319" s="461"/>
      <c r="L319" s="461"/>
      <c r="M319" s="461"/>
      <c r="N319" s="460"/>
      <c r="O319" s="460"/>
      <c r="P319" s="460"/>
      <c r="Q319" s="460"/>
      <c r="R319" s="460"/>
      <c r="S319" s="460"/>
      <c r="T319" s="460"/>
      <c r="U319" s="487"/>
      <c r="V319" s="41"/>
      <c r="W319" s="239"/>
      <c r="X319" s="41"/>
      <c r="Y319" s="166"/>
      <c r="Z319" s="41"/>
      <c r="AA319" s="444"/>
      <c r="AB319" s="41"/>
    </row>
    <row r="320" spans="1:28" ht="15.75" customHeight="1">
      <c r="A320" s="13">
        <v>308</v>
      </c>
      <c r="B320" s="14" t="s">
        <v>41</v>
      </c>
      <c r="C320" s="24" t="s">
        <v>42</v>
      </c>
      <c r="D320" s="9"/>
      <c r="E320" s="12"/>
      <c r="F320" s="9"/>
      <c r="G320" s="11"/>
      <c r="H320" s="164">
        <f>SUM(H321:H322)</f>
        <v>4499090</v>
      </c>
      <c r="I320" s="411"/>
      <c r="J320" s="459"/>
      <c r="K320" s="459"/>
      <c r="L320" s="459"/>
      <c r="M320" s="459"/>
      <c r="N320" s="459"/>
      <c r="O320" s="459"/>
      <c r="P320" s="459"/>
      <c r="Q320" s="459"/>
      <c r="R320" s="459"/>
      <c r="S320" s="459"/>
      <c r="T320" s="459"/>
      <c r="U320" s="482"/>
      <c r="V320" s="41"/>
      <c r="W320" s="41"/>
      <c r="X320" s="41"/>
      <c r="Y320" s="166"/>
      <c r="Z320" s="41"/>
      <c r="AA320" s="444"/>
      <c r="AB320" s="41"/>
    </row>
    <row r="321" spans="1:28" ht="15.75" customHeight="1">
      <c r="A321" s="13">
        <v>309</v>
      </c>
      <c r="B321" s="14" t="s">
        <v>41</v>
      </c>
      <c r="C321" s="24" t="s">
        <v>43</v>
      </c>
      <c r="D321" s="14" t="s">
        <v>37</v>
      </c>
      <c r="E321" s="18">
        <v>4</v>
      </c>
      <c r="F321" s="14" t="s">
        <v>28</v>
      </c>
      <c r="G321" s="46">
        <f>H321/E321</f>
        <v>908026.5</v>
      </c>
      <c r="H321" s="20">
        <v>3632106</v>
      </c>
      <c r="I321" s="14" t="s">
        <v>30</v>
      </c>
      <c r="J321" s="459"/>
      <c r="K321" s="459"/>
      <c r="L321" s="459">
        <v>1</v>
      </c>
      <c r="M321" s="459"/>
      <c r="N321" s="459"/>
      <c r="O321" s="459">
        <v>1</v>
      </c>
      <c r="P321" s="459"/>
      <c r="Q321" s="459"/>
      <c r="R321" s="459">
        <v>1</v>
      </c>
      <c r="S321" s="459">
        <v>1</v>
      </c>
      <c r="T321" s="459"/>
      <c r="U321" s="482"/>
      <c r="V321" s="41" t="s">
        <v>834</v>
      </c>
      <c r="W321" s="342">
        <f>H321/4</f>
        <v>908026.5</v>
      </c>
      <c r="X321" s="41"/>
      <c r="Y321" s="166"/>
      <c r="Z321" s="41"/>
      <c r="AA321" s="444"/>
      <c r="AB321" s="41"/>
    </row>
    <row r="322" spans="1:28" ht="15.75" customHeight="1">
      <c r="A322" s="13">
        <v>310</v>
      </c>
      <c r="B322" s="14" t="s">
        <v>41</v>
      </c>
      <c r="C322" s="24" t="s">
        <v>39</v>
      </c>
      <c r="D322" s="72" t="s">
        <v>832</v>
      </c>
      <c r="E322" s="18">
        <v>1</v>
      </c>
      <c r="F322" s="14" t="s">
        <v>44</v>
      </c>
      <c r="G322" s="46">
        <f>H322</f>
        <v>866984</v>
      </c>
      <c r="H322" s="20">
        <v>866984</v>
      </c>
      <c r="I322" s="14" t="s">
        <v>30</v>
      </c>
      <c r="J322" s="459"/>
      <c r="K322" s="459">
        <v>1</v>
      </c>
      <c r="L322" s="459"/>
      <c r="M322" s="459"/>
      <c r="N322" s="459"/>
      <c r="O322" s="459"/>
      <c r="P322" s="459"/>
      <c r="Q322" s="459"/>
      <c r="R322" s="459"/>
      <c r="S322" s="459"/>
      <c r="T322" s="459"/>
      <c r="U322" s="482"/>
      <c r="V322" s="41" t="s">
        <v>834</v>
      </c>
      <c r="W322" s="166">
        <f>H322</f>
        <v>866984</v>
      </c>
      <c r="X322" s="41"/>
      <c r="Y322" s="166"/>
      <c r="Z322" s="41"/>
      <c r="AA322" s="444"/>
      <c r="AB322" s="41"/>
    </row>
    <row r="323" spans="1:28" ht="15.75" customHeight="1">
      <c r="A323" s="13">
        <v>311</v>
      </c>
      <c r="B323" s="14"/>
      <c r="C323" s="24"/>
      <c r="D323" s="72"/>
      <c r="E323" s="18"/>
      <c r="F323" s="14"/>
      <c r="G323" s="11"/>
      <c r="H323" s="20"/>
      <c r="I323" s="14"/>
      <c r="J323" s="459"/>
      <c r="K323" s="459"/>
      <c r="L323" s="459"/>
      <c r="M323" s="459"/>
      <c r="N323" s="459"/>
      <c r="O323" s="459"/>
      <c r="P323" s="459"/>
      <c r="Q323" s="459"/>
      <c r="R323" s="459"/>
      <c r="S323" s="459"/>
      <c r="T323" s="459"/>
      <c r="U323" s="482"/>
      <c r="V323" s="41"/>
      <c r="W323" s="41"/>
      <c r="X323" s="41"/>
      <c r="Y323" s="166"/>
      <c r="Z323" s="41"/>
      <c r="AA323" s="444"/>
      <c r="AB323" s="41"/>
    </row>
    <row r="324" spans="1:28" ht="15.75" customHeight="1">
      <c r="A324" s="13">
        <v>312</v>
      </c>
      <c r="B324" s="14" t="s">
        <v>41</v>
      </c>
      <c r="C324" s="16" t="s">
        <v>42</v>
      </c>
      <c r="D324" s="14"/>
      <c r="E324" s="72"/>
      <c r="F324" s="14"/>
      <c r="G324" s="161"/>
      <c r="H324" s="163">
        <f>SUM(H325:H329)</f>
        <v>1975992</v>
      </c>
      <c r="I324" s="240"/>
      <c r="J324" s="459"/>
      <c r="K324" s="459"/>
      <c r="L324" s="459"/>
      <c r="M324" s="459"/>
      <c r="N324" s="459"/>
      <c r="O324" s="459"/>
      <c r="P324" s="459"/>
      <c r="Q324" s="459"/>
      <c r="R324" s="459"/>
      <c r="S324" s="459"/>
      <c r="T324" s="459"/>
      <c r="U324" s="482"/>
      <c r="V324" s="41"/>
      <c r="W324" s="342">
        <f>H324/4</f>
        <v>493998</v>
      </c>
      <c r="X324" s="41"/>
      <c r="Y324" s="166"/>
      <c r="Z324" s="41"/>
      <c r="AA324" s="444"/>
      <c r="AB324" s="41"/>
    </row>
    <row r="325" spans="1:28" ht="15.75" customHeight="1">
      <c r="A325" s="13">
        <v>313</v>
      </c>
      <c r="B325" s="14" t="s">
        <v>41</v>
      </c>
      <c r="C325" s="16" t="s">
        <v>290</v>
      </c>
      <c r="D325" s="14" t="s">
        <v>832</v>
      </c>
      <c r="E325" s="75" t="s">
        <v>291</v>
      </c>
      <c r="F325" s="14" t="s">
        <v>28</v>
      </c>
      <c r="G325" s="161">
        <f t="shared" ref="G325:G329" si="10">H325/E325</f>
        <v>208445</v>
      </c>
      <c r="H325" s="161">
        <v>833780</v>
      </c>
      <c r="I325" s="240" t="s">
        <v>30</v>
      </c>
      <c r="J325" s="459"/>
      <c r="K325" s="459"/>
      <c r="L325" s="459">
        <v>1</v>
      </c>
      <c r="M325" s="459"/>
      <c r="N325" s="459"/>
      <c r="O325" s="459">
        <v>1</v>
      </c>
      <c r="P325" s="459"/>
      <c r="Q325" s="459"/>
      <c r="R325" s="459">
        <v>2</v>
      </c>
      <c r="S325" s="459"/>
      <c r="T325" s="459"/>
      <c r="U325" s="482"/>
      <c r="V325" s="41" t="s">
        <v>835</v>
      </c>
      <c r="W325" s="41"/>
      <c r="X325" s="41"/>
      <c r="Y325" s="166"/>
      <c r="Z325" s="41"/>
      <c r="AA325" s="444"/>
      <c r="AB325" s="41"/>
    </row>
    <row r="326" spans="1:28" ht="15.75" customHeight="1">
      <c r="A326" s="13">
        <v>314</v>
      </c>
      <c r="B326" s="14" t="s">
        <v>41</v>
      </c>
      <c r="C326" s="16" t="s">
        <v>292</v>
      </c>
      <c r="D326" s="14" t="s">
        <v>832</v>
      </c>
      <c r="E326" s="75" t="s">
        <v>291</v>
      </c>
      <c r="F326" s="14" t="s">
        <v>28</v>
      </c>
      <c r="G326" s="161">
        <f t="shared" si="10"/>
        <v>186750</v>
      </c>
      <c r="H326" s="161">
        <v>747000</v>
      </c>
      <c r="I326" s="240" t="s">
        <v>30</v>
      </c>
      <c r="J326" s="459"/>
      <c r="K326" s="459"/>
      <c r="L326" s="459">
        <v>1</v>
      </c>
      <c r="M326" s="459"/>
      <c r="N326" s="459"/>
      <c r="O326" s="459">
        <v>1</v>
      </c>
      <c r="P326" s="459"/>
      <c r="Q326" s="459"/>
      <c r="R326" s="459">
        <v>2</v>
      </c>
      <c r="S326" s="459"/>
      <c r="T326" s="459"/>
      <c r="U326" s="482"/>
      <c r="V326" s="41" t="s">
        <v>835</v>
      </c>
      <c r="W326" s="41"/>
      <c r="X326" s="41"/>
      <c r="Y326" s="166"/>
      <c r="Z326" s="41"/>
      <c r="AA326" s="444"/>
      <c r="AB326" s="41"/>
    </row>
    <row r="327" spans="1:28" ht="15.75" customHeight="1">
      <c r="A327" s="13">
        <v>315</v>
      </c>
      <c r="B327" s="14" t="s">
        <v>41</v>
      </c>
      <c r="C327" s="16" t="s">
        <v>299</v>
      </c>
      <c r="D327" s="14" t="s">
        <v>832</v>
      </c>
      <c r="E327" s="75" t="s">
        <v>291</v>
      </c>
      <c r="F327" s="14" t="s">
        <v>28</v>
      </c>
      <c r="G327" s="161">
        <f t="shared" si="10"/>
        <v>19800</v>
      </c>
      <c r="H327" s="161">
        <v>79200</v>
      </c>
      <c r="I327" s="240" t="s">
        <v>30</v>
      </c>
      <c r="J327" s="459"/>
      <c r="K327" s="459"/>
      <c r="L327" s="459">
        <v>1</v>
      </c>
      <c r="M327" s="459"/>
      <c r="N327" s="459"/>
      <c r="O327" s="459">
        <v>1</v>
      </c>
      <c r="P327" s="459"/>
      <c r="Q327" s="459"/>
      <c r="R327" s="459">
        <v>2</v>
      </c>
      <c r="S327" s="459"/>
      <c r="T327" s="459"/>
      <c r="U327" s="482"/>
      <c r="V327" s="41" t="s">
        <v>835</v>
      </c>
      <c r="W327" s="41"/>
      <c r="X327" s="41"/>
      <c r="Y327" s="166"/>
      <c r="Z327" s="41"/>
      <c r="AA327" s="444"/>
      <c r="AB327" s="41"/>
    </row>
    <row r="328" spans="1:28" ht="15.75" customHeight="1">
      <c r="A328" s="13">
        <v>316</v>
      </c>
      <c r="B328" s="14" t="s">
        <v>41</v>
      </c>
      <c r="C328" s="16" t="s">
        <v>293</v>
      </c>
      <c r="D328" s="14" t="s">
        <v>832</v>
      </c>
      <c r="E328" s="75" t="s">
        <v>291</v>
      </c>
      <c r="F328" s="14" t="s">
        <v>28</v>
      </c>
      <c r="G328" s="161">
        <f t="shared" si="10"/>
        <v>60437.5</v>
      </c>
      <c r="H328" s="161">
        <v>241750</v>
      </c>
      <c r="I328" s="240" t="s">
        <v>30</v>
      </c>
      <c r="J328" s="459"/>
      <c r="K328" s="459"/>
      <c r="L328" s="459">
        <v>1</v>
      </c>
      <c r="M328" s="459"/>
      <c r="N328" s="459"/>
      <c r="O328" s="459">
        <v>1</v>
      </c>
      <c r="P328" s="459"/>
      <c r="Q328" s="459"/>
      <c r="R328" s="459">
        <v>2</v>
      </c>
      <c r="S328" s="459"/>
      <c r="T328" s="459"/>
      <c r="U328" s="482"/>
      <c r="V328" s="41" t="s">
        <v>835</v>
      </c>
      <c r="W328" s="41"/>
      <c r="X328" s="41"/>
      <c r="Y328" s="166"/>
      <c r="Z328" s="41"/>
      <c r="AA328" s="444"/>
      <c r="AB328" s="41"/>
    </row>
    <row r="329" spans="1:28" ht="15.75" customHeight="1">
      <c r="A329" s="13">
        <v>317</v>
      </c>
      <c r="B329" s="14" t="s">
        <v>41</v>
      </c>
      <c r="C329" s="16" t="s">
        <v>294</v>
      </c>
      <c r="D329" s="14" t="s">
        <v>832</v>
      </c>
      <c r="E329" s="75" t="s">
        <v>291</v>
      </c>
      <c r="F329" s="14" t="s">
        <v>28</v>
      </c>
      <c r="G329" s="161">
        <f t="shared" si="10"/>
        <v>18565.5</v>
      </c>
      <c r="H329" s="161">
        <v>74262</v>
      </c>
      <c r="I329" s="240" t="s">
        <v>30</v>
      </c>
      <c r="J329" s="459"/>
      <c r="K329" s="459"/>
      <c r="L329" s="459">
        <v>1</v>
      </c>
      <c r="M329" s="459"/>
      <c r="N329" s="459"/>
      <c r="O329" s="459">
        <v>1</v>
      </c>
      <c r="P329" s="459"/>
      <c r="Q329" s="459"/>
      <c r="R329" s="459">
        <v>2</v>
      </c>
      <c r="S329" s="459"/>
      <c r="T329" s="459"/>
      <c r="U329" s="482"/>
      <c r="V329" s="41" t="s">
        <v>835</v>
      </c>
      <c r="W329" s="41"/>
      <c r="X329" s="41"/>
      <c r="Y329" s="166"/>
      <c r="Z329" s="41"/>
      <c r="AA329" s="444"/>
      <c r="AB329" s="41"/>
    </row>
    <row r="330" spans="1:28" ht="15.75" customHeight="1">
      <c r="A330" s="13">
        <v>318</v>
      </c>
      <c r="B330" s="14"/>
      <c r="C330" s="24"/>
      <c r="D330" s="72"/>
      <c r="E330" s="18"/>
      <c r="F330" s="14"/>
      <c r="G330" s="11"/>
      <c r="H330" s="20"/>
      <c r="I330" s="14"/>
      <c r="J330" s="459"/>
      <c r="K330" s="459"/>
      <c r="L330" s="459"/>
      <c r="M330" s="459"/>
      <c r="N330" s="459"/>
      <c r="O330" s="459"/>
      <c r="P330" s="459"/>
      <c r="Q330" s="459"/>
      <c r="R330" s="459"/>
      <c r="S330" s="459"/>
      <c r="T330" s="459"/>
      <c r="U330" s="482"/>
      <c r="V330" s="41"/>
      <c r="W330" s="41"/>
      <c r="X330" s="41"/>
      <c r="Y330" s="166"/>
      <c r="Z330" s="41"/>
      <c r="AA330" s="444"/>
      <c r="AB330" s="41"/>
    </row>
    <row r="331" spans="1:28" ht="15.75" customHeight="1">
      <c r="A331" s="13">
        <v>319</v>
      </c>
      <c r="B331" s="14" t="s">
        <v>41</v>
      </c>
      <c r="C331" s="24" t="s">
        <v>730</v>
      </c>
      <c r="D331" s="14"/>
      <c r="E331" s="14"/>
      <c r="F331" s="14"/>
      <c r="G331" s="149"/>
      <c r="H331" s="147"/>
      <c r="I331" s="14"/>
      <c r="J331" s="459"/>
      <c r="K331" s="459"/>
      <c r="L331" s="459"/>
      <c r="M331" s="459"/>
      <c r="N331" s="459"/>
      <c r="O331" s="459"/>
      <c r="P331" s="459"/>
      <c r="Q331" s="459"/>
      <c r="R331" s="459"/>
      <c r="S331" s="459"/>
      <c r="T331" s="459"/>
      <c r="U331" s="482"/>
      <c r="V331" s="41"/>
      <c r="W331" s="239"/>
      <c r="X331" s="41"/>
      <c r="Y331" s="166"/>
      <c r="Z331" s="41"/>
      <c r="AA331" s="444"/>
      <c r="AB331" s="41"/>
    </row>
    <row r="332" spans="1:28" ht="15.75" customHeight="1">
      <c r="A332" s="13">
        <v>320</v>
      </c>
      <c r="B332" s="14" t="s">
        <v>41</v>
      </c>
      <c r="C332" s="24" t="s">
        <v>731</v>
      </c>
      <c r="D332" s="14" t="s">
        <v>832</v>
      </c>
      <c r="E332" s="26">
        <v>4</v>
      </c>
      <c r="F332" s="26" t="s">
        <v>28</v>
      </c>
      <c r="G332" s="234">
        <v>500000</v>
      </c>
      <c r="H332" s="219">
        <v>2000000</v>
      </c>
      <c r="I332" s="14" t="s">
        <v>30</v>
      </c>
      <c r="J332" s="459"/>
      <c r="K332" s="459">
        <v>1</v>
      </c>
      <c r="L332" s="459"/>
      <c r="M332" s="459"/>
      <c r="N332" s="459">
        <v>1</v>
      </c>
      <c r="O332" s="459"/>
      <c r="P332" s="459"/>
      <c r="Q332" s="459">
        <v>1</v>
      </c>
      <c r="R332" s="459"/>
      <c r="S332" s="459"/>
      <c r="T332" s="459">
        <v>1</v>
      </c>
      <c r="U332" s="482"/>
      <c r="V332" s="41" t="s">
        <v>914</v>
      </c>
      <c r="W332" s="304">
        <f>H332/4</f>
        <v>500000</v>
      </c>
      <c r="X332" s="41"/>
      <c r="Y332" s="166"/>
      <c r="Z332" s="41"/>
      <c r="AA332" s="444"/>
      <c r="AB332" s="41"/>
    </row>
    <row r="333" spans="1:28" ht="15.75" customHeight="1">
      <c r="A333" s="13">
        <v>321</v>
      </c>
      <c r="B333" s="14"/>
      <c r="C333" s="82"/>
      <c r="D333" s="14"/>
      <c r="E333" s="14"/>
      <c r="F333" s="14"/>
      <c r="G333" s="20"/>
      <c r="H333" s="148"/>
      <c r="I333" s="208"/>
      <c r="J333" s="459"/>
      <c r="K333" s="459"/>
      <c r="L333" s="459"/>
      <c r="M333" s="459"/>
      <c r="N333" s="459"/>
      <c r="O333" s="459"/>
      <c r="P333" s="459"/>
      <c r="Q333" s="459"/>
      <c r="R333" s="459"/>
      <c r="S333" s="459"/>
      <c r="T333" s="459"/>
      <c r="U333" s="482"/>
      <c r="V333" s="41"/>
      <c r="W333" s="41"/>
      <c r="X333" s="41"/>
      <c r="Y333" s="166"/>
      <c r="Z333" s="41"/>
      <c r="AA333" s="444"/>
      <c r="AB333" s="41"/>
    </row>
    <row r="334" spans="1:28" ht="15.75" customHeight="1">
      <c r="A334" s="13">
        <v>322</v>
      </c>
      <c r="B334" s="14" t="s">
        <v>41</v>
      </c>
      <c r="C334" s="8" t="s">
        <v>730</v>
      </c>
      <c r="D334" s="14"/>
      <c r="E334" s="14"/>
      <c r="F334" s="14"/>
      <c r="G334" s="20"/>
      <c r="H334" s="148"/>
      <c r="I334" s="332"/>
      <c r="J334" s="459"/>
      <c r="K334" s="459"/>
      <c r="L334" s="459"/>
      <c r="M334" s="459"/>
      <c r="N334" s="459"/>
      <c r="O334" s="459"/>
      <c r="P334" s="459"/>
      <c r="Q334" s="459"/>
      <c r="R334" s="459"/>
      <c r="S334" s="459"/>
      <c r="T334" s="459"/>
      <c r="U334" s="482"/>
      <c r="V334" s="41"/>
      <c r="W334" s="41"/>
      <c r="X334" s="41"/>
      <c r="Y334" s="166"/>
      <c r="Z334" s="41"/>
      <c r="AA334" s="444"/>
      <c r="AB334" s="41"/>
    </row>
    <row r="335" spans="1:28" ht="15.75" customHeight="1">
      <c r="A335" s="13">
        <v>323</v>
      </c>
      <c r="B335" s="14" t="s">
        <v>41</v>
      </c>
      <c r="C335" s="16" t="s">
        <v>962</v>
      </c>
      <c r="D335" s="14"/>
      <c r="E335" s="14"/>
      <c r="F335" s="14"/>
      <c r="G335" s="20"/>
      <c r="H335" s="325">
        <f>SUM(H336:H337)</f>
        <v>3110000</v>
      </c>
      <c r="I335" s="332"/>
      <c r="J335" s="459"/>
      <c r="K335" s="459"/>
      <c r="L335" s="459"/>
      <c r="M335" s="459"/>
      <c r="N335" s="459"/>
      <c r="O335" s="459"/>
      <c r="P335" s="459"/>
      <c r="Q335" s="459"/>
      <c r="R335" s="459"/>
      <c r="S335" s="459"/>
      <c r="T335" s="459"/>
      <c r="U335" s="482"/>
      <c r="V335" s="41"/>
      <c r="W335" s="41"/>
      <c r="X335" s="41"/>
      <c r="Y335" s="166"/>
      <c r="Z335" s="41"/>
      <c r="AA335" s="444"/>
      <c r="AB335" s="41"/>
    </row>
    <row r="336" spans="1:28" s="368" customFormat="1" ht="15.75" customHeight="1">
      <c r="A336" s="394">
        <v>324</v>
      </c>
      <c r="B336" s="395" t="s">
        <v>483</v>
      </c>
      <c r="C336" s="396" t="s">
        <v>484</v>
      </c>
      <c r="D336" s="395" t="s">
        <v>463</v>
      </c>
      <c r="E336" s="395">
        <v>3</v>
      </c>
      <c r="F336" s="395" t="s">
        <v>28</v>
      </c>
      <c r="G336" s="397">
        <v>1150000</v>
      </c>
      <c r="H336" s="397">
        <v>1150000</v>
      </c>
      <c r="I336" s="398" t="s">
        <v>30</v>
      </c>
      <c r="J336" s="466"/>
      <c r="K336" s="466">
        <v>1</v>
      </c>
      <c r="L336" s="466"/>
      <c r="M336" s="466"/>
      <c r="N336" s="466"/>
      <c r="O336" s="466">
        <v>1</v>
      </c>
      <c r="P336" s="466"/>
      <c r="Q336" s="466"/>
      <c r="R336" s="466">
        <v>1</v>
      </c>
      <c r="S336" s="466"/>
      <c r="T336" s="466"/>
      <c r="U336" s="489"/>
      <c r="V336" s="366" t="s">
        <v>958</v>
      </c>
      <c r="W336" s="441">
        <f>H336/3</f>
        <v>383333.33333333331</v>
      </c>
      <c r="X336" s="366"/>
      <c r="Y336" s="367"/>
      <c r="Z336" s="366"/>
      <c r="AA336" s="446"/>
      <c r="AB336" s="366"/>
    </row>
    <row r="337" spans="1:28" s="368" customFormat="1" ht="15.75" customHeight="1">
      <c r="A337" s="394">
        <v>325</v>
      </c>
      <c r="B337" s="395" t="s">
        <v>483</v>
      </c>
      <c r="C337" s="396" t="s">
        <v>971</v>
      </c>
      <c r="D337" s="395" t="s">
        <v>463</v>
      </c>
      <c r="E337" s="395">
        <v>3</v>
      </c>
      <c r="F337" s="395" t="s">
        <v>28</v>
      </c>
      <c r="G337" s="397">
        <v>1960000</v>
      </c>
      <c r="H337" s="397">
        <v>1960000</v>
      </c>
      <c r="I337" s="398" t="s">
        <v>30</v>
      </c>
      <c r="J337" s="466"/>
      <c r="K337" s="466">
        <v>1</v>
      </c>
      <c r="L337" s="466"/>
      <c r="M337" s="466"/>
      <c r="N337" s="466"/>
      <c r="O337" s="466">
        <v>1</v>
      </c>
      <c r="P337" s="466"/>
      <c r="Q337" s="466"/>
      <c r="R337" s="466">
        <v>1</v>
      </c>
      <c r="S337" s="466"/>
      <c r="T337" s="466"/>
      <c r="U337" s="489"/>
      <c r="V337" s="366" t="s">
        <v>958</v>
      </c>
      <c r="W337" s="441">
        <f>H337/3</f>
        <v>653333.33333333337</v>
      </c>
      <c r="X337" s="366"/>
      <c r="Y337" s="367"/>
      <c r="Z337" s="366"/>
      <c r="AA337" s="446"/>
      <c r="AB337" s="366"/>
    </row>
    <row r="338" spans="1:28" ht="15.75" customHeight="1">
      <c r="A338" s="13">
        <v>326</v>
      </c>
      <c r="B338" s="14"/>
      <c r="C338" s="82"/>
      <c r="D338" s="14"/>
      <c r="E338" s="14"/>
      <c r="F338" s="14"/>
      <c r="G338" s="20"/>
      <c r="H338" s="148"/>
      <c r="I338" s="332"/>
      <c r="J338" s="459"/>
      <c r="K338" s="459"/>
      <c r="L338" s="459"/>
      <c r="M338" s="459"/>
      <c r="N338" s="459"/>
      <c r="O338" s="459"/>
      <c r="P338" s="459"/>
      <c r="Q338" s="459"/>
      <c r="R338" s="459"/>
      <c r="S338" s="459"/>
      <c r="T338" s="459"/>
      <c r="U338" s="482"/>
      <c r="V338" s="41"/>
      <c r="W338" s="41"/>
      <c r="X338" s="41"/>
      <c r="Y338" s="166"/>
      <c r="Z338" s="41"/>
      <c r="AA338" s="444"/>
      <c r="AB338" s="41"/>
    </row>
    <row r="339" spans="1:28" ht="15.75" customHeight="1">
      <c r="A339" s="13">
        <v>328</v>
      </c>
      <c r="B339" s="14" t="s">
        <v>426</v>
      </c>
      <c r="C339" s="24" t="s">
        <v>427</v>
      </c>
      <c r="D339" s="13"/>
      <c r="E339" s="13"/>
      <c r="F339" s="13"/>
      <c r="G339" s="62"/>
      <c r="H339" s="226">
        <f>SUM(H340:H365)</f>
        <v>51766400</v>
      </c>
      <c r="I339" s="13" t="s">
        <v>428</v>
      </c>
      <c r="J339" s="460"/>
      <c r="K339" s="460"/>
      <c r="L339" s="460"/>
      <c r="M339" s="460"/>
      <c r="N339" s="460"/>
      <c r="O339" s="460"/>
      <c r="P339" s="460">
        <v>1</v>
      </c>
      <c r="Q339" s="460">
        <v>1</v>
      </c>
      <c r="R339" s="460">
        <v>1</v>
      </c>
      <c r="S339" s="460">
        <v>1</v>
      </c>
      <c r="T339" s="460">
        <v>1</v>
      </c>
      <c r="U339" s="487">
        <v>1</v>
      </c>
      <c r="V339" s="41" t="s">
        <v>915</v>
      </c>
      <c r="W339" s="41"/>
      <c r="X339" s="41"/>
      <c r="Y339" s="166"/>
      <c r="Z339" s="41"/>
      <c r="AA339" s="444"/>
      <c r="AB339" s="41"/>
    </row>
    <row r="340" spans="1:28" s="390" customFormat="1" ht="15.75" customHeight="1">
      <c r="A340" s="374">
        <v>329</v>
      </c>
      <c r="B340" s="375" t="s">
        <v>426</v>
      </c>
      <c r="C340" s="384" t="s">
        <v>916</v>
      </c>
      <c r="D340" s="399" t="s">
        <v>917</v>
      </c>
      <c r="E340" s="374">
        <v>1</v>
      </c>
      <c r="F340" s="374" t="s">
        <v>44</v>
      </c>
      <c r="G340" s="393">
        <v>12108980.310000001</v>
      </c>
      <c r="H340" s="393">
        <v>12108980.310000001</v>
      </c>
      <c r="I340" s="385"/>
      <c r="J340" s="459"/>
      <c r="K340" s="459"/>
      <c r="L340" s="459"/>
      <c r="M340" s="459"/>
      <c r="N340" s="459"/>
      <c r="O340" s="459"/>
      <c r="P340" s="459"/>
      <c r="Q340" s="459"/>
      <c r="R340" s="459"/>
      <c r="S340" s="459"/>
      <c r="T340" s="459"/>
      <c r="U340" s="482"/>
      <c r="V340" s="388"/>
      <c r="W340" s="388"/>
      <c r="X340" s="388"/>
      <c r="Y340" s="389"/>
      <c r="Z340" s="388"/>
      <c r="AA340" s="447"/>
      <c r="AB340" s="388"/>
    </row>
    <row r="341" spans="1:28" s="390" customFormat="1" ht="15.75" customHeight="1">
      <c r="A341" s="374">
        <v>330</v>
      </c>
      <c r="B341" s="375" t="s">
        <v>426</v>
      </c>
      <c r="C341" s="384" t="s">
        <v>916</v>
      </c>
      <c r="D341" s="399" t="s">
        <v>918</v>
      </c>
      <c r="E341" s="374">
        <v>1</v>
      </c>
      <c r="F341" s="374" t="s">
        <v>44</v>
      </c>
      <c r="G341" s="393">
        <v>1000000</v>
      </c>
      <c r="H341" s="393">
        <v>1000000</v>
      </c>
      <c r="I341" s="375"/>
      <c r="J341" s="459"/>
      <c r="K341" s="459"/>
      <c r="L341" s="459"/>
      <c r="M341" s="459"/>
      <c r="N341" s="459"/>
      <c r="O341" s="459"/>
      <c r="P341" s="459"/>
      <c r="Q341" s="459"/>
      <c r="R341" s="459"/>
      <c r="S341" s="459"/>
      <c r="T341" s="459"/>
      <c r="U341" s="482"/>
      <c r="V341" s="388"/>
      <c r="W341" s="388"/>
      <c r="X341" s="388"/>
      <c r="Y341" s="389"/>
      <c r="Z341" s="388"/>
      <c r="AA341" s="447"/>
      <c r="AB341" s="388"/>
    </row>
    <row r="342" spans="1:28" s="390" customFormat="1" ht="15.75" customHeight="1">
      <c r="A342" s="374">
        <v>331</v>
      </c>
      <c r="B342" s="375" t="s">
        <v>426</v>
      </c>
      <c r="C342" s="384" t="s">
        <v>916</v>
      </c>
      <c r="D342" s="399" t="s">
        <v>919</v>
      </c>
      <c r="E342" s="374">
        <v>1</v>
      </c>
      <c r="F342" s="374" t="s">
        <v>44</v>
      </c>
      <c r="G342" s="393">
        <v>1160000</v>
      </c>
      <c r="H342" s="393">
        <v>1160000</v>
      </c>
      <c r="I342" s="375"/>
      <c r="J342" s="459"/>
      <c r="K342" s="459"/>
      <c r="L342" s="459"/>
      <c r="M342" s="459"/>
      <c r="N342" s="459"/>
      <c r="O342" s="459"/>
      <c r="P342" s="459"/>
      <c r="Q342" s="459"/>
      <c r="R342" s="459"/>
      <c r="S342" s="459"/>
      <c r="T342" s="459"/>
      <c r="U342" s="482"/>
      <c r="V342" s="388"/>
      <c r="W342" s="388"/>
      <c r="X342" s="388"/>
      <c r="Y342" s="389"/>
      <c r="Z342" s="388"/>
      <c r="AA342" s="447"/>
      <c r="AB342" s="388"/>
    </row>
    <row r="343" spans="1:28" s="390" customFormat="1" ht="15.75" customHeight="1">
      <c r="A343" s="374">
        <v>332</v>
      </c>
      <c r="B343" s="375" t="s">
        <v>426</v>
      </c>
      <c r="C343" s="384" t="s">
        <v>916</v>
      </c>
      <c r="D343" s="399" t="s">
        <v>920</v>
      </c>
      <c r="E343" s="374">
        <v>1</v>
      </c>
      <c r="F343" s="374" t="s">
        <v>44</v>
      </c>
      <c r="G343" s="393">
        <v>3580000</v>
      </c>
      <c r="H343" s="393">
        <v>3580000</v>
      </c>
      <c r="I343" s="375"/>
      <c r="J343" s="459"/>
      <c r="K343" s="459"/>
      <c r="L343" s="459"/>
      <c r="M343" s="459"/>
      <c r="N343" s="459"/>
      <c r="O343" s="459"/>
      <c r="P343" s="459"/>
      <c r="Q343" s="459"/>
      <c r="R343" s="459"/>
      <c r="S343" s="459"/>
      <c r="T343" s="459"/>
      <c r="U343" s="482"/>
      <c r="V343" s="388"/>
      <c r="W343" s="388"/>
      <c r="X343" s="388"/>
      <c r="Y343" s="389"/>
      <c r="Z343" s="388"/>
      <c r="AA343" s="447"/>
      <c r="AB343" s="388"/>
    </row>
    <row r="344" spans="1:28" s="390" customFormat="1" ht="15.75" customHeight="1">
      <c r="A344" s="374">
        <v>333</v>
      </c>
      <c r="B344" s="375" t="s">
        <v>426</v>
      </c>
      <c r="C344" s="384" t="s">
        <v>916</v>
      </c>
      <c r="D344" s="399" t="s">
        <v>921</v>
      </c>
      <c r="E344" s="374">
        <v>1</v>
      </c>
      <c r="F344" s="374" t="s">
        <v>44</v>
      </c>
      <c r="G344" s="393">
        <v>1320000</v>
      </c>
      <c r="H344" s="393">
        <v>1320000</v>
      </c>
      <c r="I344" s="375"/>
      <c r="J344" s="459"/>
      <c r="K344" s="459"/>
      <c r="L344" s="459"/>
      <c r="M344" s="459"/>
      <c r="N344" s="459"/>
      <c r="O344" s="459"/>
      <c r="P344" s="459"/>
      <c r="Q344" s="459"/>
      <c r="R344" s="459"/>
      <c r="S344" s="459"/>
      <c r="T344" s="459"/>
      <c r="U344" s="482"/>
      <c r="V344" s="388"/>
      <c r="W344" s="388"/>
      <c r="X344" s="388"/>
      <c r="Y344" s="389"/>
      <c r="Z344" s="388"/>
      <c r="AA344" s="447"/>
      <c r="AB344" s="388"/>
    </row>
    <row r="345" spans="1:28" s="390" customFormat="1" ht="15.75" customHeight="1">
      <c r="A345" s="374">
        <v>334</v>
      </c>
      <c r="B345" s="375" t="s">
        <v>426</v>
      </c>
      <c r="C345" s="384" t="s">
        <v>916</v>
      </c>
      <c r="D345" s="399" t="s">
        <v>922</v>
      </c>
      <c r="E345" s="374">
        <v>1</v>
      </c>
      <c r="F345" s="374" t="s">
        <v>44</v>
      </c>
      <c r="G345" s="393">
        <v>1052280.6099999999</v>
      </c>
      <c r="H345" s="393">
        <v>1052280.6099999999</v>
      </c>
      <c r="I345" s="375"/>
      <c r="J345" s="459"/>
      <c r="K345" s="459"/>
      <c r="L345" s="459"/>
      <c r="M345" s="459"/>
      <c r="N345" s="459"/>
      <c r="O345" s="459"/>
      <c r="P345" s="459"/>
      <c r="Q345" s="459"/>
      <c r="R345" s="459"/>
      <c r="S345" s="459"/>
      <c r="T345" s="459"/>
      <c r="U345" s="482"/>
      <c r="V345" s="388"/>
      <c r="W345" s="388"/>
      <c r="X345" s="388"/>
      <c r="Y345" s="389"/>
      <c r="Z345" s="388"/>
      <c r="AA345" s="447"/>
      <c r="AB345" s="388"/>
    </row>
    <row r="346" spans="1:28" s="390" customFormat="1" ht="15.75" customHeight="1">
      <c r="A346" s="374">
        <v>335</v>
      </c>
      <c r="B346" s="375" t="s">
        <v>426</v>
      </c>
      <c r="C346" s="384" t="s">
        <v>916</v>
      </c>
      <c r="D346" s="399" t="s">
        <v>923</v>
      </c>
      <c r="E346" s="374">
        <v>1</v>
      </c>
      <c r="F346" s="374" t="s">
        <v>44</v>
      </c>
      <c r="G346" s="393">
        <v>4087027.96</v>
      </c>
      <c r="H346" s="393">
        <v>4087027.96</v>
      </c>
      <c r="I346" s="375"/>
      <c r="J346" s="459"/>
      <c r="K346" s="459"/>
      <c r="L346" s="459"/>
      <c r="M346" s="459"/>
      <c r="N346" s="459"/>
      <c r="O346" s="459"/>
      <c r="P346" s="459"/>
      <c r="Q346" s="459"/>
      <c r="R346" s="459"/>
      <c r="S346" s="459"/>
      <c r="T346" s="459"/>
      <c r="U346" s="482"/>
      <c r="V346" s="388"/>
      <c r="W346" s="388"/>
      <c r="X346" s="388"/>
      <c r="Y346" s="389"/>
      <c r="Z346" s="388"/>
      <c r="AA346" s="447"/>
      <c r="AB346" s="388"/>
    </row>
    <row r="347" spans="1:28" s="390" customFormat="1" ht="15.75" customHeight="1">
      <c r="A347" s="374">
        <v>336</v>
      </c>
      <c r="B347" s="375" t="s">
        <v>426</v>
      </c>
      <c r="C347" s="384" t="s">
        <v>916</v>
      </c>
      <c r="D347" s="399" t="s">
        <v>924</v>
      </c>
      <c r="E347" s="374">
        <v>1</v>
      </c>
      <c r="F347" s="374" t="s">
        <v>44</v>
      </c>
      <c r="G347" s="393">
        <v>320000</v>
      </c>
      <c r="H347" s="393">
        <v>320000</v>
      </c>
      <c r="I347" s="375"/>
      <c r="J347" s="459"/>
      <c r="K347" s="459"/>
      <c r="L347" s="459"/>
      <c r="M347" s="459"/>
      <c r="N347" s="459"/>
      <c r="O347" s="459"/>
      <c r="P347" s="459"/>
      <c r="Q347" s="459"/>
      <c r="R347" s="459"/>
      <c r="S347" s="459"/>
      <c r="T347" s="459"/>
      <c r="U347" s="482"/>
      <c r="V347" s="388"/>
      <c r="W347" s="388"/>
      <c r="X347" s="388"/>
      <c r="Y347" s="389"/>
      <c r="Z347" s="388"/>
      <c r="AA347" s="447"/>
      <c r="AB347" s="388"/>
    </row>
    <row r="348" spans="1:28" s="390" customFormat="1" ht="15.75" customHeight="1">
      <c r="A348" s="374">
        <v>337</v>
      </c>
      <c r="B348" s="375" t="s">
        <v>426</v>
      </c>
      <c r="C348" s="384" t="s">
        <v>916</v>
      </c>
      <c r="D348" s="399" t="s">
        <v>925</v>
      </c>
      <c r="E348" s="374">
        <v>1</v>
      </c>
      <c r="F348" s="374" t="s">
        <v>44</v>
      </c>
      <c r="G348" s="393">
        <v>2222800</v>
      </c>
      <c r="H348" s="393">
        <v>2222800</v>
      </c>
      <c r="I348" s="375"/>
      <c r="J348" s="459"/>
      <c r="K348" s="459"/>
      <c r="L348" s="459"/>
      <c r="M348" s="459"/>
      <c r="N348" s="459"/>
      <c r="O348" s="459"/>
      <c r="P348" s="459"/>
      <c r="Q348" s="459"/>
      <c r="R348" s="459"/>
      <c r="S348" s="459"/>
      <c r="T348" s="459"/>
      <c r="U348" s="482"/>
      <c r="V348" s="388"/>
      <c r="W348" s="388"/>
      <c r="X348" s="388"/>
      <c r="Y348" s="389"/>
      <c r="Z348" s="388"/>
      <c r="AA348" s="447"/>
      <c r="AB348" s="388"/>
    </row>
    <row r="349" spans="1:28" s="390" customFormat="1" ht="15.75" customHeight="1">
      <c r="A349" s="374">
        <v>338</v>
      </c>
      <c r="B349" s="375" t="s">
        <v>426</v>
      </c>
      <c r="C349" s="384" t="s">
        <v>916</v>
      </c>
      <c r="D349" s="399" t="s">
        <v>926</v>
      </c>
      <c r="E349" s="374">
        <v>1</v>
      </c>
      <c r="F349" s="374" t="s">
        <v>44</v>
      </c>
      <c r="G349" s="393">
        <v>2650000</v>
      </c>
      <c r="H349" s="393">
        <v>2650000</v>
      </c>
      <c r="I349" s="375"/>
      <c r="J349" s="459"/>
      <c r="K349" s="459"/>
      <c r="L349" s="459"/>
      <c r="M349" s="459"/>
      <c r="N349" s="459"/>
      <c r="O349" s="459"/>
      <c r="P349" s="459"/>
      <c r="Q349" s="459"/>
      <c r="R349" s="459"/>
      <c r="S349" s="459"/>
      <c r="T349" s="459"/>
      <c r="U349" s="482"/>
      <c r="V349" s="388"/>
      <c r="W349" s="388"/>
      <c r="X349" s="388"/>
      <c r="Y349" s="389"/>
      <c r="Z349" s="388"/>
      <c r="AA349" s="447"/>
      <c r="AB349" s="388"/>
    </row>
    <row r="350" spans="1:28" s="390" customFormat="1" ht="15.75" customHeight="1">
      <c r="A350" s="374">
        <v>339</v>
      </c>
      <c r="B350" s="375" t="s">
        <v>426</v>
      </c>
      <c r="C350" s="384" t="s">
        <v>916</v>
      </c>
      <c r="D350" s="399" t="s">
        <v>927</v>
      </c>
      <c r="E350" s="374">
        <v>1</v>
      </c>
      <c r="F350" s="374" t="s">
        <v>44</v>
      </c>
      <c r="G350" s="393">
        <v>6162000</v>
      </c>
      <c r="H350" s="393">
        <v>6162000</v>
      </c>
      <c r="I350" s="375"/>
      <c r="J350" s="459"/>
      <c r="K350" s="459"/>
      <c r="L350" s="459"/>
      <c r="M350" s="459"/>
      <c r="N350" s="459"/>
      <c r="O350" s="459"/>
      <c r="P350" s="459"/>
      <c r="Q350" s="459"/>
      <c r="R350" s="459"/>
      <c r="S350" s="459"/>
      <c r="T350" s="459"/>
      <c r="U350" s="482"/>
      <c r="V350" s="388"/>
      <c r="W350" s="388"/>
      <c r="X350" s="388"/>
      <c r="Y350" s="389"/>
      <c r="Z350" s="388"/>
      <c r="AA350" s="447"/>
      <c r="AB350" s="388"/>
    </row>
    <row r="351" spans="1:28" s="390" customFormat="1" ht="15.75" customHeight="1">
      <c r="A351" s="374">
        <v>340</v>
      </c>
      <c r="B351" s="375" t="s">
        <v>426</v>
      </c>
      <c r="C351" s="384" t="s">
        <v>916</v>
      </c>
      <c r="D351" s="399" t="s">
        <v>928</v>
      </c>
      <c r="E351" s="374">
        <v>1</v>
      </c>
      <c r="F351" s="374" t="s">
        <v>44</v>
      </c>
      <c r="G351" s="393">
        <v>300000</v>
      </c>
      <c r="H351" s="393">
        <v>300000</v>
      </c>
      <c r="I351" s="375"/>
      <c r="J351" s="459"/>
      <c r="K351" s="459"/>
      <c r="L351" s="459"/>
      <c r="M351" s="459"/>
      <c r="N351" s="459"/>
      <c r="O351" s="459"/>
      <c r="P351" s="459"/>
      <c r="Q351" s="459"/>
      <c r="R351" s="459"/>
      <c r="S351" s="459"/>
      <c r="T351" s="459"/>
      <c r="U351" s="482"/>
      <c r="V351" s="388"/>
      <c r="W351" s="388"/>
      <c r="X351" s="388"/>
      <c r="Y351" s="389"/>
      <c r="Z351" s="388"/>
      <c r="AA351" s="447"/>
      <c r="AB351" s="388"/>
    </row>
    <row r="352" spans="1:28" s="390" customFormat="1" ht="15.75" customHeight="1">
      <c r="A352" s="374">
        <v>341</v>
      </c>
      <c r="B352" s="375" t="s">
        <v>426</v>
      </c>
      <c r="C352" s="384" t="s">
        <v>916</v>
      </c>
      <c r="D352" s="399" t="s">
        <v>929</v>
      </c>
      <c r="E352" s="374">
        <v>1</v>
      </c>
      <c r="F352" s="374" t="s">
        <v>44</v>
      </c>
      <c r="G352" s="393">
        <v>300000</v>
      </c>
      <c r="H352" s="393">
        <v>300000</v>
      </c>
      <c r="I352" s="375"/>
      <c r="J352" s="459"/>
      <c r="K352" s="459"/>
      <c r="L352" s="459"/>
      <c r="M352" s="459"/>
      <c r="N352" s="459"/>
      <c r="O352" s="459"/>
      <c r="P352" s="459"/>
      <c r="Q352" s="459"/>
      <c r="R352" s="459"/>
      <c r="S352" s="459"/>
      <c r="T352" s="459"/>
      <c r="U352" s="482"/>
      <c r="V352" s="388"/>
      <c r="W352" s="388"/>
      <c r="X352" s="388"/>
      <c r="Y352" s="389"/>
      <c r="Z352" s="388"/>
      <c r="AA352" s="447"/>
      <c r="AB352" s="388"/>
    </row>
    <row r="353" spans="1:28" s="390" customFormat="1" ht="15.75" customHeight="1">
      <c r="A353" s="374">
        <v>342</v>
      </c>
      <c r="B353" s="375" t="s">
        <v>426</v>
      </c>
      <c r="C353" s="384" t="s">
        <v>916</v>
      </c>
      <c r="D353" s="399" t="s">
        <v>930</v>
      </c>
      <c r="E353" s="374">
        <v>1</v>
      </c>
      <c r="F353" s="374" t="s">
        <v>44</v>
      </c>
      <c r="G353" s="393">
        <v>324200</v>
      </c>
      <c r="H353" s="393">
        <v>324200</v>
      </c>
      <c r="I353" s="375"/>
      <c r="J353" s="459"/>
      <c r="K353" s="459"/>
      <c r="L353" s="459"/>
      <c r="M353" s="459"/>
      <c r="N353" s="459"/>
      <c r="O353" s="459"/>
      <c r="P353" s="459"/>
      <c r="Q353" s="459"/>
      <c r="R353" s="459"/>
      <c r="S353" s="459"/>
      <c r="T353" s="459"/>
      <c r="U353" s="482"/>
      <c r="V353" s="388"/>
      <c r="W353" s="388"/>
      <c r="X353" s="388"/>
      <c r="Y353" s="389"/>
      <c r="Z353" s="388"/>
      <c r="AA353" s="447"/>
      <c r="AB353" s="388"/>
    </row>
    <row r="354" spans="1:28" s="390" customFormat="1" ht="15.75" customHeight="1">
      <c r="A354" s="374">
        <v>343</v>
      </c>
      <c r="B354" s="375" t="s">
        <v>426</v>
      </c>
      <c r="C354" s="384" t="s">
        <v>916</v>
      </c>
      <c r="D354" s="399" t="s">
        <v>931</v>
      </c>
      <c r="E354" s="374">
        <v>1</v>
      </c>
      <c r="F354" s="374" t="s">
        <v>44</v>
      </c>
      <c r="G354" s="393">
        <v>1480000</v>
      </c>
      <c r="H354" s="393">
        <v>1480000</v>
      </c>
      <c r="I354" s="375"/>
      <c r="J354" s="459"/>
      <c r="K354" s="459"/>
      <c r="L354" s="459"/>
      <c r="M354" s="459"/>
      <c r="N354" s="459"/>
      <c r="O354" s="459"/>
      <c r="P354" s="459"/>
      <c r="Q354" s="459"/>
      <c r="R354" s="459"/>
      <c r="S354" s="459"/>
      <c r="T354" s="459"/>
      <c r="U354" s="482"/>
      <c r="V354" s="388"/>
      <c r="W354" s="388"/>
      <c r="X354" s="388"/>
      <c r="Y354" s="389"/>
      <c r="Z354" s="388"/>
      <c r="AA354" s="447"/>
      <c r="AB354" s="388"/>
    </row>
    <row r="355" spans="1:28" s="390" customFormat="1" ht="15.75" customHeight="1">
      <c r="A355" s="374">
        <v>344</v>
      </c>
      <c r="B355" s="375" t="s">
        <v>426</v>
      </c>
      <c r="C355" s="384" t="s">
        <v>916</v>
      </c>
      <c r="D355" s="399" t="s">
        <v>932</v>
      </c>
      <c r="E355" s="374">
        <v>1</v>
      </c>
      <c r="F355" s="374" t="s">
        <v>44</v>
      </c>
      <c r="G355" s="393">
        <v>300000</v>
      </c>
      <c r="H355" s="393">
        <v>300000</v>
      </c>
      <c r="I355" s="375"/>
      <c r="J355" s="459"/>
      <c r="K355" s="459"/>
      <c r="L355" s="459"/>
      <c r="M355" s="459"/>
      <c r="N355" s="459"/>
      <c r="O355" s="459"/>
      <c r="P355" s="459"/>
      <c r="Q355" s="459"/>
      <c r="R355" s="459"/>
      <c r="S355" s="459"/>
      <c r="T355" s="459"/>
      <c r="U355" s="482"/>
      <c r="V355" s="388"/>
      <c r="W355" s="388"/>
      <c r="X355" s="388"/>
      <c r="Y355" s="389"/>
      <c r="Z355" s="388"/>
      <c r="AA355" s="447"/>
      <c r="AB355" s="388"/>
    </row>
    <row r="356" spans="1:28" s="390" customFormat="1" ht="15.75" customHeight="1">
      <c r="A356" s="374">
        <v>345</v>
      </c>
      <c r="B356" s="375" t="s">
        <v>426</v>
      </c>
      <c r="C356" s="384" t="s">
        <v>916</v>
      </c>
      <c r="D356" s="399" t="s">
        <v>463</v>
      </c>
      <c r="E356" s="374">
        <v>1</v>
      </c>
      <c r="F356" s="374" t="s">
        <v>44</v>
      </c>
      <c r="G356" s="393">
        <v>1053330</v>
      </c>
      <c r="H356" s="393">
        <v>1053330</v>
      </c>
      <c r="I356" s="375"/>
      <c r="J356" s="459"/>
      <c r="K356" s="459"/>
      <c r="L356" s="459"/>
      <c r="M356" s="459"/>
      <c r="N356" s="459"/>
      <c r="O356" s="459"/>
      <c r="P356" s="459"/>
      <c r="Q356" s="459"/>
      <c r="R356" s="459"/>
      <c r="S356" s="459"/>
      <c r="T356" s="459"/>
      <c r="U356" s="482"/>
      <c r="V356" s="388"/>
      <c r="W356" s="388"/>
      <c r="X356" s="388"/>
      <c r="Y356" s="389"/>
      <c r="Z356" s="388"/>
      <c r="AA356" s="447"/>
      <c r="AB356" s="388"/>
    </row>
    <row r="357" spans="1:28" s="390" customFormat="1" ht="15.75" customHeight="1">
      <c r="A357" s="374">
        <v>346</v>
      </c>
      <c r="B357" s="375" t="s">
        <v>426</v>
      </c>
      <c r="C357" s="384" t="s">
        <v>916</v>
      </c>
      <c r="D357" s="399" t="s">
        <v>933</v>
      </c>
      <c r="E357" s="374">
        <v>1</v>
      </c>
      <c r="F357" s="374" t="s">
        <v>44</v>
      </c>
      <c r="G357" s="393">
        <v>166700</v>
      </c>
      <c r="H357" s="393">
        <v>166700</v>
      </c>
      <c r="I357" s="375"/>
      <c r="J357" s="459"/>
      <c r="K357" s="459"/>
      <c r="L357" s="459"/>
      <c r="M357" s="459"/>
      <c r="N357" s="459"/>
      <c r="O357" s="459"/>
      <c r="P357" s="459"/>
      <c r="Q357" s="459"/>
      <c r="R357" s="459"/>
      <c r="S357" s="459"/>
      <c r="T357" s="459"/>
      <c r="U357" s="482"/>
      <c r="V357" s="388"/>
      <c r="W357" s="388"/>
      <c r="X357" s="388"/>
      <c r="Y357" s="389"/>
      <c r="Z357" s="388"/>
      <c r="AA357" s="447"/>
      <c r="AB357" s="388"/>
    </row>
    <row r="358" spans="1:28" s="390" customFormat="1" ht="15.75" customHeight="1">
      <c r="A358" s="374">
        <v>347</v>
      </c>
      <c r="B358" s="375" t="s">
        <v>426</v>
      </c>
      <c r="C358" s="384" t="s">
        <v>916</v>
      </c>
      <c r="D358" s="399" t="s">
        <v>934</v>
      </c>
      <c r="E358" s="374">
        <v>1</v>
      </c>
      <c r="F358" s="374" t="s">
        <v>44</v>
      </c>
      <c r="G358" s="393">
        <v>3000000</v>
      </c>
      <c r="H358" s="393">
        <v>3000000</v>
      </c>
      <c r="I358" s="375"/>
      <c r="J358" s="459"/>
      <c r="K358" s="459"/>
      <c r="L358" s="459"/>
      <c r="M358" s="459"/>
      <c r="N358" s="459"/>
      <c r="O358" s="459"/>
      <c r="P358" s="459"/>
      <c r="Q358" s="459"/>
      <c r="R358" s="459"/>
      <c r="S358" s="459"/>
      <c r="T358" s="459"/>
      <c r="U358" s="482"/>
      <c r="V358" s="388"/>
      <c r="W358" s="388"/>
      <c r="X358" s="388"/>
      <c r="Y358" s="389"/>
      <c r="Z358" s="388"/>
      <c r="AA358" s="447"/>
      <c r="AB358" s="388"/>
    </row>
    <row r="359" spans="1:28" s="390" customFormat="1" ht="15.75" customHeight="1">
      <c r="A359" s="374">
        <v>348</v>
      </c>
      <c r="B359" s="375" t="s">
        <v>426</v>
      </c>
      <c r="C359" s="384" t="s">
        <v>916</v>
      </c>
      <c r="D359" s="399" t="s">
        <v>935</v>
      </c>
      <c r="E359" s="374">
        <v>1</v>
      </c>
      <c r="F359" s="374" t="s">
        <v>44</v>
      </c>
      <c r="G359" s="393">
        <v>3200000</v>
      </c>
      <c r="H359" s="393">
        <v>3200000</v>
      </c>
      <c r="I359" s="375"/>
      <c r="J359" s="459"/>
      <c r="K359" s="459"/>
      <c r="L359" s="459"/>
      <c r="M359" s="459"/>
      <c r="N359" s="459"/>
      <c r="O359" s="459"/>
      <c r="P359" s="459"/>
      <c r="Q359" s="459"/>
      <c r="R359" s="459"/>
      <c r="S359" s="459"/>
      <c r="T359" s="459"/>
      <c r="U359" s="482"/>
      <c r="V359" s="388"/>
      <c r="W359" s="388"/>
      <c r="X359" s="388"/>
      <c r="Y359" s="389"/>
      <c r="Z359" s="388"/>
      <c r="AA359" s="447"/>
      <c r="AB359" s="388"/>
    </row>
    <row r="360" spans="1:28" s="390" customFormat="1" ht="15.75" customHeight="1">
      <c r="A360" s="374">
        <v>349</v>
      </c>
      <c r="B360" s="375" t="s">
        <v>426</v>
      </c>
      <c r="C360" s="384" t="s">
        <v>916</v>
      </c>
      <c r="D360" s="399" t="s">
        <v>936</v>
      </c>
      <c r="E360" s="374">
        <v>1</v>
      </c>
      <c r="F360" s="374" t="s">
        <v>44</v>
      </c>
      <c r="G360" s="393">
        <v>293081.12</v>
      </c>
      <c r="H360" s="393">
        <v>293081.12</v>
      </c>
      <c r="I360" s="375"/>
      <c r="J360" s="459"/>
      <c r="K360" s="459"/>
      <c r="L360" s="459"/>
      <c r="M360" s="459"/>
      <c r="N360" s="459"/>
      <c r="O360" s="459"/>
      <c r="P360" s="459"/>
      <c r="Q360" s="459"/>
      <c r="R360" s="459"/>
      <c r="S360" s="459"/>
      <c r="T360" s="459"/>
      <c r="U360" s="482"/>
      <c r="V360" s="388"/>
      <c r="W360" s="388"/>
      <c r="X360" s="388"/>
      <c r="Y360" s="389"/>
      <c r="Z360" s="388"/>
      <c r="AA360" s="447"/>
      <c r="AB360" s="388"/>
    </row>
    <row r="361" spans="1:28" s="390" customFormat="1" ht="15.75" customHeight="1">
      <c r="A361" s="374">
        <v>350</v>
      </c>
      <c r="B361" s="375" t="s">
        <v>426</v>
      </c>
      <c r="C361" s="384" t="s">
        <v>916</v>
      </c>
      <c r="D361" s="399" t="s">
        <v>937</v>
      </c>
      <c r="E361" s="374">
        <v>1</v>
      </c>
      <c r="F361" s="374" t="s">
        <v>44</v>
      </c>
      <c r="G361" s="393">
        <v>500000</v>
      </c>
      <c r="H361" s="393">
        <v>500000</v>
      </c>
      <c r="I361" s="375"/>
      <c r="J361" s="459"/>
      <c r="K361" s="459"/>
      <c r="L361" s="459"/>
      <c r="M361" s="459"/>
      <c r="N361" s="459"/>
      <c r="O361" s="459"/>
      <c r="P361" s="459"/>
      <c r="Q361" s="459"/>
      <c r="R361" s="459"/>
      <c r="S361" s="459"/>
      <c r="T361" s="459"/>
      <c r="U361" s="482"/>
      <c r="V361" s="388"/>
      <c r="W361" s="388"/>
      <c r="X361" s="388"/>
      <c r="Y361" s="389"/>
      <c r="Z361" s="388"/>
      <c r="AA361" s="447"/>
      <c r="AB361" s="388"/>
    </row>
    <row r="362" spans="1:28" s="390" customFormat="1" ht="15.75" customHeight="1">
      <c r="A362" s="374">
        <v>351</v>
      </c>
      <c r="B362" s="375" t="s">
        <v>426</v>
      </c>
      <c r="C362" s="384" t="s">
        <v>916</v>
      </c>
      <c r="D362" s="399" t="s">
        <v>465</v>
      </c>
      <c r="E362" s="374">
        <v>1</v>
      </c>
      <c r="F362" s="374" t="s">
        <v>44</v>
      </c>
      <c r="G362" s="393">
        <v>1107000</v>
      </c>
      <c r="H362" s="393">
        <v>1107000</v>
      </c>
      <c r="I362" s="375"/>
      <c r="J362" s="459"/>
      <c r="K362" s="459"/>
      <c r="L362" s="459"/>
      <c r="M362" s="459"/>
      <c r="N362" s="459"/>
      <c r="O362" s="459"/>
      <c r="P362" s="459"/>
      <c r="Q362" s="459"/>
      <c r="R362" s="459"/>
      <c r="S362" s="459"/>
      <c r="T362" s="459"/>
      <c r="U362" s="482"/>
      <c r="V362" s="388"/>
      <c r="W362" s="388"/>
      <c r="X362" s="388"/>
      <c r="Y362" s="389"/>
      <c r="Z362" s="388"/>
      <c r="AA362" s="447"/>
      <c r="AB362" s="388"/>
    </row>
    <row r="363" spans="1:28" s="390" customFormat="1" ht="15.75" customHeight="1">
      <c r="A363" s="374">
        <v>352</v>
      </c>
      <c r="B363" s="375" t="s">
        <v>426</v>
      </c>
      <c r="C363" s="384" t="s">
        <v>916</v>
      </c>
      <c r="D363" s="375" t="s">
        <v>938</v>
      </c>
      <c r="E363" s="374">
        <v>1</v>
      </c>
      <c r="F363" s="374" t="s">
        <v>44</v>
      </c>
      <c r="G363" s="400">
        <v>329000</v>
      </c>
      <c r="H363" s="393">
        <v>329000</v>
      </c>
      <c r="I363" s="375"/>
      <c r="J363" s="459"/>
      <c r="K363" s="459"/>
      <c r="L363" s="459"/>
      <c r="M363" s="459"/>
      <c r="N363" s="459"/>
      <c r="O363" s="459"/>
      <c r="P363" s="459"/>
      <c r="Q363" s="459"/>
      <c r="R363" s="459"/>
      <c r="S363" s="459"/>
      <c r="T363" s="459"/>
      <c r="U363" s="482"/>
      <c r="V363" s="388"/>
      <c r="W363" s="388"/>
      <c r="X363" s="388"/>
      <c r="Y363" s="389"/>
      <c r="Z363" s="388"/>
      <c r="AA363" s="447"/>
      <c r="AB363" s="388"/>
    </row>
    <row r="364" spans="1:28" s="390" customFormat="1" ht="31.5">
      <c r="A364" s="374"/>
      <c r="B364" s="375"/>
      <c r="C364" s="387" t="s">
        <v>980</v>
      </c>
      <c r="D364" s="375"/>
      <c r="E364" s="401"/>
      <c r="F364" s="401"/>
      <c r="G364" s="400"/>
      <c r="H364" s="400"/>
      <c r="I364" s="386"/>
      <c r="J364" s="459"/>
      <c r="K364" s="459"/>
      <c r="L364" s="459"/>
      <c r="M364" s="459"/>
      <c r="N364" s="459"/>
      <c r="O364" s="459"/>
      <c r="P364" s="459"/>
      <c r="Q364" s="459"/>
      <c r="R364" s="459"/>
      <c r="S364" s="459"/>
      <c r="T364" s="459"/>
      <c r="U364" s="482"/>
      <c r="V364" s="388"/>
      <c r="W364" s="388"/>
      <c r="X364" s="388"/>
      <c r="Y364" s="389"/>
      <c r="Z364" s="388"/>
      <c r="AA364" s="447"/>
      <c r="AB364" s="388"/>
    </row>
    <row r="365" spans="1:28" s="390" customFormat="1">
      <c r="A365" s="374">
        <v>354</v>
      </c>
      <c r="B365" s="375" t="s">
        <v>481</v>
      </c>
      <c r="C365" s="384" t="s">
        <v>981</v>
      </c>
      <c r="D365" s="375" t="s">
        <v>463</v>
      </c>
      <c r="E365" s="402">
        <v>1</v>
      </c>
      <c r="F365" s="403" t="s">
        <v>44</v>
      </c>
      <c r="G365" s="404">
        <v>3750000</v>
      </c>
      <c r="H365" s="404">
        <f>E365*G365</f>
        <v>3750000</v>
      </c>
      <c r="I365" s="380" t="s">
        <v>428</v>
      </c>
      <c r="J365" s="459">
        <v>1</v>
      </c>
      <c r="K365" s="459">
        <v>1</v>
      </c>
      <c r="L365" s="459">
        <v>1</v>
      </c>
      <c r="M365" s="459">
        <v>1</v>
      </c>
      <c r="N365" s="459">
        <v>1</v>
      </c>
      <c r="O365" s="459">
        <v>1</v>
      </c>
      <c r="P365" s="459">
        <v>1</v>
      </c>
      <c r="Q365" s="459">
        <v>1</v>
      </c>
      <c r="R365" s="459">
        <v>1</v>
      </c>
      <c r="S365" s="459">
        <v>1</v>
      </c>
      <c r="T365" s="459">
        <v>1</v>
      </c>
      <c r="U365" s="482">
        <v>1</v>
      </c>
      <c r="V365" s="388" t="s">
        <v>958</v>
      </c>
      <c r="W365" s="388"/>
      <c r="X365" s="388"/>
      <c r="Y365" s="389"/>
      <c r="Z365" s="388"/>
      <c r="AA365" s="447"/>
      <c r="AB365" s="388"/>
    </row>
    <row r="366" spans="1:28" ht="15.75" customHeight="1">
      <c r="A366" s="13"/>
      <c r="B366" s="14"/>
      <c r="C366" s="85"/>
      <c r="D366" s="293"/>
      <c r="E366" s="345"/>
      <c r="F366" s="314"/>
      <c r="G366" s="303"/>
      <c r="H366" s="302"/>
      <c r="I366" s="317"/>
      <c r="J366" s="459"/>
      <c r="K366" s="459"/>
      <c r="L366" s="459"/>
      <c r="M366" s="459"/>
      <c r="N366" s="459"/>
      <c r="O366" s="459"/>
      <c r="P366" s="459"/>
      <c r="Q366" s="459"/>
      <c r="R366" s="459"/>
      <c r="S366" s="459"/>
      <c r="T366" s="459"/>
      <c r="U366" s="482"/>
      <c r="V366" s="41"/>
      <c r="W366" s="41"/>
      <c r="X366" s="41"/>
      <c r="Y366" s="166"/>
      <c r="Z366" s="41"/>
      <c r="AA366" s="444"/>
      <c r="AB366" s="41"/>
    </row>
    <row r="367" spans="1:28" ht="15.75" customHeight="1">
      <c r="A367" s="13">
        <v>356</v>
      </c>
      <c r="B367" s="14" t="s">
        <v>429</v>
      </c>
      <c r="C367" s="24" t="s">
        <v>430</v>
      </c>
      <c r="D367" s="14"/>
      <c r="E367" s="336"/>
      <c r="F367" s="321"/>
      <c r="G367" s="324"/>
      <c r="H367" s="344">
        <f>SUM(G368:G375)</f>
        <v>1983600</v>
      </c>
      <c r="I367" s="15" t="s">
        <v>428</v>
      </c>
      <c r="J367" s="459"/>
      <c r="K367" s="459"/>
      <c r="L367" s="459"/>
      <c r="M367" s="459"/>
      <c r="N367" s="459"/>
      <c r="O367" s="459"/>
      <c r="P367" s="459">
        <v>1</v>
      </c>
      <c r="Q367" s="459">
        <v>1</v>
      </c>
      <c r="R367" s="459">
        <v>1</v>
      </c>
      <c r="S367" s="459">
        <v>1</v>
      </c>
      <c r="T367" s="459">
        <v>1</v>
      </c>
      <c r="U367" s="482">
        <v>1</v>
      </c>
      <c r="V367" s="41" t="s">
        <v>915</v>
      </c>
      <c r="W367" s="41"/>
      <c r="X367" s="41"/>
      <c r="Y367" s="166"/>
      <c r="Z367" s="41"/>
      <c r="AA367" s="444"/>
      <c r="AB367" s="41"/>
    </row>
    <row r="368" spans="1:28" s="390" customFormat="1" ht="15.75" customHeight="1">
      <c r="A368" s="374">
        <v>357</v>
      </c>
      <c r="B368" s="375" t="s">
        <v>429</v>
      </c>
      <c r="C368" s="384" t="s">
        <v>431</v>
      </c>
      <c r="D368" s="375" t="s">
        <v>432</v>
      </c>
      <c r="E368" s="377">
        <v>1</v>
      </c>
      <c r="F368" s="375" t="s">
        <v>44</v>
      </c>
      <c r="G368" s="405">
        <v>152000</v>
      </c>
      <c r="H368" s="385">
        <v>152000</v>
      </c>
      <c r="I368" s="406"/>
      <c r="J368" s="459"/>
      <c r="K368" s="459"/>
      <c r="L368" s="459"/>
      <c r="M368" s="459"/>
      <c r="N368" s="459"/>
      <c r="O368" s="459"/>
      <c r="P368" s="459"/>
      <c r="Q368" s="459"/>
      <c r="R368" s="459"/>
      <c r="S368" s="459"/>
      <c r="T368" s="459"/>
      <c r="U368" s="482"/>
      <c r="V368" s="388"/>
      <c r="W368" s="388"/>
      <c r="X368" s="388"/>
      <c r="Y368" s="389"/>
      <c r="Z368" s="388"/>
      <c r="AA368" s="447"/>
      <c r="AB368" s="388"/>
    </row>
    <row r="369" spans="1:28" s="390" customFormat="1" ht="15.75" customHeight="1">
      <c r="A369" s="374">
        <v>358</v>
      </c>
      <c r="B369" s="375" t="s">
        <v>429</v>
      </c>
      <c r="C369" s="384" t="s">
        <v>431</v>
      </c>
      <c r="D369" s="375" t="s">
        <v>433</v>
      </c>
      <c r="E369" s="377">
        <v>1</v>
      </c>
      <c r="F369" s="375" t="s">
        <v>44</v>
      </c>
      <c r="G369" s="385">
        <v>460000</v>
      </c>
      <c r="H369" s="385">
        <v>460000</v>
      </c>
      <c r="I369" s="406"/>
      <c r="J369" s="459"/>
      <c r="K369" s="459"/>
      <c r="L369" s="459"/>
      <c r="M369" s="459"/>
      <c r="N369" s="459"/>
      <c r="O369" s="459"/>
      <c r="P369" s="459"/>
      <c r="Q369" s="459"/>
      <c r="R369" s="459"/>
      <c r="S369" s="459"/>
      <c r="T369" s="459"/>
      <c r="U369" s="482"/>
      <c r="V369" s="388"/>
      <c r="W369" s="388"/>
      <c r="X369" s="388"/>
      <c r="Y369" s="389"/>
      <c r="Z369" s="388"/>
      <c r="AA369" s="447"/>
      <c r="AB369" s="388"/>
    </row>
    <row r="370" spans="1:28" s="390" customFormat="1" ht="15.75" customHeight="1">
      <c r="A370" s="374">
        <v>359</v>
      </c>
      <c r="B370" s="375" t="s">
        <v>429</v>
      </c>
      <c r="C370" s="384" t="s">
        <v>431</v>
      </c>
      <c r="D370" s="375" t="s">
        <v>434</v>
      </c>
      <c r="E370" s="377">
        <v>1</v>
      </c>
      <c r="F370" s="375" t="s">
        <v>44</v>
      </c>
      <c r="G370" s="385">
        <v>120000</v>
      </c>
      <c r="H370" s="385">
        <v>120000</v>
      </c>
      <c r="I370" s="406"/>
      <c r="J370" s="459"/>
      <c r="K370" s="459"/>
      <c r="L370" s="459"/>
      <c r="M370" s="459"/>
      <c r="N370" s="459"/>
      <c r="O370" s="459"/>
      <c r="P370" s="459"/>
      <c r="Q370" s="459"/>
      <c r="R370" s="459"/>
      <c r="S370" s="459"/>
      <c r="T370" s="459"/>
      <c r="U370" s="482"/>
      <c r="V370" s="388"/>
      <c r="W370" s="388"/>
      <c r="X370" s="388"/>
      <c r="Y370" s="389"/>
      <c r="Z370" s="388"/>
      <c r="AA370" s="447"/>
      <c r="AB370" s="388"/>
    </row>
    <row r="371" spans="1:28" s="390" customFormat="1" ht="15.75" customHeight="1">
      <c r="A371" s="374">
        <v>360</v>
      </c>
      <c r="B371" s="375" t="s">
        <v>429</v>
      </c>
      <c r="C371" s="384" t="s">
        <v>431</v>
      </c>
      <c r="D371" s="375" t="s">
        <v>435</v>
      </c>
      <c r="E371" s="377">
        <v>1</v>
      </c>
      <c r="F371" s="375" t="s">
        <v>44</v>
      </c>
      <c r="G371" s="385">
        <v>300000</v>
      </c>
      <c r="H371" s="385">
        <v>300000</v>
      </c>
      <c r="I371" s="406"/>
      <c r="J371" s="459"/>
      <c r="K371" s="459"/>
      <c r="L371" s="459"/>
      <c r="M371" s="459"/>
      <c r="N371" s="459"/>
      <c r="O371" s="459"/>
      <c r="P371" s="459"/>
      <c r="Q371" s="459"/>
      <c r="R371" s="459"/>
      <c r="S371" s="459"/>
      <c r="T371" s="459"/>
      <c r="U371" s="482"/>
      <c r="V371" s="388"/>
      <c r="W371" s="388"/>
      <c r="X371" s="388"/>
      <c r="Y371" s="389"/>
      <c r="Z371" s="388"/>
      <c r="AA371" s="447"/>
      <c r="AB371" s="388"/>
    </row>
    <row r="372" spans="1:28" s="390" customFormat="1" ht="15.75" customHeight="1">
      <c r="A372" s="374">
        <v>361</v>
      </c>
      <c r="B372" s="375" t="s">
        <v>429</v>
      </c>
      <c r="C372" s="384" t="s">
        <v>431</v>
      </c>
      <c r="D372" s="375" t="s">
        <v>436</v>
      </c>
      <c r="E372" s="377">
        <v>1</v>
      </c>
      <c r="F372" s="375" t="s">
        <v>44</v>
      </c>
      <c r="G372" s="385">
        <v>100000</v>
      </c>
      <c r="H372" s="385">
        <v>100000</v>
      </c>
      <c r="I372" s="406"/>
      <c r="J372" s="459"/>
      <c r="K372" s="459"/>
      <c r="L372" s="459"/>
      <c r="M372" s="459"/>
      <c r="N372" s="459"/>
      <c r="O372" s="459"/>
      <c r="P372" s="459"/>
      <c r="Q372" s="459"/>
      <c r="R372" s="459"/>
      <c r="S372" s="459"/>
      <c r="T372" s="459"/>
      <c r="U372" s="482"/>
      <c r="V372" s="388"/>
      <c r="W372" s="388"/>
      <c r="X372" s="388"/>
      <c r="Y372" s="389"/>
      <c r="Z372" s="388"/>
      <c r="AA372" s="447"/>
      <c r="AB372" s="388"/>
    </row>
    <row r="373" spans="1:28" s="390" customFormat="1" ht="15.75" customHeight="1">
      <c r="A373" s="374">
        <v>362</v>
      </c>
      <c r="B373" s="375" t="s">
        <v>429</v>
      </c>
      <c r="C373" s="384" t="s">
        <v>431</v>
      </c>
      <c r="D373" s="375" t="s">
        <v>437</v>
      </c>
      <c r="E373" s="377">
        <v>1</v>
      </c>
      <c r="F373" s="375" t="s">
        <v>44</v>
      </c>
      <c r="G373" s="385">
        <v>211600</v>
      </c>
      <c r="H373" s="385">
        <v>211600</v>
      </c>
      <c r="I373" s="406"/>
      <c r="J373" s="459"/>
      <c r="K373" s="459"/>
      <c r="L373" s="459"/>
      <c r="M373" s="459"/>
      <c r="N373" s="459"/>
      <c r="O373" s="459"/>
      <c r="P373" s="459"/>
      <c r="Q373" s="459"/>
      <c r="R373" s="459"/>
      <c r="S373" s="459"/>
      <c r="T373" s="459"/>
      <c r="U373" s="482"/>
      <c r="V373" s="388"/>
      <c r="W373" s="388"/>
      <c r="X373" s="388"/>
      <c r="Y373" s="389"/>
      <c r="Z373" s="388"/>
      <c r="AA373" s="447"/>
      <c r="AB373" s="388"/>
    </row>
    <row r="374" spans="1:28" s="390" customFormat="1" ht="15.75" customHeight="1">
      <c r="A374" s="374">
        <v>363</v>
      </c>
      <c r="B374" s="375" t="s">
        <v>429</v>
      </c>
      <c r="C374" s="384" t="s">
        <v>431</v>
      </c>
      <c r="D374" s="375" t="s">
        <v>438</v>
      </c>
      <c r="E374" s="377">
        <v>1</v>
      </c>
      <c r="F374" s="375" t="s">
        <v>44</v>
      </c>
      <c r="G374" s="385">
        <v>300000</v>
      </c>
      <c r="H374" s="385">
        <v>300000</v>
      </c>
      <c r="I374" s="406"/>
      <c r="J374" s="459"/>
      <c r="K374" s="459"/>
      <c r="L374" s="459"/>
      <c r="M374" s="459"/>
      <c r="N374" s="459"/>
      <c r="O374" s="459"/>
      <c r="P374" s="459"/>
      <c r="Q374" s="459"/>
      <c r="R374" s="459"/>
      <c r="S374" s="459"/>
      <c r="T374" s="459"/>
      <c r="U374" s="482"/>
      <c r="V374" s="388"/>
      <c r="W374" s="388"/>
      <c r="X374" s="388"/>
      <c r="Y374" s="389"/>
      <c r="Z374" s="388"/>
      <c r="AA374" s="447"/>
      <c r="AB374" s="388"/>
    </row>
    <row r="375" spans="1:28" s="390" customFormat="1" ht="15.75" customHeight="1">
      <c r="A375" s="374">
        <v>364</v>
      </c>
      <c r="B375" s="375" t="s">
        <v>429</v>
      </c>
      <c r="C375" s="384" t="s">
        <v>431</v>
      </c>
      <c r="D375" s="375" t="s">
        <v>439</v>
      </c>
      <c r="E375" s="377">
        <v>1</v>
      </c>
      <c r="F375" s="375" t="s">
        <v>44</v>
      </c>
      <c r="G375" s="385">
        <v>340000</v>
      </c>
      <c r="H375" s="385">
        <v>340000</v>
      </c>
      <c r="I375" s="406"/>
      <c r="J375" s="459"/>
      <c r="K375" s="459"/>
      <c r="L375" s="459"/>
      <c r="M375" s="459"/>
      <c r="N375" s="459"/>
      <c r="O375" s="459"/>
      <c r="P375" s="459"/>
      <c r="Q375" s="459"/>
      <c r="R375" s="459"/>
      <c r="S375" s="459"/>
      <c r="T375" s="459"/>
      <c r="U375" s="482"/>
      <c r="V375" s="388"/>
      <c r="W375" s="388"/>
      <c r="X375" s="388"/>
      <c r="Y375" s="389"/>
      <c r="Z375" s="388"/>
      <c r="AA375" s="447"/>
      <c r="AB375" s="388"/>
    </row>
    <row r="376" spans="1:28" ht="15.75" customHeight="1">
      <c r="A376" s="13">
        <v>365</v>
      </c>
      <c r="B376" s="14"/>
      <c r="C376" s="82"/>
      <c r="D376" s="14"/>
      <c r="E376" s="14"/>
      <c r="F376" s="14"/>
      <c r="G376" s="20"/>
      <c r="H376" s="73"/>
      <c r="I376" s="13"/>
      <c r="J376" s="464"/>
      <c r="K376" s="468"/>
      <c r="L376" s="468"/>
      <c r="M376" s="468"/>
      <c r="N376" s="468"/>
      <c r="O376" s="468"/>
      <c r="P376" s="468"/>
      <c r="Q376" s="468"/>
      <c r="R376" s="468"/>
      <c r="S376" s="468"/>
      <c r="T376" s="468"/>
      <c r="U376" s="486"/>
      <c r="V376" s="41"/>
      <c r="W376" s="41"/>
      <c r="X376" s="41"/>
      <c r="Y376" s="166"/>
      <c r="Z376" s="41"/>
      <c r="AA376" s="444"/>
      <c r="AB376" s="41"/>
    </row>
    <row r="377" spans="1:28" ht="15.75" customHeight="1">
      <c r="A377" s="13">
        <v>366</v>
      </c>
      <c r="B377" s="14" t="s">
        <v>303</v>
      </c>
      <c r="C377" s="242" t="s">
        <v>304</v>
      </c>
      <c r="D377" s="14"/>
      <c r="E377" s="72"/>
      <c r="F377" s="14"/>
      <c r="G377" s="73"/>
      <c r="H377" s="163">
        <f>SUM(H378:H382)</f>
        <v>1096000</v>
      </c>
      <c r="I377" s="14"/>
      <c r="J377" s="459"/>
      <c r="K377" s="459"/>
      <c r="L377" s="459"/>
      <c r="M377" s="459"/>
      <c r="N377" s="459"/>
      <c r="O377" s="459"/>
      <c r="P377" s="459"/>
      <c r="Q377" s="459"/>
      <c r="R377" s="459"/>
      <c r="S377" s="459"/>
      <c r="T377" s="459"/>
      <c r="U377" s="482"/>
      <c r="V377" s="41"/>
      <c r="W377" s="41"/>
      <c r="X377" s="41"/>
      <c r="Y377" s="166"/>
      <c r="Z377" s="41"/>
      <c r="AA377" s="444"/>
      <c r="AB377" s="41"/>
    </row>
    <row r="378" spans="1:28" ht="15.75" customHeight="1">
      <c r="A378" s="13">
        <v>367</v>
      </c>
      <c r="B378" s="26" t="s">
        <v>303</v>
      </c>
      <c r="C378" s="242" t="s">
        <v>290</v>
      </c>
      <c r="D378" s="26"/>
      <c r="E378" s="217" t="s">
        <v>939</v>
      </c>
      <c r="F378" s="26" t="s">
        <v>28</v>
      </c>
      <c r="G378" s="161">
        <f t="shared" ref="G378:G382" si="11">H378/E378</f>
        <v>26333.333333333332</v>
      </c>
      <c r="H378" s="215">
        <v>316000</v>
      </c>
      <c r="I378" s="26" t="s">
        <v>30</v>
      </c>
      <c r="J378" s="459">
        <v>1</v>
      </c>
      <c r="K378" s="459">
        <v>1</v>
      </c>
      <c r="L378" s="459">
        <v>1</v>
      </c>
      <c r="M378" s="459">
        <v>1</v>
      </c>
      <c r="N378" s="459">
        <v>1</v>
      </c>
      <c r="O378" s="459">
        <v>1</v>
      </c>
      <c r="P378" s="459">
        <v>1</v>
      </c>
      <c r="Q378" s="459">
        <v>1</v>
      </c>
      <c r="R378" s="459">
        <v>2</v>
      </c>
      <c r="S378" s="459">
        <v>1</v>
      </c>
      <c r="T378" s="459">
        <v>1</v>
      </c>
      <c r="U378" s="482"/>
      <c r="V378" s="1" t="s">
        <v>835</v>
      </c>
      <c r="W378" s="442">
        <f>H378/12</f>
        <v>26333.333333333332</v>
      </c>
      <c r="X378" s="1"/>
      <c r="Y378" s="236"/>
      <c r="Z378" s="1"/>
      <c r="AA378" s="445"/>
      <c r="AB378" s="1"/>
    </row>
    <row r="379" spans="1:28" ht="36" customHeight="1">
      <c r="A379" s="13">
        <v>368</v>
      </c>
      <c r="B379" s="26" t="s">
        <v>303</v>
      </c>
      <c r="C379" s="242" t="s">
        <v>293</v>
      </c>
      <c r="D379" s="26" t="s">
        <v>832</v>
      </c>
      <c r="E379" s="26">
        <v>4</v>
      </c>
      <c r="F379" s="26" t="s">
        <v>28</v>
      </c>
      <c r="G379" s="161">
        <f t="shared" si="11"/>
        <v>18000</v>
      </c>
      <c r="H379" s="215">
        <v>72000</v>
      </c>
      <c r="I379" s="26" t="s">
        <v>30</v>
      </c>
      <c r="J379" s="459">
        <v>1</v>
      </c>
      <c r="K379" s="459">
        <v>1</v>
      </c>
      <c r="L379" s="459">
        <v>1</v>
      </c>
      <c r="M379" s="459">
        <v>1</v>
      </c>
      <c r="N379" s="459">
        <v>1</v>
      </c>
      <c r="O379" s="459">
        <v>1</v>
      </c>
      <c r="P379" s="459">
        <v>1</v>
      </c>
      <c r="Q379" s="459">
        <v>1</v>
      </c>
      <c r="R379" s="459">
        <v>2</v>
      </c>
      <c r="S379" s="459">
        <v>1</v>
      </c>
      <c r="T379" s="459">
        <v>1</v>
      </c>
      <c r="U379" s="482"/>
      <c r="V379" s="1" t="s">
        <v>835</v>
      </c>
      <c r="W379" s="442">
        <f>H379/12</f>
        <v>6000</v>
      </c>
      <c r="X379" s="1"/>
      <c r="Y379" s="236"/>
      <c r="Z379" s="1"/>
      <c r="AA379" s="445"/>
      <c r="AB379" s="1"/>
    </row>
    <row r="380" spans="1:28" ht="36" customHeight="1">
      <c r="A380" s="13">
        <v>369</v>
      </c>
      <c r="B380" s="26" t="s">
        <v>303</v>
      </c>
      <c r="C380" s="242" t="s">
        <v>294</v>
      </c>
      <c r="D380" s="26" t="s">
        <v>832</v>
      </c>
      <c r="E380" s="216" t="s">
        <v>291</v>
      </c>
      <c r="F380" s="26" t="s">
        <v>28</v>
      </c>
      <c r="G380" s="161">
        <f t="shared" si="11"/>
        <v>36000</v>
      </c>
      <c r="H380" s="215">
        <v>144000</v>
      </c>
      <c r="I380" s="26" t="s">
        <v>30</v>
      </c>
      <c r="J380" s="459"/>
      <c r="K380" s="459"/>
      <c r="L380" s="459">
        <v>1</v>
      </c>
      <c r="M380" s="459"/>
      <c r="N380" s="459"/>
      <c r="O380" s="459">
        <v>1</v>
      </c>
      <c r="P380" s="459"/>
      <c r="Q380" s="459"/>
      <c r="R380" s="459">
        <v>2</v>
      </c>
      <c r="S380" s="459"/>
      <c r="T380" s="459"/>
      <c r="U380" s="482"/>
      <c r="V380" s="1" t="s">
        <v>835</v>
      </c>
      <c r="W380" s="442">
        <f>H380/4</f>
        <v>36000</v>
      </c>
      <c r="X380" s="1"/>
      <c r="Y380" s="236"/>
      <c r="Z380" s="1"/>
      <c r="AA380" s="445"/>
      <c r="AB380" s="1"/>
    </row>
    <row r="381" spans="1:28" ht="15.75" customHeight="1">
      <c r="A381" s="13">
        <v>370</v>
      </c>
      <c r="B381" s="26" t="s">
        <v>303</v>
      </c>
      <c r="C381" s="242" t="s">
        <v>292</v>
      </c>
      <c r="D381" s="26" t="s">
        <v>832</v>
      </c>
      <c r="E381" s="216" t="s">
        <v>291</v>
      </c>
      <c r="F381" s="26" t="s">
        <v>28</v>
      </c>
      <c r="G381" s="161">
        <f t="shared" si="11"/>
        <v>90000</v>
      </c>
      <c r="H381" s="215">
        <v>360000</v>
      </c>
      <c r="I381" s="26" t="s">
        <v>30</v>
      </c>
      <c r="J381" s="459"/>
      <c r="K381" s="459"/>
      <c r="L381" s="459">
        <v>1</v>
      </c>
      <c r="M381" s="459"/>
      <c r="N381" s="459">
        <v>1</v>
      </c>
      <c r="O381" s="459"/>
      <c r="P381" s="459"/>
      <c r="Q381" s="459">
        <v>1</v>
      </c>
      <c r="R381" s="459"/>
      <c r="S381" s="459"/>
      <c r="T381" s="459">
        <v>1</v>
      </c>
      <c r="U381" s="482"/>
      <c r="V381" s="1" t="s">
        <v>835</v>
      </c>
      <c r="W381" s="442">
        <f>H381/4</f>
        <v>90000</v>
      </c>
      <c r="X381" s="1"/>
      <c r="Y381" s="236"/>
      <c r="Z381" s="1"/>
      <c r="AA381" s="445"/>
      <c r="AB381" s="1"/>
    </row>
    <row r="382" spans="1:28" ht="15.75" customHeight="1">
      <c r="A382" s="13">
        <v>371</v>
      </c>
      <c r="B382" s="26" t="s">
        <v>303</v>
      </c>
      <c r="C382" s="242" t="s">
        <v>299</v>
      </c>
      <c r="D382" s="26" t="s">
        <v>832</v>
      </c>
      <c r="E382" s="216" t="s">
        <v>291</v>
      </c>
      <c r="F382" s="26" t="s">
        <v>28</v>
      </c>
      <c r="G382" s="161">
        <f t="shared" si="11"/>
        <v>51000</v>
      </c>
      <c r="H382" s="215">
        <v>204000</v>
      </c>
      <c r="I382" s="26" t="s">
        <v>30</v>
      </c>
      <c r="J382" s="459"/>
      <c r="K382" s="459"/>
      <c r="L382" s="459">
        <v>1</v>
      </c>
      <c r="M382" s="459"/>
      <c r="N382" s="459"/>
      <c r="O382" s="459">
        <v>1</v>
      </c>
      <c r="P382" s="459"/>
      <c r="Q382" s="459"/>
      <c r="R382" s="459">
        <v>2</v>
      </c>
      <c r="S382" s="459"/>
      <c r="T382" s="459"/>
      <c r="U382" s="482"/>
      <c r="V382" s="1" t="s">
        <v>835</v>
      </c>
      <c r="W382" s="442">
        <f>H382/4</f>
        <v>51000</v>
      </c>
      <c r="X382" s="1"/>
      <c r="Y382" s="236"/>
      <c r="Z382" s="1"/>
      <c r="AA382" s="445"/>
      <c r="AB382" s="1"/>
    </row>
    <row r="383" spans="1:28" ht="15.75" customHeight="1">
      <c r="A383" s="13">
        <v>372</v>
      </c>
      <c r="B383" s="14"/>
      <c r="C383" s="62"/>
      <c r="D383" s="14"/>
      <c r="E383" s="72"/>
      <c r="F383" s="14"/>
      <c r="G383" s="73"/>
      <c r="H383" s="79"/>
      <c r="I383" s="14"/>
      <c r="J383" s="459"/>
      <c r="K383" s="459"/>
      <c r="L383" s="459"/>
      <c r="M383" s="459"/>
      <c r="N383" s="459"/>
      <c r="O383" s="459"/>
      <c r="P383" s="459"/>
      <c r="Q383" s="459"/>
      <c r="R383" s="459"/>
      <c r="S383" s="459"/>
      <c r="T383" s="459"/>
      <c r="U383" s="482"/>
      <c r="V383" s="41"/>
      <c r="W383" s="41"/>
      <c r="X383" s="41"/>
      <c r="Y383" s="166"/>
      <c r="Z383" s="41"/>
      <c r="AA383" s="444"/>
      <c r="AB383" s="41"/>
    </row>
    <row r="384" spans="1:28" ht="15.75" customHeight="1">
      <c r="A384" s="13">
        <v>373</v>
      </c>
      <c r="B384" s="14" t="s">
        <v>722</v>
      </c>
      <c r="C384" s="16" t="s">
        <v>304</v>
      </c>
      <c r="D384" s="14"/>
      <c r="E384" s="14"/>
      <c r="F384" s="14"/>
      <c r="G384" s="71"/>
      <c r="H384" s="209">
        <f>SUM(H385+H387)</f>
        <v>1040000</v>
      </c>
      <c r="I384" s="14" t="s">
        <v>30</v>
      </c>
      <c r="J384" s="459"/>
      <c r="K384" s="459"/>
      <c r="L384" s="459"/>
      <c r="M384" s="459"/>
      <c r="N384" s="459"/>
      <c r="O384" s="459"/>
      <c r="P384" s="459"/>
      <c r="Q384" s="459"/>
      <c r="R384" s="459"/>
      <c r="S384" s="459"/>
      <c r="T384" s="459"/>
      <c r="U384" s="482"/>
      <c r="V384" s="41"/>
      <c r="W384" s="41"/>
      <c r="X384" s="41"/>
      <c r="Y384" s="166"/>
      <c r="Z384" s="41"/>
      <c r="AA384" s="444"/>
      <c r="AB384" s="41"/>
    </row>
    <row r="385" spans="1:28" ht="15.75" customHeight="1">
      <c r="A385" s="13">
        <v>374</v>
      </c>
      <c r="B385" s="26" t="s">
        <v>722</v>
      </c>
      <c r="C385" s="242" t="s">
        <v>716</v>
      </c>
      <c r="D385" s="26"/>
      <c r="E385" s="26"/>
      <c r="F385" s="26"/>
      <c r="G385" s="218"/>
      <c r="H385" s="48">
        <f>E386*G386</f>
        <v>960000</v>
      </c>
      <c r="I385" s="26"/>
      <c r="J385" s="459"/>
      <c r="K385" s="459"/>
      <c r="L385" s="459"/>
      <c r="M385" s="459"/>
      <c r="N385" s="459"/>
      <c r="O385" s="459"/>
      <c r="P385" s="459"/>
      <c r="Q385" s="459"/>
      <c r="R385" s="459"/>
      <c r="S385" s="459"/>
      <c r="T385" s="459"/>
      <c r="U385" s="482"/>
      <c r="V385" s="1" t="s">
        <v>833</v>
      </c>
      <c r="W385" s="1"/>
      <c r="X385" s="1"/>
      <c r="Y385" s="236"/>
      <c r="Z385" s="1"/>
      <c r="AA385" s="445"/>
      <c r="AB385" s="1"/>
    </row>
    <row r="386" spans="1:28" ht="15.75" customHeight="1">
      <c r="A386" s="13">
        <v>375</v>
      </c>
      <c r="B386" s="26" t="s">
        <v>722</v>
      </c>
      <c r="C386" s="243" t="s">
        <v>723</v>
      </c>
      <c r="D386" s="26" t="s">
        <v>832</v>
      </c>
      <c r="E386" s="26">
        <v>480</v>
      </c>
      <c r="F386" s="26" t="s">
        <v>252</v>
      </c>
      <c r="G386" s="212">
        <v>2000</v>
      </c>
      <c r="H386" s="212">
        <f>E386*G386</f>
        <v>960000</v>
      </c>
      <c r="I386" s="26" t="s">
        <v>30</v>
      </c>
      <c r="J386" s="459"/>
      <c r="K386" s="459"/>
      <c r="L386" s="459"/>
      <c r="M386" s="459"/>
      <c r="N386" s="459"/>
      <c r="O386" s="459">
        <v>1</v>
      </c>
      <c r="P386" s="459"/>
      <c r="Q386" s="459"/>
      <c r="R386" s="459">
        <v>1</v>
      </c>
      <c r="S386" s="459"/>
      <c r="T386" s="459">
        <v>1</v>
      </c>
      <c r="U386" s="482"/>
      <c r="V386" s="1"/>
      <c r="W386" s="442">
        <f>H386/3</f>
        <v>320000</v>
      </c>
      <c r="X386" s="1"/>
      <c r="Y386" s="236"/>
      <c r="Z386" s="1"/>
      <c r="AA386" s="445"/>
      <c r="AB386" s="1"/>
    </row>
    <row r="387" spans="1:28" ht="15.75" customHeight="1">
      <c r="A387" s="13">
        <v>376</v>
      </c>
      <c r="B387" s="26" t="s">
        <v>722</v>
      </c>
      <c r="C387" s="61" t="s">
        <v>719</v>
      </c>
      <c r="D387" s="26"/>
      <c r="E387" s="3"/>
      <c r="F387" s="3"/>
      <c r="G387" s="1"/>
      <c r="H387" s="48">
        <f>H388</f>
        <v>80000</v>
      </c>
      <c r="I387" s="26"/>
      <c r="J387" s="459"/>
      <c r="K387" s="459"/>
      <c r="L387" s="459"/>
      <c r="M387" s="459"/>
      <c r="N387" s="459"/>
      <c r="O387" s="459"/>
      <c r="P387" s="459"/>
      <c r="Q387" s="459"/>
      <c r="R387" s="459"/>
      <c r="S387" s="459"/>
      <c r="T387" s="459"/>
      <c r="U387" s="482"/>
      <c r="V387" s="1" t="s">
        <v>833</v>
      </c>
      <c r="W387" s="1"/>
      <c r="X387" s="1"/>
      <c r="Y387" s="236"/>
      <c r="Z387" s="1"/>
      <c r="AA387" s="445"/>
      <c r="AB387" s="1"/>
    </row>
    <row r="388" spans="1:28" ht="15.75" customHeight="1">
      <c r="A388" s="13">
        <v>377</v>
      </c>
      <c r="B388" s="26" t="s">
        <v>722</v>
      </c>
      <c r="C388" s="243" t="s">
        <v>723</v>
      </c>
      <c r="D388" s="26" t="s">
        <v>832</v>
      </c>
      <c r="E388" s="245">
        <v>80</v>
      </c>
      <c r="F388" s="26" t="s">
        <v>252</v>
      </c>
      <c r="G388" s="212">
        <v>1000</v>
      </c>
      <c r="H388" s="212">
        <f>E388*G388</f>
        <v>80000</v>
      </c>
      <c r="I388" s="26" t="s">
        <v>30</v>
      </c>
      <c r="J388" s="459"/>
      <c r="K388" s="459"/>
      <c r="L388" s="459"/>
      <c r="M388" s="459"/>
      <c r="N388" s="459"/>
      <c r="O388" s="459"/>
      <c r="P388" s="459">
        <v>1</v>
      </c>
      <c r="Q388" s="459"/>
      <c r="R388" s="459"/>
      <c r="S388" s="459"/>
      <c r="T388" s="459"/>
      <c r="U388" s="482"/>
      <c r="V388" s="1"/>
      <c r="W388" s="236">
        <f>H388</f>
        <v>80000</v>
      </c>
      <c r="X388" s="1"/>
      <c r="Y388" s="236"/>
      <c r="Z388" s="1"/>
      <c r="AA388" s="445"/>
      <c r="AB388" s="1"/>
    </row>
    <row r="389" spans="1:28" ht="15.75" customHeight="1">
      <c r="A389" s="13">
        <v>378</v>
      </c>
      <c r="B389" s="26"/>
      <c r="C389" s="57"/>
      <c r="D389" s="43"/>
      <c r="E389" s="26"/>
      <c r="F389" s="26"/>
      <c r="G389" s="42"/>
      <c r="H389" s="42"/>
      <c r="I389" s="240"/>
      <c r="J389" s="459"/>
      <c r="K389" s="459"/>
      <c r="L389" s="459"/>
      <c r="M389" s="459"/>
      <c r="N389" s="459"/>
      <c r="O389" s="459"/>
      <c r="P389" s="459"/>
      <c r="Q389" s="459"/>
      <c r="R389" s="459"/>
      <c r="S389" s="459"/>
      <c r="T389" s="459"/>
      <c r="U389" s="482"/>
      <c r="V389" s="1"/>
      <c r="W389" s="1"/>
      <c r="X389" s="1"/>
      <c r="Y389" s="236"/>
      <c r="Z389" s="1"/>
      <c r="AA389" s="445"/>
      <c r="AB389" s="1"/>
    </row>
    <row r="390" spans="1:28" ht="15.75" customHeight="1">
      <c r="A390" s="13">
        <v>379</v>
      </c>
      <c r="B390" s="25" t="s">
        <v>774</v>
      </c>
      <c r="C390" s="246" t="s">
        <v>775</v>
      </c>
      <c r="D390" s="43"/>
      <c r="E390" s="26"/>
      <c r="F390" s="26"/>
      <c r="G390" s="42"/>
      <c r="H390" s="391">
        <f>H391+H392</f>
        <v>63511312.839999996</v>
      </c>
      <c r="I390" s="240"/>
      <c r="J390" s="459"/>
      <c r="K390" s="459"/>
      <c r="L390" s="459"/>
      <c r="M390" s="459"/>
      <c r="N390" s="459"/>
      <c r="O390" s="459"/>
      <c r="P390" s="459"/>
      <c r="Q390" s="459"/>
      <c r="R390" s="459"/>
      <c r="S390" s="459"/>
      <c r="T390" s="459"/>
      <c r="U390" s="482"/>
      <c r="V390" s="1"/>
      <c r="W390" s="1"/>
      <c r="X390" s="1"/>
      <c r="Y390" s="236"/>
      <c r="Z390" s="1"/>
      <c r="AA390" s="445"/>
      <c r="AB390" s="1"/>
    </row>
    <row r="391" spans="1:28" s="371" customFormat="1" ht="15.75" customHeight="1">
      <c r="A391" s="374">
        <v>380</v>
      </c>
      <c r="B391" s="374" t="s">
        <v>774</v>
      </c>
      <c r="C391" s="384" t="s">
        <v>444</v>
      </c>
      <c r="D391" s="375" t="s">
        <v>37</v>
      </c>
      <c r="E391" s="377">
        <v>5</v>
      </c>
      <c r="F391" s="375" t="s">
        <v>28</v>
      </c>
      <c r="G391" s="379"/>
      <c r="H391" s="407">
        <v>56252366.479999997</v>
      </c>
      <c r="I391" s="380" t="s">
        <v>55</v>
      </c>
      <c r="J391" s="459">
        <v>5</v>
      </c>
      <c r="K391" s="459"/>
      <c r="L391" s="459"/>
      <c r="M391" s="459"/>
      <c r="N391" s="459"/>
      <c r="O391" s="459"/>
      <c r="P391" s="459"/>
      <c r="Q391" s="459"/>
      <c r="R391" s="459"/>
      <c r="S391" s="459"/>
      <c r="T391" s="459"/>
      <c r="U391" s="482"/>
      <c r="V391" s="369" t="s">
        <v>915</v>
      </c>
      <c r="W391" s="369"/>
      <c r="X391" s="369"/>
      <c r="Y391" s="370"/>
      <c r="Z391" s="369"/>
      <c r="AA391" s="446"/>
      <c r="AB391" s="369"/>
    </row>
    <row r="392" spans="1:28" s="371" customFormat="1" ht="15.75" customHeight="1">
      <c r="A392" s="374">
        <v>381</v>
      </c>
      <c r="B392" s="374" t="s">
        <v>774</v>
      </c>
      <c r="C392" s="384" t="s">
        <v>444</v>
      </c>
      <c r="D392" s="375" t="s">
        <v>37</v>
      </c>
      <c r="E392" s="377">
        <v>28</v>
      </c>
      <c r="F392" s="375" t="s">
        <v>28</v>
      </c>
      <c r="G392" s="379"/>
      <c r="H392" s="379">
        <v>7258946.3600000003</v>
      </c>
      <c r="I392" s="380" t="s">
        <v>30</v>
      </c>
      <c r="J392" s="459"/>
      <c r="K392" s="459">
        <v>18</v>
      </c>
      <c r="L392" s="459"/>
      <c r="M392" s="459"/>
      <c r="N392" s="459"/>
      <c r="O392" s="459">
        <v>10</v>
      </c>
      <c r="P392" s="459"/>
      <c r="Q392" s="459"/>
      <c r="R392" s="459"/>
      <c r="S392" s="459"/>
      <c r="T392" s="459"/>
      <c r="U392" s="482"/>
      <c r="V392" s="369" t="s">
        <v>958</v>
      </c>
      <c r="W392" s="443">
        <f>AA392*18</f>
        <v>4666465.5171428574</v>
      </c>
      <c r="X392" s="443">
        <f>AA392*10</f>
        <v>2592480.8428571429</v>
      </c>
      <c r="Y392" s="370"/>
      <c r="Z392" s="369"/>
      <c r="AA392" s="448">
        <f>H392/28</f>
        <v>259248.08428571429</v>
      </c>
      <c r="AB392" s="369"/>
    </row>
    <row r="393" spans="1:28" ht="15.75" customHeight="1">
      <c r="A393" s="13">
        <v>382</v>
      </c>
      <c r="B393" s="14"/>
      <c r="C393" s="24"/>
      <c r="D393" s="14"/>
      <c r="E393" s="18"/>
      <c r="F393" s="14"/>
      <c r="G393" s="11"/>
      <c r="H393" s="20"/>
      <c r="I393" s="308"/>
      <c r="J393" s="467"/>
      <c r="K393" s="467"/>
      <c r="L393" s="459"/>
      <c r="M393" s="459"/>
      <c r="N393" s="459"/>
      <c r="O393" s="459"/>
      <c r="P393" s="459"/>
      <c r="Q393" s="459"/>
      <c r="R393" s="459"/>
      <c r="S393" s="459"/>
      <c r="T393" s="459"/>
      <c r="U393" s="482"/>
      <c r="V393" s="41"/>
      <c r="W393" s="41"/>
      <c r="X393" s="41"/>
      <c r="Y393" s="166"/>
      <c r="Z393" s="41"/>
      <c r="AA393" s="444"/>
      <c r="AB393" s="41"/>
    </row>
    <row r="394" spans="1:28" ht="15.75" customHeight="1">
      <c r="A394" s="13">
        <v>383</v>
      </c>
      <c r="B394" s="14" t="s">
        <v>45</v>
      </c>
      <c r="C394" s="24" t="s">
        <v>46</v>
      </c>
      <c r="D394" s="9"/>
      <c r="E394" s="12"/>
      <c r="F394" s="9"/>
      <c r="G394" s="11"/>
      <c r="H394" s="164">
        <f>SUM(H395:H396)</f>
        <v>2679800</v>
      </c>
      <c r="I394" s="411"/>
      <c r="J394" s="459"/>
      <c r="K394" s="459"/>
      <c r="L394" s="459"/>
      <c r="M394" s="459"/>
      <c r="N394" s="459"/>
      <c r="O394" s="459"/>
      <c r="P394" s="459"/>
      <c r="Q394" s="459"/>
      <c r="R394" s="459"/>
      <c r="S394" s="459"/>
      <c r="T394" s="459"/>
      <c r="U394" s="482"/>
      <c r="V394" s="41" t="s">
        <v>834</v>
      </c>
      <c r="W394" s="41"/>
      <c r="X394" s="41"/>
      <c r="Y394" s="166"/>
      <c r="Z394" s="41"/>
      <c r="AA394" s="444"/>
      <c r="AB394" s="41"/>
    </row>
    <row r="395" spans="1:28" ht="15.75" customHeight="1">
      <c r="A395" s="13">
        <v>384</v>
      </c>
      <c r="B395" s="26" t="s">
        <v>45</v>
      </c>
      <c r="C395" s="130" t="s">
        <v>47</v>
      </c>
      <c r="D395" s="26" t="s">
        <v>832</v>
      </c>
      <c r="E395" s="210">
        <v>1</v>
      </c>
      <c r="F395" s="26" t="s">
        <v>44</v>
      </c>
      <c r="G395" s="46">
        <f>H395</f>
        <v>200000</v>
      </c>
      <c r="H395" s="46">
        <v>200000</v>
      </c>
      <c r="I395" s="240" t="s">
        <v>30</v>
      </c>
      <c r="J395" s="459"/>
      <c r="K395" s="459"/>
      <c r="L395" s="459"/>
      <c r="M395" s="459">
        <v>1</v>
      </c>
      <c r="N395" s="459"/>
      <c r="O395" s="459"/>
      <c r="P395" s="459"/>
      <c r="Q395" s="459"/>
      <c r="R395" s="459"/>
      <c r="S395" s="459"/>
      <c r="T395" s="459"/>
      <c r="U395" s="482"/>
      <c r="V395" s="1" t="s">
        <v>834</v>
      </c>
      <c r="W395" s="236">
        <f>H395</f>
        <v>200000</v>
      </c>
      <c r="X395" s="1"/>
      <c r="Y395" s="236"/>
      <c r="Z395" s="1"/>
      <c r="AA395" s="445"/>
      <c r="AB395" s="1"/>
    </row>
    <row r="396" spans="1:28" ht="15.75" customHeight="1">
      <c r="A396" s="13">
        <v>385</v>
      </c>
      <c r="B396" s="26" t="s">
        <v>45</v>
      </c>
      <c r="C396" s="130" t="s">
        <v>48</v>
      </c>
      <c r="D396" s="26" t="s">
        <v>832</v>
      </c>
      <c r="E396" s="210">
        <v>3</v>
      </c>
      <c r="F396" s="26" t="s">
        <v>28</v>
      </c>
      <c r="G396" s="46">
        <f>H396/E396</f>
        <v>826600</v>
      </c>
      <c r="H396" s="107">
        <v>2479800</v>
      </c>
      <c r="I396" s="26" t="s">
        <v>30</v>
      </c>
      <c r="J396" s="459"/>
      <c r="K396" s="459"/>
      <c r="L396" s="459"/>
      <c r="M396" s="459">
        <v>1</v>
      </c>
      <c r="N396" s="459"/>
      <c r="O396" s="459"/>
      <c r="P396" s="459">
        <v>1</v>
      </c>
      <c r="Q396" s="459"/>
      <c r="R396" s="459"/>
      <c r="S396" s="459">
        <v>1</v>
      </c>
      <c r="T396" s="459"/>
      <c r="U396" s="482"/>
      <c r="V396" s="1" t="s">
        <v>834</v>
      </c>
      <c r="W396" s="442">
        <f>H396/3</f>
        <v>826600</v>
      </c>
      <c r="X396" s="1"/>
      <c r="Y396" s="236"/>
      <c r="Z396" s="1"/>
      <c r="AA396" s="445"/>
      <c r="AB396" s="1"/>
    </row>
    <row r="397" spans="1:28" ht="15.75" customHeight="1">
      <c r="A397" s="13">
        <v>386</v>
      </c>
      <c r="B397" s="14"/>
      <c r="C397" s="17"/>
      <c r="D397" s="14"/>
      <c r="E397" s="18"/>
      <c r="F397" s="14"/>
      <c r="G397" s="11"/>
      <c r="H397" s="21"/>
      <c r="I397" s="15"/>
      <c r="J397" s="459"/>
      <c r="K397" s="459"/>
      <c r="L397" s="459"/>
      <c r="M397" s="459"/>
      <c r="N397" s="459"/>
      <c r="O397" s="459"/>
      <c r="P397" s="459"/>
      <c r="Q397" s="459"/>
      <c r="R397" s="459"/>
      <c r="S397" s="459"/>
      <c r="T397" s="459"/>
      <c r="U397" s="482"/>
      <c r="V397" s="41"/>
      <c r="W397" s="41"/>
      <c r="X397" s="41"/>
      <c r="Y397" s="166"/>
      <c r="Z397" s="41"/>
      <c r="AA397" s="444"/>
      <c r="AB397" s="41"/>
    </row>
    <row r="398" spans="1:28" s="383" customFormat="1" ht="15.75" customHeight="1">
      <c r="A398" s="374">
        <v>387</v>
      </c>
      <c r="B398" s="26" t="s">
        <v>440</v>
      </c>
      <c r="C398" s="130" t="s">
        <v>441</v>
      </c>
      <c r="D398" s="26"/>
      <c r="E398" s="210"/>
      <c r="F398" s="43"/>
      <c r="G398" s="211"/>
      <c r="H398" s="164">
        <f>SUM(H399:H400)</f>
        <v>98959223.530000001</v>
      </c>
      <c r="I398" s="51"/>
      <c r="J398" s="459"/>
      <c r="K398" s="459"/>
      <c r="L398" s="459"/>
      <c r="M398" s="459"/>
      <c r="N398" s="459"/>
      <c r="O398" s="459"/>
      <c r="P398" s="459"/>
      <c r="Q398" s="459"/>
      <c r="R398" s="459"/>
      <c r="S398" s="459"/>
      <c r="T398" s="459"/>
      <c r="U398" s="482"/>
      <c r="V398" s="381"/>
      <c r="W398" s="381"/>
      <c r="X398" s="381"/>
      <c r="Y398" s="382"/>
      <c r="Z398" s="381"/>
      <c r="AA398" s="449"/>
      <c r="AB398" s="381"/>
    </row>
    <row r="399" spans="1:28" s="371" customFormat="1" ht="15.75" customHeight="1">
      <c r="A399" s="374">
        <v>388</v>
      </c>
      <c r="B399" s="26" t="s">
        <v>440</v>
      </c>
      <c r="C399" s="50" t="s">
        <v>442</v>
      </c>
      <c r="D399" s="26" t="s">
        <v>37</v>
      </c>
      <c r="E399" s="210">
        <v>1</v>
      </c>
      <c r="F399" s="26" t="s">
        <v>44</v>
      </c>
      <c r="G399" s="46">
        <v>92459223.530000001</v>
      </c>
      <c r="H399" s="46">
        <v>92459223.530000001</v>
      </c>
      <c r="I399" s="240" t="s">
        <v>55</v>
      </c>
      <c r="J399" s="459">
        <v>1</v>
      </c>
      <c r="K399" s="459"/>
      <c r="L399" s="459"/>
      <c r="M399" s="459"/>
      <c r="N399" s="459"/>
      <c r="O399" s="459"/>
      <c r="P399" s="459"/>
      <c r="Q399" s="459"/>
      <c r="R399" s="459"/>
      <c r="S399" s="459"/>
      <c r="T399" s="459"/>
      <c r="U399" s="482"/>
      <c r="V399" s="369" t="s">
        <v>915</v>
      </c>
      <c r="W399" s="369"/>
      <c r="X399" s="369"/>
      <c r="Y399" s="370"/>
      <c r="Z399" s="369"/>
      <c r="AA399" s="446"/>
      <c r="AB399" s="369"/>
    </row>
    <row r="400" spans="1:28" s="371" customFormat="1" ht="15.75" customHeight="1">
      <c r="A400" s="374">
        <v>389</v>
      </c>
      <c r="B400" s="26" t="s">
        <v>440</v>
      </c>
      <c r="C400" s="50" t="s">
        <v>443</v>
      </c>
      <c r="D400" s="26" t="s">
        <v>37</v>
      </c>
      <c r="E400" s="210">
        <v>7</v>
      </c>
      <c r="F400" s="26" t="s">
        <v>28</v>
      </c>
      <c r="G400" s="211"/>
      <c r="H400" s="46">
        <v>6500000</v>
      </c>
      <c r="I400" s="240" t="s">
        <v>30</v>
      </c>
      <c r="J400" s="459"/>
      <c r="K400" s="459">
        <v>4</v>
      </c>
      <c r="L400" s="459"/>
      <c r="M400" s="459"/>
      <c r="N400" s="459">
        <v>3</v>
      </c>
      <c r="O400" s="459"/>
      <c r="P400" s="459"/>
      <c r="Q400" s="459"/>
      <c r="R400" s="459"/>
      <c r="S400" s="459"/>
      <c r="T400" s="459"/>
      <c r="U400" s="482"/>
      <c r="V400" s="369" t="s">
        <v>915</v>
      </c>
      <c r="W400" s="443">
        <f>AA400*4</f>
        <v>3714285.7142857141</v>
      </c>
      <c r="X400" s="443">
        <f>AA400*3</f>
        <v>2785714.2857142854</v>
      </c>
      <c r="Y400" s="370"/>
      <c r="Z400" s="369"/>
      <c r="AA400" s="448">
        <f>H400/7</f>
        <v>928571.42857142852</v>
      </c>
      <c r="AB400" s="369"/>
    </row>
    <row r="401" spans="1:28" ht="15.75" customHeight="1">
      <c r="A401" s="13">
        <v>390</v>
      </c>
      <c r="B401" s="14"/>
      <c r="C401" s="17"/>
      <c r="D401" s="14"/>
      <c r="E401" s="18"/>
      <c r="F401" s="14"/>
      <c r="G401" s="19"/>
      <c r="H401" s="19"/>
      <c r="I401" s="411"/>
      <c r="J401" s="459"/>
      <c r="K401" s="459"/>
      <c r="L401" s="459"/>
      <c r="M401" s="459"/>
      <c r="N401" s="459"/>
      <c r="O401" s="459"/>
      <c r="P401" s="459"/>
      <c r="Q401" s="459"/>
      <c r="R401" s="459"/>
      <c r="S401" s="459"/>
      <c r="T401" s="459"/>
      <c r="U401" s="482"/>
      <c r="V401" s="41"/>
      <c r="W401" s="41"/>
      <c r="X401" s="41"/>
      <c r="Y401" s="166"/>
      <c r="Z401" s="41"/>
      <c r="AA401" s="444"/>
      <c r="AB401" s="41"/>
    </row>
    <row r="402" spans="1:28" ht="15.75" customHeight="1">
      <c r="A402" s="13">
        <v>391</v>
      </c>
      <c r="B402" s="14" t="s">
        <v>777</v>
      </c>
      <c r="C402" s="24" t="s">
        <v>778</v>
      </c>
      <c r="D402" s="9"/>
      <c r="E402" s="14"/>
      <c r="F402" s="9"/>
      <c r="G402" s="11"/>
      <c r="H402" s="164">
        <f>H403</f>
        <v>842675.97</v>
      </c>
      <c r="I402" s="9"/>
      <c r="J402" s="459"/>
      <c r="K402" s="459"/>
      <c r="L402" s="459"/>
      <c r="M402" s="459"/>
      <c r="N402" s="459"/>
      <c r="O402" s="459"/>
      <c r="P402" s="459"/>
      <c r="Q402" s="459"/>
      <c r="R402" s="459"/>
      <c r="S402" s="459"/>
      <c r="T402" s="459"/>
      <c r="U402" s="482"/>
      <c r="V402" s="41" t="s">
        <v>828</v>
      </c>
      <c r="W402" s="41"/>
      <c r="X402" s="41"/>
      <c r="Y402" s="166"/>
      <c r="Z402" s="41"/>
      <c r="AA402" s="444"/>
      <c r="AB402" s="41"/>
    </row>
    <row r="403" spans="1:28" ht="15.75" customHeight="1">
      <c r="A403" s="13">
        <v>392</v>
      </c>
      <c r="B403" s="14" t="s">
        <v>777</v>
      </c>
      <c r="C403" s="24" t="s">
        <v>425</v>
      </c>
      <c r="D403" s="14" t="s">
        <v>319</v>
      </c>
      <c r="E403" s="14">
        <v>1</v>
      </c>
      <c r="F403" s="14" t="s">
        <v>44</v>
      </c>
      <c r="G403" s="20">
        <v>842675.97</v>
      </c>
      <c r="H403" s="11">
        <v>842675.97</v>
      </c>
      <c r="I403" s="240" t="s">
        <v>30</v>
      </c>
      <c r="J403" s="459">
        <v>1</v>
      </c>
      <c r="K403" s="459"/>
      <c r="L403" s="459"/>
      <c r="M403" s="459"/>
      <c r="N403" s="459"/>
      <c r="O403" s="459"/>
      <c r="P403" s="459"/>
      <c r="Q403" s="459"/>
      <c r="R403" s="459"/>
      <c r="S403" s="459"/>
      <c r="T403" s="459"/>
      <c r="U403" s="482"/>
      <c r="V403" s="41"/>
      <c r="W403" s="166">
        <f>H403</f>
        <v>842675.97</v>
      </c>
      <c r="X403" s="41"/>
      <c r="Y403" s="166"/>
      <c r="Z403" s="41"/>
      <c r="AA403" s="444"/>
      <c r="AB403" s="41"/>
    </row>
    <row r="404" spans="1:28" ht="15.75" customHeight="1">
      <c r="A404" s="13">
        <v>393</v>
      </c>
      <c r="B404" s="14"/>
      <c r="C404" s="17"/>
      <c r="D404" s="14"/>
      <c r="E404" s="18"/>
      <c r="F404" s="14"/>
      <c r="G404" s="11"/>
      <c r="H404" s="21"/>
      <c r="I404" s="15"/>
      <c r="J404" s="459"/>
      <c r="K404" s="459"/>
      <c r="L404" s="459"/>
      <c r="M404" s="459"/>
      <c r="N404" s="459"/>
      <c r="O404" s="459"/>
      <c r="P404" s="459"/>
      <c r="Q404" s="459"/>
      <c r="R404" s="459"/>
      <c r="S404" s="459"/>
      <c r="T404" s="459"/>
      <c r="U404" s="482"/>
      <c r="V404" s="41"/>
      <c r="W404" s="41"/>
      <c r="X404" s="41"/>
      <c r="Y404" s="166"/>
      <c r="Z404" s="41"/>
      <c r="AA404" s="444"/>
      <c r="AB404" s="41"/>
    </row>
    <row r="405" spans="1:28" ht="15.75" customHeight="1">
      <c r="A405" s="13">
        <v>394</v>
      </c>
      <c r="B405" s="14"/>
      <c r="C405" s="24" t="s">
        <v>940</v>
      </c>
      <c r="D405" s="14"/>
      <c r="E405" s="18"/>
      <c r="F405" s="9"/>
      <c r="G405" s="11"/>
      <c r="H405" s="164">
        <f>SUM(H406:H413)</f>
        <v>71047308.799999997</v>
      </c>
      <c r="I405" s="233" t="s">
        <v>55</v>
      </c>
      <c r="J405" s="467">
        <v>1</v>
      </c>
      <c r="K405" s="459"/>
      <c r="L405" s="459"/>
      <c r="M405" s="459"/>
      <c r="N405" s="459"/>
      <c r="O405" s="459"/>
      <c r="P405" s="459"/>
      <c r="Q405" s="459"/>
      <c r="R405" s="459"/>
      <c r="S405" s="459"/>
      <c r="T405" s="459"/>
      <c r="U405" s="482"/>
      <c r="V405" s="41" t="s">
        <v>915</v>
      </c>
      <c r="W405" s="41"/>
      <c r="X405" s="41"/>
      <c r="Y405" s="166"/>
      <c r="Z405" s="41"/>
      <c r="AA405" s="444"/>
      <c r="AB405" s="41"/>
    </row>
    <row r="406" spans="1:28" s="371" customFormat="1" ht="15.75" customHeight="1">
      <c r="A406" s="374">
        <v>395</v>
      </c>
      <c r="B406" s="375" t="s">
        <v>461</v>
      </c>
      <c r="C406" s="384" t="s">
        <v>462</v>
      </c>
      <c r="D406" s="375" t="s">
        <v>463</v>
      </c>
      <c r="E406" s="377">
        <v>1</v>
      </c>
      <c r="F406" s="375" t="s">
        <v>44</v>
      </c>
      <c r="G406" s="385">
        <v>17064432</v>
      </c>
      <c r="H406" s="385">
        <v>17064432</v>
      </c>
      <c r="I406" s="380" t="s">
        <v>55</v>
      </c>
      <c r="J406" s="459">
        <v>1</v>
      </c>
      <c r="K406" s="459"/>
      <c r="L406" s="459"/>
      <c r="M406" s="459"/>
      <c r="N406" s="459"/>
      <c r="O406" s="459"/>
      <c r="P406" s="459"/>
      <c r="Q406" s="459"/>
      <c r="R406" s="459"/>
      <c r="S406" s="459"/>
      <c r="T406" s="459"/>
      <c r="U406" s="482"/>
      <c r="V406" s="369" t="s">
        <v>915</v>
      </c>
      <c r="W406" s="369"/>
      <c r="X406" s="369"/>
      <c r="Y406" s="370"/>
      <c r="Z406" s="369"/>
      <c r="AA406" s="446"/>
      <c r="AB406" s="369"/>
    </row>
    <row r="407" spans="1:28" s="371" customFormat="1" ht="15.75" customHeight="1">
      <c r="A407" s="374">
        <v>396</v>
      </c>
      <c r="B407" s="375" t="s">
        <v>461</v>
      </c>
      <c r="C407" s="384" t="s">
        <v>464</v>
      </c>
      <c r="D407" s="375" t="s">
        <v>465</v>
      </c>
      <c r="E407" s="377">
        <v>1</v>
      </c>
      <c r="F407" s="375" t="s">
        <v>44</v>
      </c>
      <c r="G407" s="385">
        <v>3900441.6</v>
      </c>
      <c r="H407" s="385">
        <v>3900441.6</v>
      </c>
      <c r="I407" s="380" t="s">
        <v>55</v>
      </c>
      <c r="J407" s="459">
        <v>1</v>
      </c>
      <c r="K407" s="459"/>
      <c r="L407" s="459"/>
      <c r="M407" s="459"/>
      <c r="N407" s="459"/>
      <c r="O407" s="459"/>
      <c r="P407" s="459"/>
      <c r="Q407" s="459"/>
      <c r="R407" s="459"/>
      <c r="S407" s="459"/>
      <c r="T407" s="459"/>
      <c r="U407" s="482"/>
      <c r="V407" s="369" t="s">
        <v>915</v>
      </c>
      <c r="W407" s="369"/>
      <c r="X407" s="369"/>
      <c r="Y407" s="370"/>
      <c r="Z407" s="369"/>
      <c r="AA407" s="446"/>
      <c r="AB407" s="369"/>
    </row>
    <row r="408" spans="1:28" s="371" customFormat="1" ht="15.75" customHeight="1">
      <c r="A408" s="374">
        <v>397</v>
      </c>
      <c r="B408" s="375" t="s">
        <v>461</v>
      </c>
      <c r="C408" s="384" t="s">
        <v>466</v>
      </c>
      <c r="D408" s="375" t="s">
        <v>467</v>
      </c>
      <c r="E408" s="377">
        <v>1</v>
      </c>
      <c r="F408" s="375" t="s">
        <v>44</v>
      </c>
      <c r="G408" s="385">
        <v>5606884.7999999998</v>
      </c>
      <c r="H408" s="385">
        <v>5606884.7999999998</v>
      </c>
      <c r="I408" s="380" t="s">
        <v>55</v>
      </c>
      <c r="J408" s="459">
        <v>1</v>
      </c>
      <c r="K408" s="459"/>
      <c r="L408" s="459"/>
      <c r="M408" s="459"/>
      <c r="N408" s="459"/>
      <c r="O408" s="459"/>
      <c r="P408" s="459"/>
      <c r="Q408" s="459"/>
      <c r="R408" s="459"/>
      <c r="S408" s="459"/>
      <c r="T408" s="459"/>
      <c r="U408" s="482"/>
      <c r="V408" s="369" t="s">
        <v>915</v>
      </c>
      <c r="W408" s="369"/>
      <c r="X408" s="369"/>
      <c r="Y408" s="370"/>
      <c r="Z408" s="369"/>
      <c r="AA408" s="446"/>
      <c r="AB408" s="369"/>
    </row>
    <row r="409" spans="1:28" s="371" customFormat="1" ht="15.75" customHeight="1">
      <c r="A409" s="374">
        <v>398</v>
      </c>
      <c r="B409" s="375" t="s">
        <v>461</v>
      </c>
      <c r="C409" s="384" t="s">
        <v>468</v>
      </c>
      <c r="D409" s="375" t="s">
        <v>467</v>
      </c>
      <c r="E409" s="377">
        <v>1</v>
      </c>
      <c r="F409" s="375" t="s">
        <v>44</v>
      </c>
      <c r="G409" s="385">
        <v>1950220.8</v>
      </c>
      <c r="H409" s="385">
        <v>1950220.8</v>
      </c>
      <c r="I409" s="380" t="s">
        <v>55</v>
      </c>
      <c r="J409" s="459">
        <v>1</v>
      </c>
      <c r="K409" s="459"/>
      <c r="L409" s="459"/>
      <c r="M409" s="459"/>
      <c r="N409" s="459"/>
      <c r="O409" s="459"/>
      <c r="P409" s="459"/>
      <c r="Q409" s="459"/>
      <c r="R409" s="459"/>
      <c r="S409" s="459"/>
      <c r="T409" s="459"/>
      <c r="U409" s="482"/>
      <c r="V409" s="369" t="s">
        <v>915</v>
      </c>
      <c r="W409" s="369"/>
      <c r="X409" s="369"/>
      <c r="Y409" s="370"/>
      <c r="Z409" s="369"/>
      <c r="AA409" s="446"/>
      <c r="AB409" s="369"/>
    </row>
    <row r="410" spans="1:28" s="371" customFormat="1" ht="15.75" customHeight="1">
      <c r="A410" s="374">
        <v>399</v>
      </c>
      <c r="B410" s="375" t="s">
        <v>461</v>
      </c>
      <c r="C410" s="384" t="s">
        <v>469</v>
      </c>
      <c r="D410" s="375" t="s">
        <v>470</v>
      </c>
      <c r="E410" s="377">
        <v>1</v>
      </c>
      <c r="F410" s="375" t="s">
        <v>44</v>
      </c>
      <c r="G410" s="385">
        <v>5850662.4000000004</v>
      </c>
      <c r="H410" s="385">
        <v>5850662.4000000004</v>
      </c>
      <c r="I410" s="380" t="s">
        <v>55</v>
      </c>
      <c r="J410" s="459">
        <v>1</v>
      </c>
      <c r="K410" s="459"/>
      <c r="L410" s="459"/>
      <c r="M410" s="459"/>
      <c r="N410" s="459"/>
      <c r="O410" s="459"/>
      <c r="P410" s="459"/>
      <c r="Q410" s="459"/>
      <c r="R410" s="459"/>
      <c r="S410" s="459"/>
      <c r="T410" s="459"/>
      <c r="U410" s="482"/>
      <c r="V410" s="369" t="s">
        <v>915</v>
      </c>
      <c r="W410" s="369"/>
      <c r="X410" s="369"/>
      <c r="Y410" s="370"/>
      <c r="Z410" s="369"/>
      <c r="AA410" s="446"/>
      <c r="AB410" s="369"/>
    </row>
    <row r="411" spans="1:28" s="371" customFormat="1" ht="30.75" customHeight="1">
      <c r="A411" s="374">
        <v>400</v>
      </c>
      <c r="B411" s="375" t="s">
        <v>461</v>
      </c>
      <c r="C411" s="384" t="s">
        <v>471</v>
      </c>
      <c r="D411" s="375" t="s">
        <v>470</v>
      </c>
      <c r="E411" s="377">
        <v>1</v>
      </c>
      <c r="F411" s="375" t="s">
        <v>44</v>
      </c>
      <c r="G411" s="385">
        <v>24133982.399999999</v>
      </c>
      <c r="H411" s="385">
        <v>24133982.399999999</v>
      </c>
      <c r="I411" s="380" t="s">
        <v>55</v>
      </c>
      <c r="J411" s="459">
        <v>1</v>
      </c>
      <c r="K411" s="459"/>
      <c r="L411" s="459"/>
      <c r="M411" s="459"/>
      <c r="N411" s="459"/>
      <c r="O411" s="459"/>
      <c r="P411" s="459"/>
      <c r="Q411" s="459"/>
      <c r="R411" s="459"/>
      <c r="S411" s="459"/>
      <c r="T411" s="459"/>
      <c r="U411" s="482"/>
      <c r="V411" s="369" t="s">
        <v>915</v>
      </c>
      <c r="W411" s="369"/>
      <c r="X411" s="369"/>
      <c r="Y411" s="370"/>
      <c r="Z411" s="369"/>
      <c r="AA411" s="446"/>
      <c r="AB411" s="369"/>
    </row>
    <row r="412" spans="1:28" s="371" customFormat="1" ht="15.75" customHeight="1">
      <c r="A412" s="374">
        <v>401</v>
      </c>
      <c r="B412" s="375" t="s">
        <v>461</v>
      </c>
      <c r="C412" s="384" t="s">
        <v>472</v>
      </c>
      <c r="D412" s="375" t="s">
        <v>470</v>
      </c>
      <c r="E412" s="377">
        <v>1</v>
      </c>
      <c r="F412" s="375" t="s">
        <v>44</v>
      </c>
      <c r="G412" s="385">
        <v>5606884.7999999998</v>
      </c>
      <c r="H412" s="385">
        <v>5606884.7999999998</v>
      </c>
      <c r="I412" s="380" t="s">
        <v>55</v>
      </c>
      <c r="J412" s="459">
        <v>1</v>
      </c>
      <c r="K412" s="459"/>
      <c r="L412" s="459"/>
      <c r="M412" s="459"/>
      <c r="N412" s="459"/>
      <c r="O412" s="459"/>
      <c r="P412" s="459"/>
      <c r="Q412" s="459"/>
      <c r="R412" s="459"/>
      <c r="S412" s="459"/>
      <c r="T412" s="459"/>
      <c r="U412" s="482"/>
      <c r="V412" s="369" t="s">
        <v>915</v>
      </c>
      <c r="W412" s="369"/>
      <c r="X412" s="369"/>
      <c r="Y412" s="370"/>
      <c r="Z412" s="369"/>
      <c r="AA412" s="446"/>
      <c r="AB412" s="369"/>
    </row>
    <row r="413" spans="1:28" s="371" customFormat="1" ht="15.75" customHeight="1">
      <c r="A413" s="374">
        <v>402</v>
      </c>
      <c r="B413" s="375" t="s">
        <v>461</v>
      </c>
      <c r="C413" s="384" t="s">
        <v>473</v>
      </c>
      <c r="D413" s="375" t="s">
        <v>470</v>
      </c>
      <c r="E413" s="377">
        <v>1</v>
      </c>
      <c r="F413" s="375" t="s">
        <v>44</v>
      </c>
      <c r="G413" s="385">
        <v>6933800</v>
      </c>
      <c r="H413" s="385">
        <v>6933800</v>
      </c>
      <c r="I413" s="380" t="s">
        <v>55</v>
      </c>
      <c r="J413" s="459">
        <v>1</v>
      </c>
      <c r="K413" s="459"/>
      <c r="L413" s="459"/>
      <c r="M413" s="459"/>
      <c r="N413" s="459"/>
      <c r="O413" s="459"/>
      <c r="P413" s="459"/>
      <c r="Q413" s="459"/>
      <c r="R413" s="459"/>
      <c r="S413" s="459"/>
      <c r="T413" s="459"/>
      <c r="U413" s="482"/>
      <c r="V413" s="369" t="s">
        <v>915</v>
      </c>
      <c r="W413" s="369"/>
      <c r="X413" s="369"/>
      <c r="Y413" s="370"/>
      <c r="Z413" s="369"/>
      <c r="AA413" s="446"/>
      <c r="AB413" s="369"/>
    </row>
    <row r="414" spans="1:28" ht="15.75" customHeight="1">
      <c r="A414" s="13">
        <v>403</v>
      </c>
      <c r="B414" s="14"/>
      <c r="C414" s="17"/>
      <c r="D414" s="14"/>
      <c r="E414" s="18"/>
      <c r="F414" s="14"/>
      <c r="G414" s="20"/>
      <c r="H414" s="20"/>
      <c r="I414" s="15"/>
      <c r="J414" s="459"/>
      <c r="K414" s="459"/>
      <c r="L414" s="459"/>
      <c r="M414" s="459"/>
      <c r="N414" s="459"/>
      <c r="O414" s="459"/>
      <c r="P414" s="459"/>
      <c r="Q414" s="459"/>
      <c r="R414" s="459"/>
      <c r="S414" s="459"/>
      <c r="T414" s="459"/>
      <c r="U414" s="482"/>
      <c r="V414" s="41" t="s">
        <v>915</v>
      </c>
      <c r="W414" s="41"/>
      <c r="X414" s="41"/>
      <c r="Y414" s="166"/>
      <c r="Z414" s="41"/>
      <c r="AA414" s="444"/>
      <c r="AB414" s="41"/>
    </row>
    <row r="415" spans="1:28" ht="15.75" customHeight="1">
      <c r="A415" s="13">
        <v>404</v>
      </c>
      <c r="B415" s="14" t="s">
        <v>315</v>
      </c>
      <c r="C415" s="24" t="s">
        <v>316</v>
      </c>
      <c r="D415" s="9"/>
      <c r="E415" s="18"/>
      <c r="F415" s="9"/>
      <c r="G415" s="11"/>
      <c r="H415" s="11"/>
      <c r="I415" s="411"/>
      <c r="J415" s="459"/>
      <c r="K415" s="459"/>
      <c r="L415" s="459"/>
      <c r="M415" s="459"/>
      <c r="N415" s="459"/>
      <c r="O415" s="459"/>
      <c r="P415" s="459"/>
      <c r="Q415" s="459"/>
      <c r="R415" s="459"/>
      <c r="S415" s="459"/>
      <c r="T415" s="459"/>
      <c r="U415" s="482"/>
      <c r="V415" s="41"/>
      <c r="W415" s="41"/>
      <c r="X415" s="41"/>
      <c r="Y415" s="166"/>
      <c r="Z415" s="41"/>
      <c r="AA415" s="444"/>
      <c r="AB415" s="41"/>
    </row>
    <row r="416" spans="1:28" ht="32.25" customHeight="1">
      <c r="A416" s="13">
        <v>405</v>
      </c>
      <c r="B416" s="14" t="s">
        <v>315</v>
      </c>
      <c r="C416" s="24" t="s">
        <v>317</v>
      </c>
      <c r="D416" s="9"/>
      <c r="E416" s="18"/>
      <c r="F416" s="9"/>
      <c r="G416" s="11"/>
      <c r="H416" s="11"/>
      <c r="I416" s="411"/>
      <c r="J416" s="459"/>
      <c r="K416" s="459"/>
      <c r="L416" s="459"/>
      <c r="M416" s="459"/>
      <c r="N416" s="459"/>
      <c r="O416" s="459"/>
      <c r="P416" s="459"/>
      <c r="Q416" s="459"/>
      <c r="R416" s="459"/>
      <c r="S416" s="459"/>
      <c r="T416" s="459"/>
      <c r="U416" s="482"/>
      <c r="V416" s="41"/>
      <c r="W416" s="41"/>
      <c r="X416" s="41"/>
      <c r="Y416" s="166"/>
      <c r="Z416" s="41"/>
      <c r="AA416" s="444"/>
      <c r="AB416" s="41"/>
    </row>
    <row r="417" spans="1:28" ht="15.75" customHeight="1">
      <c r="A417" s="13">
        <v>406</v>
      </c>
      <c r="B417" s="14" t="s">
        <v>315</v>
      </c>
      <c r="C417" s="85" t="s">
        <v>318</v>
      </c>
      <c r="D417" s="14" t="s">
        <v>319</v>
      </c>
      <c r="E417" s="14"/>
      <c r="F417" s="14"/>
      <c r="G417" s="20"/>
      <c r="H417" s="248">
        <f>SUM(H425,H426,H461,H487)</f>
        <v>7320985</v>
      </c>
      <c r="I417" s="410"/>
      <c r="J417" s="468"/>
      <c r="K417" s="468"/>
      <c r="L417" s="468"/>
      <c r="M417" s="468"/>
      <c r="N417" s="468"/>
      <c r="O417" s="468"/>
      <c r="P417" s="468"/>
      <c r="Q417" s="468"/>
      <c r="R417" s="468"/>
      <c r="S417" s="468"/>
      <c r="T417" s="468"/>
      <c r="U417" s="486"/>
      <c r="V417" s="41" t="s">
        <v>828</v>
      </c>
      <c r="W417" s="41"/>
      <c r="X417" s="41"/>
      <c r="Y417" s="166"/>
      <c r="Z417" s="41"/>
      <c r="AA417" s="444"/>
      <c r="AB417" s="41"/>
    </row>
    <row r="418" spans="1:28" ht="15.75" customHeight="1">
      <c r="A418" s="13">
        <v>407</v>
      </c>
      <c r="B418" s="14" t="s">
        <v>315</v>
      </c>
      <c r="C418" s="64" t="s">
        <v>320</v>
      </c>
      <c r="D418" s="14"/>
      <c r="E418" s="67">
        <v>300</v>
      </c>
      <c r="F418" s="18">
        <v>350</v>
      </c>
      <c r="G418" s="87">
        <v>105000</v>
      </c>
      <c r="H418" s="361">
        <v>105000</v>
      </c>
      <c r="I418" s="339"/>
      <c r="J418" s="469"/>
      <c r="K418" s="468"/>
      <c r="L418" s="468"/>
      <c r="M418" s="468"/>
      <c r="N418" s="468"/>
      <c r="O418" s="468"/>
      <c r="P418" s="468"/>
      <c r="Q418" s="468"/>
      <c r="R418" s="468"/>
      <c r="S418" s="468"/>
      <c r="T418" s="468"/>
      <c r="U418" s="486"/>
      <c r="V418" s="41"/>
      <c r="W418" s="41"/>
      <c r="X418" s="41"/>
      <c r="Y418" s="166"/>
      <c r="Z418" s="41"/>
      <c r="AA418" s="444"/>
      <c r="AB418" s="41"/>
    </row>
    <row r="419" spans="1:28" ht="15.75" customHeight="1">
      <c r="A419" s="13">
        <v>408</v>
      </c>
      <c r="B419" s="14" t="s">
        <v>315</v>
      </c>
      <c r="C419" s="64" t="s">
        <v>321</v>
      </c>
      <c r="D419" s="14"/>
      <c r="E419" s="67">
        <v>620</v>
      </c>
      <c r="F419" s="18">
        <v>620</v>
      </c>
      <c r="G419" s="87">
        <v>384400</v>
      </c>
      <c r="H419" s="361">
        <v>384400</v>
      </c>
      <c r="I419" s="339"/>
      <c r="J419" s="469"/>
      <c r="K419" s="468"/>
      <c r="L419" s="468"/>
      <c r="M419" s="468"/>
      <c r="N419" s="468"/>
      <c r="O419" s="468"/>
      <c r="P419" s="468"/>
      <c r="Q419" s="468"/>
      <c r="R419" s="468"/>
      <c r="S419" s="468"/>
      <c r="T419" s="468"/>
      <c r="U419" s="486"/>
      <c r="V419" s="41"/>
      <c r="W419" s="41"/>
      <c r="X419" s="41"/>
      <c r="Y419" s="166"/>
      <c r="Z419" s="41"/>
      <c r="AA419" s="444"/>
      <c r="AB419" s="41"/>
    </row>
    <row r="420" spans="1:28" ht="15.75" customHeight="1">
      <c r="A420" s="13">
        <v>409</v>
      </c>
      <c r="B420" s="14" t="s">
        <v>315</v>
      </c>
      <c r="C420" s="64" t="s">
        <v>322</v>
      </c>
      <c r="D420" s="14"/>
      <c r="E420" s="67">
        <v>620</v>
      </c>
      <c r="F420" s="18">
        <v>620</v>
      </c>
      <c r="G420" s="87">
        <v>384400</v>
      </c>
      <c r="H420" s="361">
        <v>384400</v>
      </c>
      <c r="I420" s="339"/>
      <c r="J420" s="469"/>
      <c r="K420" s="468"/>
      <c r="L420" s="468"/>
      <c r="M420" s="468"/>
      <c r="N420" s="468"/>
      <c r="O420" s="468"/>
      <c r="P420" s="468"/>
      <c r="Q420" s="468"/>
      <c r="R420" s="468"/>
      <c r="S420" s="468"/>
      <c r="T420" s="468"/>
      <c r="U420" s="486"/>
      <c r="V420" s="41"/>
      <c r="W420" s="41"/>
      <c r="X420" s="41"/>
      <c r="Y420" s="166"/>
      <c r="Z420" s="41"/>
      <c r="AA420" s="444"/>
      <c r="AB420" s="41"/>
    </row>
    <row r="421" spans="1:28" ht="15.75" customHeight="1">
      <c r="A421" s="13">
        <v>410</v>
      </c>
      <c r="B421" s="14" t="s">
        <v>315</v>
      </c>
      <c r="C421" s="64" t="s">
        <v>323</v>
      </c>
      <c r="D421" s="14"/>
      <c r="E421" s="67">
        <v>40</v>
      </c>
      <c r="F421" s="18">
        <v>465</v>
      </c>
      <c r="G421" s="87">
        <v>18600</v>
      </c>
      <c r="H421" s="361">
        <v>18600</v>
      </c>
      <c r="I421" s="339"/>
      <c r="J421" s="469"/>
      <c r="K421" s="468"/>
      <c r="L421" s="468"/>
      <c r="M421" s="468"/>
      <c r="N421" s="468"/>
      <c r="O421" s="468"/>
      <c r="P421" s="468"/>
      <c r="Q421" s="468"/>
      <c r="R421" s="468"/>
      <c r="S421" s="468"/>
      <c r="T421" s="468"/>
      <c r="U421" s="486"/>
      <c r="V421" s="41"/>
      <c r="W421" s="41"/>
      <c r="X421" s="41"/>
      <c r="Y421" s="166"/>
      <c r="Z421" s="41"/>
      <c r="AA421" s="444"/>
      <c r="AB421" s="41"/>
    </row>
    <row r="422" spans="1:28" ht="15.75" customHeight="1">
      <c r="A422" s="13">
        <v>411</v>
      </c>
      <c r="B422" s="14" t="s">
        <v>315</v>
      </c>
      <c r="C422" s="64" t="s">
        <v>324</v>
      </c>
      <c r="D422" s="14"/>
      <c r="E422" s="67">
        <v>80</v>
      </c>
      <c r="F422" s="18">
        <v>600</v>
      </c>
      <c r="G422" s="87">
        <v>48000</v>
      </c>
      <c r="H422" s="361">
        <v>48000</v>
      </c>
      <c r="I422" s="339"/>
      <c r="J422" s="469"/>
      <c r="K422" s="468"/>
      <c r="L422" s="468"/>
      <c r="M422" s="468"/>
      <c r="N422" s="468"/>
      <c r="O422" s="468"/>
      <c r="P422" s="468"/>
      <c r="Q422" s="468"/>
      <c r="R422" s="468"/>
      <c r="S422" s="468"/>
      <c r="T422" s="468"/>
      <c r="U422" s="486"/>
      <c r="V422" s="41"/>
      <c r="W422" s="41"/>
      <c r="X422" s="41"/>
      <c r="Y422" s="166"/>
      <c r="Z422" s="41"/>
      <c r="AA422" s="444"/>
      <c r="AB422" s="41"/>
    </row>
    <row r="423" spans="1:28" ht="15.75" customHeight="1">
      <c r="A423" s="13">
        <v>412</v>
      </c>
      <c r="B423" s="14" t="s">
        <v>315</v>
      </c>
      <c r="C423" s="64" t="s">
        <v>325</v>
      </c>
      <c r="D423" s="14"/>
      <c r="E423" s="67">
        <v>40</v>
      </c>
      <c r="F423" s="18">
        <v>120</v>
      </c>
      <c r="G423" s="87">
        <v>4800</v>
      </c>
      <c r="H423" s="361">
        <v>4800</v>
      </c>
      <c r="I423" s="339"/>
      <c r="J423" s="469"/>
      <c r="K423" s="468"/>
      <c r="L423" s="468"/>
      <c r="M423" s="468"/>
      <c r="N423" s="468"/>
      <c r="O423" s="468"/>
      <c r="P423" s="468"/>
      <c r="Q423" s="468"/>
      <c r="R423" s="468"/>
      <c r="S423" s="468"/>
      <c r="T423" s="468"/>
      <c r="U423" s="486"/>
      <c r="V423" s="41"/>
      <c r="W423" s="41"/>
      <c r="X423" s="41"/>
      <c r="Y423" s="166"/>
      <c r="Z423" s="41"/>
      <c r="AA423" s="444"/>
      <c r="AB423" s="41"/>
    </row>
    <row r="424" spans="1:28" ht="15.75" customHeight="1">
      <c r="A424" s="13">
        <v>413</v>
      </c>
      <c r="B424" s="14" t="s">
        <v>315</v>
      </c>
      <c r="C424" s="64" t="s">
        <v>326</v>
      </c>
      <c r="D424" s="14"/>
      <c r="E424" s="67">
        <v>40</v>
      </c>
      <c r="F424" s="18">
        <v>120</v>
      </c>
      <c r="G424" s="87">
        <v>4800</v>
      </c>
      <c r="H424" s="361">
        <v>4800</v>
      </c>
      <c r="I424" s="339"/>
      <c r="J424" s="469"/>
      <c r="K424" s="468"/>
      <c r="L424" s="468"/>
      <c r="M424" s="468"/>
      <c r="N424" s="468"/>
      <c r="O424" s="468"/>
      <c r="P424" s="468"/>
      <c r="Q424" s="468"/>
      <c r="R424" s="468"/>
      <c r="S424" s="468"/>
      <c r="T424" s="468"/>
      <c r="U424" s="486"/>
      <c r="V424" s="41"/>
      <c r="W424" s="41"/>
      <c r="X424" s="41"/>
      <c r="Y424" s="166"/>
      <c r="Z424" s="41"/>
      <c r="AA424" s="444"/>
      <c r="AB424" s="41"/>
    </row>
    <row r="425" spans="1:28" ht="15.75" customHeight="1">
      <c r="A425" s="13">
        <v>414</v>
      </c>
      <c r="B425" s="14"/>
      <c r="C425" s="64"/>
      <c r="D425" s="14"/>
      <c r="E425" s="14"/>
      <c r="F425" s="14"/>
      <c r="G425" s="20"/>
      <c r="H425" s="86">
        <f>SUM(H418:H424)</f>
        <v>950000</v>
      </c>
      <c r="I425" s="90" t="s">
        <v>30</v>
      </c>
      <c r="J425" s="468"/>
      <c r="K425" s="468"/>
      <c r="L425" s="468">
        <v>1</v>
      </c>
      <c r="M425" s="468"/>
      <c r="N425" s="468"/>
      <c r="O425" s="468"/>
      <c r="P425" s="468"/>
      <c r="Q425" s="468"/>
      <c r="R425" s="468"/>
      <c r="S425" s="468"/>
      <c r="T425" s="468"/>
      <c r="U425" s="486"/>
      <c r="V425" s="41"/>
      <c r="W425" s="166">
        <f>H425</f>
        <v>950000</v>
      </c>
      <c r="X425" s="41"/>
      <c r="Y425" s="166"/>
      <c r="Z425" s="41"/>
      <c r="AA425" s="444"/>
      <c r="AB425" s="41"/>
    </row>
    <row r="426" spans="1:28" ht="32.25" customHeight="1">
      <c r="A426" s="13">
        <v>415</v>
      </c>
      <c r="B426" s="26" t="s">
        <v>315</v>
      </c>
      <c r="C426" s="130" t="s">
        <v>327</v>
      </c>
      <c r="D426" s="25" t="s">
        <v>37</v>
      </c>
      <c r="E426" s="26">
        <v>11</v>
      </c>
      <c r="F426" s="26" t="s">
        <v>44</v>
      </c>
      <c r="G426" s="46">
        <v>411060</v>
      </c>
      <c r="H426" s="215">
        <v>4521660</v>
      </c>
      <c r="I426" s="25" t="s">
        <v>30</v>
      </c>
      <c r="J426" s="468"/>
      <c r="K426" s="468"/>
      <c r="L426" s="468">
        <v>5</v>
      </c>
      <c r="M426" s="468"/>
      <c r="N426" s="468"/>
      <c r="O426" s="468">
        <v>6</v>
      </c>
      <c r="P426" s="468"/>
      <c r="Q426" s="468"/>
      <c r="R426" s="468"/>
      <c r="S426" s="468"/>
      <c r="T426" s="468"/>
      <c r="U426" s="486"/>
      <c r="V426" s="1" t="s">
        <v>828</v>
      </c>
      <c r="W426" s="442">
        <f>AA426*5</f>
        <v>2055300</v>
      </c>
      <c r="X426" s="442">
        <f>AA426*6</f>
        <v>2466360</v>
      </c>
      <c r="Y426" s="236"/>
      <c r="Z426" s="1"/>
      <c r="AA426" s="452">
        <f>H426/11</f>
        <v>411060</v>
      </c>
      <c r="AB426" s="1"/>
    </row>
    <row r="427" spans="1:28" ht="29.25" customHeight="1">
      <c r="A427" s="13">
        <v>416</v>
      </c>
      <c r="B427" s="26" t="s">
        <v>315</v>
      </c>
      <c r="C427" s="58" t="s">
        <v>328</v>
      </c>
      <c r="D427" s="250"/>
      <c r="E427" s="251">
        <v>15</v>
      </c>
      <c r="F427" s="250" t="s">
        <v>62</v>
      </c>
      <c r="G427" s="252">
        <v>980</v>
      </c>
      <c r="H427" s="225">
        <v>14700</v>
      </c>
      <c r="I427" s="25"/>
      <c r="J427" s="468"/>
      <c r="K427" s="468"/>
      <c r="L427" s="468"/>
      <c r="M427" s="468"/>
      <c r="N427" s="468"/>
      <c r="O427" s="468"/>
      <c r="P427" s="468"/>
      <c r="Q427" s="468"/>
      <c r="R427" s="468"/>
      <c r="S427" s="468"/>
      <c r="T427" s="468"/>
      <c r="U427" s="486"/>
      <c r="V427" s="1"/>
      <c r="W427" s="1"/>
      <c r="X427" s="1"/>
      <c r="Y427" s="236"/>
      <c r="Z427" s="1"/>
      <c r="AA427" s="445"/>
      <c r="AB427" s="1"/>
    </row>
    <row r="428" spans="1:28" ht="29.25" customHeight="1">
      <c r="A428" s="13">
        <v>417</v>
      </c>
      <c r="B428" s="26" t="s">
        <v>315</v>
      </c>
      <c r="C428" s="253" t="s">
        <v>329</v>
      </c>
      <c r="D428" s="26"/>
      <c r="E428" s="254">
        <v>20</v>
      </c>
      <c r="F428" s="26" t="s">
        <v>62</v>
      </c>
      <c r="G428" s="255">
        <v>980</v>
      </c>
      <c r="H428" s="161">
        <v>19600</v>
      </c>
      <c r="I428" s="25"/>
      <c r="J428" s="468"/>
      <c r="K428" s="468"/>
      <c r="L428" s="468"/>
      <c r="M428" s="468"/>
      <c r="N428" s="468"/>
      <c r="O428" s="468"/>
      <c r="P428" s="468"/>
      <c r="Q428" s="468"/>
      <c r="R428" s="468"/>
      <c r="S428" s="468"/>
      <c r="T428" s="468"/>
      <c r="U428" s="486"/>
      <c r="V428" s="1"/>
      <c r="W428" s="1"/>
      <c r="X428" s="1"/>
      <c r="Y428" s="236"/>
      <c r="Z428" s="1"/>
      <c r="AA428" s="445"/>
      <c r="AB428" s="1"/>
    </row>
    <row r="429" spans="1:28" ht="29.25" customHeight="1">
      <c r="A429" s="13">
        <v>418</v>
      </c>
      <c r="B429" s="26" t="s">
        <v>315</v>
      </c>
      <c r="C429" s="253" t="s">
        <v>330</v>
      </c>
      <c r="D429" s="26"/>
      <c r="E429" s="254">
        <v>10</v>
      </c>
      <c r="F429" s="26" t="s">
        <v>62</v>
      </c>
      <c r="G429" s="255">
        <v>350</v>
      </c>
      <c r="H429" s="161">
        <v>3500</v>
      </c>
      <c r="I429" s="25"/>
      <c r="J429" s="468"/>
      <c r="K429" s="468"/>
      <c r="L429" s="468"/>
      <c r="M429" s="468"/>
      <c r="N429" s="468"/>
      <c r="O429" s="468"/>
      <c r="P429" s="468"/>
      <c r="Q429" s="468"/>
      <c r="R429" s="468"/>
      <c r="S429" s="468"/>
      <c r="T429" s="468"/>
      <c r="U429" s="486"/>
      <c r="V429" s="1"/>
      <c r="W429" s="1"/>
      <c r="X429" s="1"/>
      <c r="Y429" s="236"/>
      <c r="Z429" s="1"/>
      <c r="AA429" s="445"/>
      <c r="AB429" s="1"/>
    </row>
    <row r="430" spans="1:28" ht="29.25" customHeight="1">
      <c r="A430" s="13">
        <v>419</v>
      </c>
      <c r="B430" s="26" t="s">
        <v>315</v>
      </c>
      <c r="C430" s="253" t="s">
        <v>331</v>
      </c>
      <c r="D430" s="26"/>
      <c r="E430" s="254">
        <v>10</v>
      </c>
      <c r="F430" s="26" t="s">
        <v>62</v>
      </c>
      <c r="G430" s="255">
        <v>726</v>
      </c>
      <c r="H430" s="161">
        <v>7260</v>
      </c>
      <c r="I430" s="25"/>
      <c r="J430" s="468"/>
      <c r="K430" s="468"/>
      <c r="L430" s="468"/>
      <c r="M430" s="468"/>
      <c r="N430" s="468"/>
      <c r="O430" s="468"/>
      <c r="P430" s="468"/>
      <c r="Q430" s="468"/>
      <c r="R430" s="468"/>
      <c r="S430" s="468"/>
      <c r="T430" s="468"/>
      <c r="U430" s="486"/>
      <c r="V430" s="1"/>
      <c r="W430" s="1"/>
      <c r="X430" s="1"/>
      <c r="Y430" s="236"/>
      <c r="Z430" s="1"/>
      <c r="AA430" s="445"/>
      <c r="AB430" s="1"/>
    </row>
    <row r="431" spans="1:28" ht="29.25" customHeight="1">
      <c r="A431" s="13">
        <v>420</v>
      </c>
      <c r="B431" s="26" t="s">
        <v>315</v>
      </c>
      <c r="C431" s="253" t="s">
        <v>332</v>
      </c>
      <c r="D431" s="26"/>
      <c r="E431" s="254">
        <v>20</v>
      </c>
      <c r="F431" s="26" t="s">
        <v>62</v>
      </c>
      <c r="G431" s="255">
        <v>620</v>
      </c>
      <c r="H431" s="161">
        <v>12400</v>
      </c>
      <c r="I431" s="25"/>
      <c r="J431" s="468"/>
      <c r="K431" s="468"/>
      <c r="L431" s="468"/>
      <c r="M431" s="468"/>
      <c r="N431" s="468"/>
      <c r="O431" s="468"/>
      <c r="P431" s="468"/>
      <c r="Q431" s="468"/>
      <c r="R431" s="468"/>
      <c r="S431" s="468"/>
      <c r="T431" s="468"/>
      <c r="U431" s="486"/>
      <c r="V431" s="1"/>
      <c r="W431" s="1"/>
      <c r="X431" s="1"/>
      <c r="Y431" s="236"/>
      <c r="Z431" s="1"/>
      <c r="AA431" s="445"/>
      <c r="AB431" s="1"/>
    </row>
    <row r="432" spans="1:28" ht="29.25" customHeight="1">
      <c r="A432" s="13">
        <v>421</v>
      </c>
      <c r="B432" s="26" t="s">
        <v>315</v>
      </c>
      <c r="C432" s="253" t="s">
        <v>333</v>
      </c>
      <c r="D432" s="26"/>
      <c r="E432" s="254">
        <v>20</v>
      </c>
      <c r="F432" s="26" t="s">
        <v>62</v>
      </c>
      <c r="G432" s="255">
        <v>620</v>
      </c>
      <c r="H432" s="161">
        <v>12400</v>
      </c>
      <c r="I432" s="25"/>
      <c r="J432" s="468"/>
      <c r="K432" s="468"/>
      <c r="L432" s="468"/>
      <c r="M432" s="468"/>
      <c r="N432" s="468"/>
      <c r="O432" s="468"/>
      <c r="P432" s="468"/>
      <c r="Q432" s="468"/>
      <c r="R432" s="468"/>
      <c r="S432" s="468"/>
      <c r="T432" s="468"/>
      <c r="U432" s="486"/>
      <c r="V432" s="1"/>
      <c r="W432" s="1"/>
      <c r="X432" s="1"/>
      <c r="Y432" s="236"/>
      <c r="Z432" s="1"/>
      <c r="AA432" s="445"/>
      <c r="AB432" s="1"/>
    </row>
    <row r="433" spans="1:28" ht="29.25" customHeight="1">
      <c r="A433" s="13">
        <v>422</v>
      </c>
      <c r="B433" s="26" t="s">
        <v>315</v>
      </c>
      <c r="C433" s="253" t="s">
        <v>334</v>
      </c>
      <c r="D433" s="26"/>
      <c r="E433" s="254">
        <v>20</v>
      </c>
      <c r="F433" s="26" t="s">
        <v>62</v>
      </c>
      <c r="G433" s="255">
        <v>320</v>
      </c>
      <c r="H433" s="161">
        <v>6400</v>
      </c>
      <c r="I433" s="25"/>
      <c r="J433" s="468"/>
      <c r="K433" s="468"/>
      <c r="L433" s="468"/>
      <c r="M433" s="468"/>
      <c r="N433" s="468"/>
      <c r="O433" s="468"/>
      <c r="P433" s="468"/>
      <c r="Q433" s="468"/>
      <c r="R433" s="468"/>
      <c r="S433" s="468"/>
      <c r="T433" s="468"/>
      <c r="U433" s="486"/>
      <c r="V433" s="1"/>
      <c r="W433" s="1"/>
      <c r="X433" s="1"/>
      <c r="Y433" s="236"/>
      <c r="Z433" s="1"/>
      <c r="AA433" s="445"/>
      <c r="AB433" s="1"/>
    </row>
    <row r="434" spans="1:28" ht="29.25" customHeight="1">
      <c r="A434" s="13">
        <v>423</v>
      </c>
      <c r="B434" s="26" t="s">
        <v>315</v>
      </c>
      <c r="C434" s="253" t="s">
        <v>335</v>
      </c>
      <c r="D434" s="26"/>
      <c r="E434" s="254">
        <v>20</v>
      </c>
      <c r="F434" s="26" t="s">
        <v>62</v>
      </c>
      <c r="G434" s="255">
        <v>640</v>
      </c>
      <c r="H434" s="161">
        <v>12800</v>
      </c>
      <c r="I434" s="25"/>
      <c r="J434" s="468"/>
      <c r="K434" s="468"/>
      <c r="L434" s="468"/>
      <c r="M434" s="468"/>
      <c r="N434" s="468"/>
      <c r="O434" s="468"/>
      <c r="P434" s="468"/>
      <c r="Q434" s="468"/>
      <c r="R434" s="468"/>
      <c r="S434" s="468"/>
      <c r="T434" s="468"/>
      <c r="U434" s="486"/>
      <c r="V434" s="1"/>
      <c r="W434" s="1"/>
      <c r="X434" s="1"/>
      <c r="Y434" s="236"/>
      <c r="Z434" s="1"/>
      <c r="AA434" s="445"/>
      <c r="AB434" s="1"/>
    </row>
    <row r="435" spans="1:28" ht="29.25" customHeight="1">
      <c r="A435" s="13">
        <v>424</v>
      </c>
      <c r="B435" s="26" t="s">
        <v>315</v>
      </c>
      <c r="C435" s="253" t="s">
        <v>336</v>
      </c>
      <c r="D435" s="26"/>
      <c r="E435" s="254">
        <v>20</v>
      </c>
      <c r="F435" s="26" t="s">
        <v>62</v>
      </c>
      <c r="G435" s="255">
        <v>640</v>
      </c>
      <c r="H435" s="161">
        <v>12800</v>
      </c>
      <c r="I435" s="25"/>
      <c r="J435" s="468"/>
      <c r="K435" s="468"/>
      <c r="L435" s="468"/>
      <c r="M435" s="468"/>
      <c r="N435" s="468"/>
      <c r="O435" s="468"/>
      <c r="P435" s="468"/>
      <c r="Q435" s="468"/>
      <c r="R435" s="468"/>
      <c r="S435" s="468"/>
      <c r="T435" s="468"/>
      <c r="U435" s="486"/>
      <c r="V435" s="1"/>
      <c r="W435" s="1"/>
      <c r="X435" s="1"/>
      <c r="Y435" s="236"/>
      <c r="Z435" s="1"/>
      <c r="AA435" s="445"/>
      <c r="AB435" s="1"/>
    </row>
    <row r="436" spans="1:28" ht="29.25" customHeight="1">
      <c r="A436" s="13">
        <v>425</v>
      </c>
      <c r="B436" s="26" t="s">
        <v>315</v>
      </c>
      <c r="C436" s="253" t="s">
        <v>337</v>
      </c>
      <c r="D436" s="26"/>
      <c r="E436" s="254">
        <v>20</v>
      </c>
      <c r="F436" s="26" t="s">
        <v>62</v>
      </c>
      <c r="G436" s="255">
        <v>360</v>
      </c>
      <c r="H436" s="161">
        <v>7200</v>
      </c>
      <c r="I436" s="25"/>
      <c r="J436" s="468"/>
      <c r="K436" s="468"/>
      <c r="L436" s="468"/>
      <c r="M436" s="468"/>
      <c r="N436" s="468"/>
      <c r="O436" s="468"/>
      <c r="P436" s="468"/>
      <c r="Q436" s="468"/>
      <c r="R436" s="468"/>
      <c r="S436" s="468"/>
      <c r="T436" s="468"/>
      <c r="U436" s="486"/>
      <c r="V436" s="1"/>
      <c r="W436" s="1"/>
      <c r="X436" s="1"/>
      <c r="Y436" s="236"/>
      <c r="Z436" s="1"/>
      <c r="AA436" s="445"/>
      <c r="AB436" s="1"/>
    </row>
    <row r="437" spans="1:28" ht="29.25" customHeight="1">
      <c r="A437" s="13">
        <v>426</v>
      </c>
      <c r="B437" s="26" t="s">
        <v>315</v>
      </c>
      <c r="C437" s="253" t="s">
        <v>338</v>
      </c>
      <c r="D437" s="26"/>
      <c r="E437" s="254">
        <v>20</v>
      </c>
      <c r="F437" s="26" t="s">
        <v>62</v>
      </c>
      <c r="G437" s="255">
        <v>640</v>
      </c>
      <c r="H437" s="161">
        <v>12800</v>
      </c>
      <c r="I437" s="25"/>
      <c r="J437" s="468"/>
      <c r="K437" s="468"/>
      <c r="L437" s="468"/>
      <c r="M437" s="468"/>
      <c r="N437" s="468"/>
      <c r="O437" s="468"/>
      <c r="P437" s="468"/>
      <c r="Q437" s="468"/>
      <c r="R437" s="468"/>
      <c r="S437" s="468"/>
      <c r="T437" s="468"/>
      <c r="U437" s="486"/>
      <c r="V437" s="1"/>
      <c r="W437" s="1"/>
      <c r="X437" s="1"/>
      <c r="Y437" s="236"/>
      <c r="Z437" s="1"/>
      <c r="AA437" s="445"/>
      <c r="AB437" s="1"/>
    </row>
    <row r="438" spans="1:28" ht="29.25" customHeight="1">
      <c r="A438" s="13">
        <v>427</v>
      </c>
      <c r="B438" s="26" t="s">
        <v>315</v>
      </c>
      <c r="C438" s="253" t="s">
        <v>339</v>
      </c>
      <c r="D438" s="26"/>
      <c r="E438" s="254">
        <v>20</v>
      </c>
      <c r="F438" s="26" t="s">
        <v>62</v>
      </c>
      <c r="G438" s="255">
        <v>690</v>
      </c>
      <c r="H438" s="161">
        <v>13800</v>
      </c>
      <c r="I438" s="25"/>
      <c r="J438" s="468"/>
      <c r="K438" s="468"/>
      <c r="L438" s="468"/>
      <c r="M438" s="468"/>
      <c r="N438" s="468"/>
      <c r="O438" s="468"/>
      <c r="P438" s="468"/>
      <c r="Q438" s="468"/>
      <c r="R438" s="468"/>
      <c r="S438" s="468"/>
      <c r="T438" s="468"/>
      <c r="U438" s="486"/>
      <c r="V438" s="1"/>
      <c r="W438" s="1"/>
      <c r="X438" s="1"/>
      <c r="Y438" s="236"/>
      <c r="Z438" s="1"/>
      <c r="AA438" s="445"/>
      <c r="AB438" s="1"/>
    </row>
    <row r="439" spans="1:28" ht="29.25" customHeight="1">
      <c r="A439" s="13">
        <v>428</v>
      </c>
      <c r="B439" s="26" t="s">
        <v>315</v>
      </c>
      <c r="C439" s="253" t="s">
        <v>340</v>
      </c>
      <c r="D439" s="26"/>
      <c r="E439" s="254">
        <v>20</v>
      </c>
      <c r="F439" s="26" t="s">
        <v>341</v>
      </c>
      <c r="G439" s="255">
        <v>640</v>
      </c>
      <c r="H439" s="161">
        <v>12800</v>
      </c>
      <c r="I439" s="25"/>
      <c r="J439" s="468"/>
      <c r="K439" s="468"/>
      <c r="L439" s="468"/>
      <c r="M439" s="468"/>
      <c r="N439" s="468"/>
      <c r="O439" s="468"/>
      <c r="P439" s="468"/>
      <c r="Q439" s="468"/>
      <c r="R439" s="468"/>
      <c r="S439" s="468"/>
      <c r="T439" s="468"/>
      <c r="U439" s="486"/>
      <c r="V439" s="1"/>
      <c r="W439" s="1"/>
      <c r="X439" s="1"/>
      <c r="Y439" s="236"/>
      <c r="Z439" s="1"/>
      <c r="AA439" s="445"/>
      <c r="AB439" s="1"/>
    </row>
    <row r="440" spans="1:28" ht="29.25" customHeight="1">
      <c r="A440" s="13">
        <v>429</v>
      </c>
      <c r="B440" s="26" t="s">
        <v>315</v>
      </c>
      <c r="C440" s="253" t="s">
        <v>340</v>
      </c>
      <c r="D440" s="26"/>
      <c r="E440" s="254">
        <v>20</v>
      </c>
      <c r="F440" s="26" t="s">
        <v>341</v>
      </c>
      <c r="G440" s="255">
        <v>610</v>
      </c>
      <c r="H440" s="161">
        <v>12200</v>
      </c>
      <c r="I440" s="25"/>
      <c r="J440" s="468"/>
      <c r="K440" s="468"/>
      <c r="L440" s="468"/>
      <c r="M440" s="468"/>
      <c r="N440" s="468"/>
      <c r="O440" s="468"/>
      <c r="P440" s="468"/>
      <c r="Q440" s="468"/>
      <c r="R440" s="468"/>
      <c r="S440" s="468"/>
      <c r="T440" s="468"/>
      <c r="U440" s="486"/>
      <c r="V440" s="1"/>
      <c r="W440" s="1"/>
      <c r="X440" s="1"/>
      <c r="Y440" s="236"/>
      <c r="Z440" s="1"/>
      <c r="AA440" s="445"/>
      <c r="AB440" s="1"/>
    </row>
    <row r="441" spans="1:28" ht="29.25" customHeight="1">
      <c r="A441" s="13">
        <v>430</v>
      </c>
      <c r="B441" s="26" t="s">
        <v>315</v>
      </c>
      <c r="C441" s="253" t="s">
        <v>340</v>
      </c>
      <c r="D441" s="26"/>
      <c r="E441" s="254">
        <v>20</v>
      </c>
      <c r="F441" s="26" t="s">
        <v>341</v>
      </c>
      <c r="G441" s="255">
        <v>560</v>
      </c>
      <c r="H441" s="161">
        <v>11200</v>
      </c>
      <c r="I441" s="25"/>
      <c r="J441" s="468"/>
      <c r="K441" s="468"/>
      <c r="L441" s="468"/>
      <c r="M441" s="468"/>
      <c r="N441" s="468"/>
      <c r="O441" s="468"/>
      <c r="P441" s="468"/>
      <c r="Q441" s="468"/>
      <c r="R441" s="468"/>
      <c r="S441" s="468"/>
      <c r="T441" s="468"/>
      <c r="U441" s="486"/>
      <c r="V441" s="1"/>
      <c r="W441" s="1"/>
      <c r="X441" s="1"/>
      <c r="Y441" s="236"/>
      <c r="Z441" s="1"/>
      <c r="AA441" s="445"/>
      <c r="AB441" s="1"/>
    </row>
    <row r="442" spans="1:28" ht="29.25" customHeight="1">
      <c r="A442" s="13">
        <v>431</v>
      </c>
      <c r="B442" s="26" t="s">
        <v>315</v>
      </c>
      <c r="C442" s="253" t="s">
        <v>342</v>
      </c>
      <c r="D442" s="26"/>
      <c r="E442" s="254">
        <v>20</v>
      </c>
      <c r="F442" s="26" t="s">
        <v>341</v>
      </c>
      <c r="G442" s="255">
        <v>530</v>
      </c>
      <c r="H442" s="161">
        <v>10600</v>
      </c>
      <c r="I442" s="25"/>
      <c r="J442" s="468"/>
      <c r="K442" s="468"/>
      <c r="L442" s="468"/>
      <c r="M442" s="468"/>
      <c r="N442" s="468"/>
      <c r="O442" s="468"/>
      <c r="P442" s="468"/>
      <c r="Q442" s="468"/>
      <c r="R442" s="468"/>
      <c r="S442" s="468"/>
      <c r="T442" s="468"/>
      <c r="U442" s="486"/>
      <c r="V442" s="1"/>
      <c r="W442" s="1"/>
      <c r="X442" s="1"/>
      <c r="Y442" s="236"/>
      <c r="Z442" s="1"/>
      <c r="AA442" s="445"/>
      <c r="AB442" s="1"/>
    </row>
    <row r="443" spans="1:28" ht="29.25" customHeight="1">
      <c r="A443" s="13">
        <v>432</v>
      </c>
      <c r="B443" s="26" t="s">
        <v>315</v>
      </c>
      <c r="C443" s="253" t="s">
        <v>343</v>
      </c>
      <c r="D443" s="26"/>
      <c r="E443" s="254">
        <v>20</v>
      </c>
      <c r="F443" s="26" t="s">
        <v>62</v>
      </c>
      <c r="G443" s="255">
        <v>980</v>
      </c>
      <c r="H443" s="161">
        <v>19600</v>
      </c>
      <c r="I443" s="25"/>
      <c r="J443" s="468"/>
      <c r="K443" s="468"/>
      <c r="L443" s="468"/>
      <c r="M443" s="468"/>
      <c r="N443" s="468"/>
      <c r="O443" s="468"/>
      <c r="P443" s="468"/>
      <c r="Q443" s="468"/>
      <c r="R443" s="468"/>
      <c r="S443" s="468"/>
      <c r="T443" s="468"/>
      <c r="U443" s="486"/>
      <c r="V443" s="1"/>
      <c r="W443" s="1"/>
      <c r="X443" s="1"/>
      <c r="Y443" s="236"/>
      <c r="Z443" s="1"/>
      <c r="AA443" s="445"/>
      <c r="AB443" s="1"/>
    </row>
    <row r="444" spans="1:28" ht="29.25" customHeight="1">
      <c r="A444" s="13">
        <v>433</v>
      </c>
      <c r="B444" s="26" t="s">
        <v>315</v>
      </c>
      <c r="C444" s="253" t="s">
        <v>344</v>
      </c>
      <c r="D444" s="26"/>
      <c r="E444" s="254">
        <v>20</v>
      </c>
      <c r="F444" s="26" t="s">
        <v>62</v>
      </c>
      <c r="G444" s="255">
        <v>490</v>
      </c>
      <c r="H444" s="161">
        <v>9800</v>
      </c>
      <c r="I444" s="25"/>
      <c r="J444" s="468"/>
      <c r="K444" s="468"/>
      <c r="L444" s="468"/>
      <c r="M444" s="468"/>
      <c r="N444" s="468"/>
      <c r="O444" s="468"/>
      <c r="P444" s="468"/>
      <c r="Q444" s="468"/>
      <c r="R444" s="468"/>
      <c r="S444" s="468"/>
      <c r="T444" s="468"/>
      <c r="U444" s="486"/>
      <c r="V444" s="1"/>
      <c r="W444" s="1"/>
      <c r="X444" s="1"/>
      <c r="Y444" s="236"/>
      <c r="Z444" s="1"/>
      <c r="AA444" s="445"/>
      <c r="AB444" s="1"/>
    </row>
    <row r="445" spans="1:28" ht="29.25" customHeight="1">
      <c r="A445" s="13">
        <v>434</v>
      </c>
      <c r="B445" s="26" t="s">
        <v>315</v>
      </c>
      <c r="C445" s="253" t="s">
        <v>345</v>
      </c>
      <c r="D445" s="26"/>
      <c r="E445" s="254">
        <v>15</v>
      </c>
      <c r="F445" s="26" t="s">
        <v>62</v>
      </c>
      <c r="G445" s="255">
        <v>220</v>
      </c>
      <c r="H445" s="161">
        <v>3300</v>
      </c>
      <c r="I445" s="25"/>
      <c r="J445" s="468"/>
      <c r="K445" s="468"/>
      <c r="L445" s="468"/>
      <c r="M445" s="468"/>
      <c r="N445" s="468"/>
      <c r="O445" s="468"/>
      <c r="P445" s="468"/>
      <c r="Q445" s="468"/>
      <c r="R445" s="468"/>
      <c r="S445" s="468"/>
      <c r="T445" s="468"/>
      <c r="U445" s="486"/>
      <c r="V445" s="1"/>
      <c r="W445" s="1"/>
      <c r="X445" s="1"/>
      <c r="Y445" s="236"/>
      <c r="Z445" s="1"/>
      <c r="AA445" s="445"/>
      <c r="AB445" s="1"/>
    </row>
    <row r="446" spans="1:28" ht="29.25" customHeight="1">
      <c r="A446" s="13">
        <v>435</v>
      </c>
      <c r="B446" s="26" t="s">
        <v>315</v>
      </c>
      <c r="C446" s="253" t="s">
        <v>346</v>
      </c>
      <c r="D446" s="26"/>
      <c r="E446" s="254">
        <v>20</v>
      </c>
      <c r="F446" s="26" t="s">
        <v>62</v>
      </c>
      <c r="G446" s="255">
        <v>720</v>
      </c>
      <c r="H446" s="161">
        <v>14400</v>
      </c>
      <c r="I446" s="25"/>
      <c r="J446" s="468"/>
      <c r="K446" s="468"/>
      <c r="L446" s="468"/>
      <c r="M446" s="468"/>
      <c r="N446" s="468"/>
      <c r="O446" s="468"/>
      <c r="P446" s="468"/>
      <c r="Q446" s="468"/>
      <c r="R446" s="468"/>
      <c r="S446" s="468"/>
      <c r="T446" s="468"/>
      <c r="U446" s="486"/>
      <c r="V446" s="1"/>
      <c r="W446" s="1"/>
      <c r="X446" s="1"/>
      <c r="Y446" s="236"/>
      <c r="Z446" s="1"/>
      <c r="AA446" s="445"/>
      <c r="AB446" s="1"/>
    </row>
    <row r="447" spans="1:28" ht="29.25" customHeight="1">
      <c r="A447" s="13">
        <v>436</v>
      </c>
      <c r="B447" s="26" t="s">
        <v>315</v>
      </c>
      <c r="C447" s="253" t="s">
        <v>347</v>
      </c>
      <c r="D447" s="26"/>
      <c r="E447" s="254">
        <v>20</v>
      </c>
      <c r="F447" s="26" t="s">
        <v>62</v>
      </c>
      <c r="G447" s="255">
        <v>560</v>
      </c>
      <c r="H447" s="161">
        <v>11200</v>
      </c>
      <c r="I447" s="25"/>
      <c r="J447" s="468"/>
      <c r="K447" s="468"/>
      <c r="L447" s="468"/>
      <c r="M447" s="468"/>
      <c r="N447" s="468"/>
      <c r="O447" s="468"/>
      <c r="P447" s="468"/>
      <c r="Q447" s="468"/>
      <c r="R447" s="468"/>
      <c r="S447" s="468"/>
      <c r="T447" s="468"/>
      <c r="U447" s="486"/>
      <c r="V447" s="1"/>
      <c r="W447" s="1"/>
      <c r="X447" s="1"/>
      <c r="Y447" s="236"/>
      <c r="Z447" s="1"/>
      <c r="AA447" s="445"/>
      <c r="AB447" s="1"/>
    </row>
    <row r="448" spans="1:28" ht="15.75" customHeight="1">
      <c r="A448" s="13">
        <v>437</v>
      </c>
      <c r="B448" s="26" t="s">
        <v>315</v>
      </c>
      <c r="C448" s="253" t="s">
        <v>348</v>
      </c>
      <c r="D448" s="26"/>
      <c r="E448" s="254">
        <v>20</v>
      </c>
      <c r="F448" s="26" t="s">
        <v>62</v>
      </c>
      <c r="G448" s="255">
        <v>820</v>
      </c>
      <c r="H448" s="161">
        <v>16400</v>
      </c>
      <c r="I448" s="25"/>
      <c r="J448" s="468"/>
      <c r="K448" s="468"/>
      <c r="L448" s="468"/>
      <c r="M448" s="468"/>
      <c r="N448" s="468"/>
      <c r="O448" s="468"/>
      <c r="P448" s="468"/>
      <c r="Q448" s="468"/>
      <c r="R448" s="468"/>
      <c r="S448" s="468"/>
      <c r="T448" s="468"/>
      <c r="U448" s="486"/>
      <c r="V448" s="1"/>
      <c r="W448" s="1"/>
      <c r="X448" s="1"/>
      <c r="Y448" s="236"/>
      <c r="Z448" s="1"/>
      <c r="AA448" s="445"/>
      <c r="AB448" s="1"/>
    </row>
    <row r="449" spans="1:28" ht="15.75" customHeight="1">
      <c r="A449" s="13">
        <v>438</v>
      </c>
      <c r="B449" s="26" t="s">
        <v>315</v>
      </c>
      <c r="C449" s="253" t="s">
        <v>349</v>
      </c>
      <c r="D449" s="26"/>
      <c r="E449" s="254">
        <v>20</v>
      </c>
      <c r="F449" s="26" t="s">
        <v>62</v>
      </c>
      <c r="G449" s="255">
        <v>220</v>
      </c>
      <c r="H449" s="161">
        <v>4400</v>
      </c>
      <c r="I449" s="25"/>
      <c r="J449" s="468"/>
      <c r="K449" s="468"/>
      <c r="L449" s="468"/>
      <c r="M449" s="468"/>
      <c r="N449" s="468"/>
      <c r="O449" s="468"/>
      <c r="P449" s="468"/>
      <c r="Q449" s="468"/>
      <c r="R449" s="468"/>
      <c r="S449" s="468"/>
      <c r="T449" s="468"/>
      <c r="U449" s="486"/>
      <c r="V449" s="1"/>
      <c r="W449" s="1"/>
      <c r="X449" s="1"/>
      <c r="Y449" s="236"/>
      <c r="Z449" s="1"/>
      <c r="AA449" s="445"/>
      <c r="AB449" s="1"/>
    </row>
    <row r="450" spans="1:28" ht="15.75" customHeight="1">
      <c r="A450" s="13">
        <v>439</v>
      </c>
      <c r="B450" s="26" t="s">
        <v>315</v>
      </c>
      <c r="C450" s="253" t="s">
        <v>350</v>
      </c>
      <c r="D450" s="26"/>
      <c r="E450" s="254">
        <v>10</v>
      </c>
      <c r="F450" s="26" t="s">
        <v>62</v>
      </c>
      <c r="G450" s="255">
        <v>620</v>
      </c>
      <c r="H450" s="161">
        <v>6200</v>
      </c>
      <c r="I450" s="25"/>
      <c r="J450" s="468"/>
      <c r="K450" s="468"/>
      <c r="L450" s="468"/>
      <c r="M450" s="468"/>
      <c r="N450" s="468"/>
      <c r="O450" s="468"/>
      <c r="P450" s="468"/>
      <c r="Q450" s="468"/>
      <c r="R450" s="468"/>
      <c r="S450" s="468"/>
      <c r="T450" s="468"/>
      <c r="U450" s="486"/>
      <c r="V450" s="1"/>
      <c r="W450" s="1"/>
      <c r="X450" s="1"/>
      <c r="Y450" s="236"/>
      <c r="Z450" s="1"/>
      <c r="AA450" s="445"/>
      <c r="AB450" s="1"/>
    </row>
    <row r="451" spans="1:28" ht="15.75" customHeight="1">
      <c r="A451" s="13">
        <v>440</v>
      </c>
      <c r="B451" s="26" t="s">
        <v>315</v>
      </c>
      <c r="C451" s="253" t="s">
        <v>351</v>
      </c>
      <c r="D451" s="26"/>
      <c r="E451" s="254">
        <v>10</v>
      </c>
      <c r="F451" s="26" t="s">
        <v>62</v>
      </c>
      <c r="G451" s="255">
        <v>670</v>
      </c>
      <c r="H451" s="161">
        <v>6700</v>
      </c>
      <c r="I451" s="25"/>
      <c r="J451" s="468"/>
      <c r="K451" s="468"/>
      <c r="L451" s="468"/>
      <c r="M451" s="468"/>
      <c r="N451" s="468"/>
      <c r="O451" s="468"/>
      <c r="P451" s="468"/>
      <c r="Q451" s="468"/>
      <c r="R451" s="468"/>
      <c r="S451" s="468"/>
      <c r="T451" s="468"/>
      <c r="U451" s="486"/>
      <c r="V451" s="1"/>
      <c r="W451" s="1"/>
      <c r="X451" s="1"/>
      <c r="Y451" s="236"/>
      <c r="Z451" s="1"/>
      <c r="AA451" s="445"/>
      <c r="AB451" s="1"/>
    </row>
    <row r="452" spans="1:28" ht="28.5" customHeight="1">
      <c r="A452" s="13">
        <v>441</v>
      </c>
      <c r="B452" s="26" t="s">
        <v>315</v>
      </c>
      <c r="C452" s="253" t="s">
        <v>352</v>
      </c>
      <c r="D452" s="26"/>
      <c r="E452" s="254">
        <v>20</v>
      </c>
      <c r="F452" s="26" t="s">
        <v>62</v>
      </c>
      <c r="G452" s="255">
        <v>900</v>
      </c>
      <c r="H452" s="161">
        <v>18000</v>
      </c>
      <c r="I452" s="25"/>
      <c r="J452" s="468"/>
      <c r="K452" s="468"/>
      <c r="L452" s="468"/>
      <c r="M452" s="468"/>
      <c r="N452" s="468"/>
      <c r="O452" s="468"/>
      <c r="P452" s="468"/>
      <c r="Q452" s="468"/>
      <c r="R452" s="468"/>
      <c r="S452" s="468"/>
      <c r="T452" s="468"/>
      <c r="U452" s="486"/>
      <c r="V452" s="1"/>
      <c r="W452" s="1"/>
      <c r="X452" s="1"/>
      <c r="Y452" s="236"/>
      <c r="Z452" s="1"/>
      <c r="AA452" s="445"/>
      <c r="AB452" s="1"/>
    </row>
    <row r="453" spans="1:28" ht="28.5" customHeight="1">
      <c r="A453" s="13">
        <v>442</v>
      </c>
      <c r="B453" s="26" t="s">
        <v>315</v>
      </c>
      <c r="C453" s="253" t="s">
        <v>352</v>
      </c>
      <c r="D453" s="26"/>
      <c r="E453" s="254">
        <v>20</v>
      </c>
      <c r="F453" s="26" t="s">
        <v>62</v>
      </c>
      <c r="G453" s="255">
        <v>900</v>
      </c>
      <c r="H453" s="161">
        <v>18000</v>
      </c>
      <c r="I453" s="25"/>
      <c r="J453" s="468"/>
      <c r="K453" s="468"/>
      <c r="L453" s="468"/>
      <c r="M453" s="468"/>
      <c r="N453" s="468"/>
      <c r="O453" s="468"/>
      <c r="P453" s="468"/>
      <c r="Q453" s="468"/>
      <c r="R453" s="468"/>
      <c r="S453" s="468"/>
      <c r="T453" s="468"/>
      <c r="U453" s="486"/>
      <c r="V453" s="1"/>
      <c r="W453" s="1"/>
      <c r="X453" s="1"/>
      <c r="Y453" s="236"/>
      <c r="Z453" s="1"/>
      <c r="AA453" s="445"/>
      <c r="AB453" s="1"/>
    </row>
    <row r="454" spans="1:28" ht="28.5" customHeight="1">
      <c r="A454" s="13">
        <v>443</v>
      </c>
      <c r="B454" s="26" t="s">
        <v>315</v>
      </c>
      <c r="C454" s="253" t="s">
        <v>352</v>
      </c>
      <c r="D454" s="26"/>
      <c r="E454" s="254">
        <v>20</v>
      </c>
      <c r="F454" s="26" t="s">
        <v>62</v>
      </c>
      <c r="G454" s="255">
        <v>950</v>
      </c>
      <c r="H454" s="161">
        <v>19000</v>
      </c>
      <c r="I454" s="25"/>
      <c r="J454" s="468"/>
      <c r="K454" s="468"/>
      <c r="L454" s="468"/>
      <c r="M454" s="468"/>
      <c r="N454" s="468"/>
      <c r="O454" s="468"/>
      <c r="P454" s="468"/>
      <c r="Q454" s="468"/>
      <c r="R454" s="468"/>
      <c r="S454" s="468"/>
      <c r="T454" s="468"/>
      <c r="U454" s="486"/>
      <c r="V454" s="1"/>
      <c r="W454" s="1"/>
      <c r="X454" s="1"/>
      <c r="Y454" s="236"/>
      <c r="Z454" s="1"/>
      <c r="AA454" s="445"/>
      <c r="AB454" s="1"/>
    </row>
    <row r="455" spans="1:28" ht="28.5" customHeight="1">
      <c r="A455" s="13">
        <v>444</v>
      </c>
      <c r="B455" s="26" t="s">
        <v>315</v>
      </c>
      <c r="C455" s="253" t="s">
        <v>352</v>
      </c>
      <c r="D455" s="26"/>
      <c r="E455" s="254">
        <v>20</v>
      </c>
      <c r="F455" s="26" t="s">
        <v>62</v>
      </c>
      <c r="G455" s="255">
        <v>950</v>
      </c>
      <c r="H455" s="161">
        <v>19000</v>
      </c>
      <c r="I455" s="25"/>
      <c r="J455" s="468"/>
      <c r="K455" s="468"/>
      <c r="L455" s="468"/>
      <c r="M455" s="468"/>
      <c r="N455" s="468"/>
      <c r="O455" s="468"/>
      <c r="P455" s="468"/>
      <c r="Q455" s="468"/>
      <c r="R455" s="468"/>
      <c r="S455" s="468"/>
      <c r="T455" s="468"/>
      <c r="U455" s="486"/>
      <c r="V455" s="1"/>
      <c r="W455" s="1"/>
      <c r="X455" s="1"/>
      <c r="Y455" s="236"/>
      <c r="Z455" s="1"/>
      <c r="AA455" s="445"/>
      <c r="AB455" s="1"/>
    </row>
    <row r="456" spans="1:28" ht="28.5" customHeight="1">
      <c r="A456" s="13">
        <v>445</v>
      </c>
      <c r="B456" s="26" t="s">
        <v>315</v>
      </c>
      <c r="C456" s="253" t="s">
        <v>352</v>
      </c>
      <c r="D456" s="26"/>
      <c r="E456" s="254">
        <v>20</v>
      </c>
      <c r="F456" s="26" t="s">
        <v>62</v>
      </c>
      <c r="G456" s="255">
        <v>980</v>
      </c>
      <c r="H456" s="161">
        <v>19600</v>
      </c>
      <c r="I456" s="25"/>
      <c r="J456" s="468"/>
      <c r="K456" s="468"/>
      <c r="L456" s="468"/>
      <c r="M456" s="468"/>
      <c r="N456" s="468"/>
      <c r="O456" s="468"/>
      <c r="P456" s="468"/>
      <c r="Q456" s="468"/>
      <c r="R456" s="468"/>
      <c r="S456" s="468"/>
      <c r="T456" s="468"/>
      <c r="U456" s="486"/>
      <c r="V456" s="1"/>
      <c r="W456" s="1"/>
      <c r="X456" s="1"/>
      <c r="Y456" s="236"/>
      <c r="Z456" s="1"/>
      <c r="AA456" s="445"/>
      <c r="AB456" s="1"/>
    </row>
    <row r="457" spans="1:28" ht="28.5" customHeight="1">
      <c r="A457" s="13">
        <v>446</v>
      </c>
      <c r="B457" s="26" t="s">
        <v>315</v>
      </c>
      <c r="C457" s="253" t="s">
        <v>353</v>
      </c>
      <c r="D457" s="26"/>
      <c r="E457" s="254">
        <v>20</v>
      </c>
      <c r="F457" s="26" t="s">
        <v>341</v>
      </c>
      <c r="G457" s="255">
        <v>350</v>
      </c>
      <c r="H457" s="161">
        <v>7000</v>
      </c>
      <c r="I457" s="25"/>
      <c r="J457" s="468"/>
      <c r="K457" s="468"/>
      <c r="L457" s="468"/>
      <c r="M457" s="468"/>
      <c r="N457" s="468"/>
      <c r="O457" s="468"/>
      <c r="P457" s="468"/>
      <c r="Q457" s="468"/>
      <c r="R457" s="468"/>
      <c r="S457" s="468"/>
      <c r="T457" s="468"/>
      <c r="U457" s="486"/>
      <c r="V457" s="1"/>
      <c r="W457" s="1"/>
      <c r="X457" s="1"/>
      <c r="Y457" s="236"/>
      <c r="Z457" s="1"/>
      <c r="AA457" s="445"/>
      <c r="AB457" s="1"/>
    </row>
    <row r="458" spans="1:28" ht="28.5" customHeight="1">
      <c r="A458" s="13">
        <v>447</v>
      </c>
      <c r="B458" s="26" t="s">
        <v>315</v>
      </c>
      <c r="C458" s="253" t="s">
        <v>352</v>
      </c>
      <c r="D458" s="26"/>
      <c r="E458" s="254">
        <v>20</v>
      </c>
      <c r="F458" s="26" t="s">
        <v>62</v>
      </c>
      <c r="G458" s="255">
        <v>900</v>
      </c>
      <c r="H458" s="161">
        <v>18000</v>
      </c>
      <c r="I458" s="25"/>
      <c r="J458" s="468"/>
      <c r="K458" s="468"/>
      <c r="L458" s="468"/>
      <c r="M458" s="468"/>
      <c r="N458" s="468"/>
      <c r="O458" s="468"/>
      <c r="P458" s="468"/>
      <c r="Q458" s="468"/>
      <c r="R458" s="468"/>
      <c r="S458" s="468"/>
      <c r="T458" s="468"/>
      <c r="U458" s="486"/>
      <c r="V458" s="1"/>
      <c r="W458" s="1"/>
      <c r="X458" s="1"/>
      <c r="Y458" s="236"/>
      <c r="Z458" s="1"/>
      <c r="AA458" s="445"/>
      <c r="AB458" s="1"/>
    </row>
    <row r="459" spans="1:28" ht="28.5" customHeight="1">
      <c r="A459" s="13">
        <v>448</v>
      </c>
      <c r="B459" s="26" t="s">
        <v>315</v>
      </c>
      <c r="C459" s="253" t="s">
        <v>352</v>
      </c>
      <c r="D459" s="26"/>
      <c r="E459" s="254">
        <v>20</v>
      </c>
      <c r="F459" s="26" t="s">
        <v>62</v>
      </c>
      <c r="G459" s="255">
        <v>900</v>
      </c>
      <c r="H459" s="161">
        <v>18000</v>
      </c>
      <c r="I459" s="25"/>
      <c r="J459" s="468"/>
      <c r="K459" s="468"/>
      <c r="L459" s="468"/>
      <c r="M459" s="468"/>
      <c r="N459" s="468"/>
      <c r="O459" s="468"/>
      <c r="P459" s="468"/>
      <c r="Q459" s="468"/>
      <c r="R459" s="468"/>
      <c r="S459" s="468"/>
      <c r="T459" s="468"/>
      <c r="U459" s="486"/>
      <c r="V459" s="1"/>
      <c r="W459" s="1"/>
      <c r="X459" s="1"/>
      <c r="Y459" s="236"/>
      <c r="Z459" s="1"/>
      <c r="AA459" s="445"/>
      <c r="AB459" s="1"/>
    </row>
    <row r="460" spans="1:28" ht="15.75" customHeight="1">
      <c r="A460" s="13">
        <v>449</v>
      </c>
      <c r="B460" s="26"/>
      <c r="C460" s="253"/>
      <c r="D460" s="26"/>
      <c r="E460" s="254"/>
      <c r="F460" s="26"/>
      <c r="G460" s="255"/>
      <c r="H460" s="215">
        <v>411060</v>
      </c>
      <c r="I460" s="256"/>
      <c r="J460" s="468"/>
      <c r="K460" s="468"/>
      <c r="L460" s="468"/>
      <c r="M460" s="468"/>
      <c r="N460" s="468"/>
      <c r="O460" s="468"/>
      <c r="P460" s="468"/>
      <c r="Q460" s="468"/>
      <c r="R460" s="468"/>
      <c r="S460" s="468"/>
      <c r="T460" s="468"/>
      <c r="U460" s="486"/>
      <c r="V460" s="1"/>
      <c r="W460" s="1"/>
      <c r="X460" s="1"/>
      <c r="Y460" s="236"/>
      <c r="Z460" s="1"/>
      <c r="AA460" s="445"/>
      <c r="AB460" s="1"/>
    </row>
    <row r="461" spans="1:28" ht="30.75" customHeight="1">
      <c r="A461" s="13">
        <v>450</v>
      </c>
      <c r="B461" s="26" t="s">
        <v>315</v>
      </c>
      <c r="C461" s="130" t="s">
        <v>354</v>
      </c>
      <c r="D461" s="26" t="s">
        <v>319</v>
      </c>
      <c r="E461" s="26">
        <v>1</v>
      </c>
      <c r="F461" s="26" t="s">
        <v>44</v>
      </c>
      <c r="G461" s="46">
        <f>H461</f>
        <v>949325</v>
      </c>
      <c r="H461" s="215">
        <v>949325</v>
      </c>
      <c r="I461" s="25" t="s">
        <v>30</v>
      </c>
      <c r="J461" s="468"/>
      <c r="K461" s="468"/>
      <c r="L461" s="468">
        <v>1</v>
      </c>
      <c r="M461" s="468"/>
      <c r="N461" s="468"/>
      <c r="O461" s="468"/>
      <c r="P461" s="468"/>
      <c r="Q461" s="468"/>
      <c r="R461" s="468"/>
      <c r="S461" s="468"/>
      <c r="T461" s="468"/>
      <c r="U461" s="486"/>
      <c r="V461" s="1" t="s">
        <v>828</v>
      </c>
      <c r="W461" s="236">
        <f>H461</f>
        <v>949325</v>
      </c>
      <c r="X461" s="1"/>
      <c r="Y461" s="236"/>
      <c r="Z461" s="1"/>
      <c r="AA461" s="445"/>
      <c r="AB461" s="1"/>
    </row>
    <row r="462" spans="1:28" ht="15.75" customHeight="1">
      <c r="A462" s="13">
        <v>451</v>
      </c>
      <c r="B462" s="26" t="s">
        <v>315</v>
      </c>
      <c r="C462" s="253" t="s">
        <v>355</v>
      </c>
      <c r="D462" s="245"/>
      <c r="E462" s="254">
        <v>410</v>
      </c>
      <c r="F462" s="245" t="s">
        <v>252</v>
      </c>
      <c r="G462" s="257">
        <v>620</v>
      </c>
      <c r="H462" s="258">
        <v>254200</v>
      </c>
      <c r="I462" s="25"/>
      <c r="J462" s="468"/>
      <c r="K462" s="468"/>
      <c r="L462" s="468"/>
      <c r="M462" s="468"/>
      <c r="N462" s="468"/>
      <c r="O462" s="468"/>
      <c r="P462" s="468"/>
      <c r="Q462" s="468"/>
      <c r="R462" s="468"/>
      <c r="S462" s="468"/>
      <c r="T462" s="468"/>
      <c r="U462" s="486"/>
      <c r="V462" s="1"/>
      <c r="W462" s="1"/>
      <c r="X462" s="1"/>
      <c r="Y462" s="236"/>
      <c r="Z462" s="1"/>
      <c r="AA462" s="445"/>
      <c r="AB462" s="1"/>
    </row>
    <row r="463" spans="1:28" ht="33" customHeight="1">
      <c r="A463" s="13">
        <v>452</v>
      </c>
      <c r="B463" s="26" t="s">
        <v>315</v>
      </c>
      <c r="C463" s="253" t="s">
        <v>356</v>
      </c>
      <c r="D463" s="245"/>
      <c r="E463" s="254">
        <v>30</v>
      </c>
      <c r="F463" s="245" t="s">
        <v>252</v>
      </c>
      <c r="G463" s="257">
        <v>640</v>
      </c>
      <c r="H463" s="258">
        <v>19200</v>
      </c>
      <c r="I463" s="25"/>
      <c r="J463" s="468"/>
      <c r="K463" s="468"/>
      <c r="L463" s="468"/>
      <c r="M463" s="468"/>
      <c r="N463" s="468"/>
      <c r="O463" s="468"/>
      <c r="P463" s="468"/>
      <c r="Q463" s="468"/>
      <c r="R463" s="468"/>
      <c r="S463" s="468"/>
      <c r="T463" s="468"/>
      <c r="U463" s="486"/>
      <c r="V463" s="1"/>
      <c r="W463" s="1"/>
      <c r="X463" s="1"/>
      <c r="Y463" s="236"/>
      <c r="Z463" s="1"/>
      <c r="AA463" s="445"/>
      <c r="AB463" s="1"/>
    </row>
    <row r="464" spans="1:28" ht="33" customHeight="1">
      <c r="A464" s="13">
        <v>453</v>
      </c>
      <c r="B464" s="26" t="s">
        <v>315</v>
      </c>
      <c r="C464" s="253" t="s">
        <v>356</v>
      </c>
      <c r="D464" s="245"/>
      <c r="E464" s="254">
        <v>30</v>
      </c>
      <c r="F464" s="245" t="s">
        <v>252</v>
      </c>
      <c r="G464" s="257">
        <v>640</v>
      </c>
      <c r="H464" s="258">
        <v>19200</v>
      </c>
      <c r="I464" s="25"/>
      <c r="J464" s="468"/>
      <c r="K464" s="468"/>
      <c r="L464" s="468"/>
      <c r="M464" s="468"/>
      <c r="N464" s="468"/>
      <c r="O464" s="468"/>
      <c r="P464" s="468"/>
      <c r="Q464" s="468"/>
      <c r="R464" s="468"/>
      <c r="S464" s="468"/>
      <c r="T464" s="468"/>
      <c r="U464" s="486"/>
      <c r="V464" s="1"/>
      <c r="W464" s="1"/>
      <c r="X464" s="1"/>
      <c r="Y464" s="236"/>
      <c r="Z464" s="1"/>
      <c r="AA464" s="445"/>
      <c r="AB464" s="1"/>
    </row>
    <row r="465" spans="1:28" ht="33" customHeight="1">
      <c r="A465" s="13">
        <v>454</v>
      </c>
      <c r="B465" s="26" t="s">
        <v>315</v>
      </c>
      <c r="C465" s="253" t="s">
        <v>356</v>
      </c>
      <c r="D465" s="245"/>
      <c r="E465" s="254">
        <v>30</v>
      </c>
      <c r="F465" s="245" t="s">
        <v>252</v>
      </c>
      <c r="G465" s="257">
        <v>690</v>
      </c>
      <c r="H465" s="258">
        <v>20700</v>
      </c>
      <c r="I465" s="25"/>
      <c r="J465" s="468"/>
      <c r="K465" s="468"/>
      <c r="L465" s="468"/>
      <c r="M465" s="468"/>
      <c r="N465" s="468"/>
      <c r="O465" s="468"/>
      <c r="P465" s="468"/>
      <c r="Q465" s="468"/>
      <c r="R465" s="468"/>
      <c r="S465" s="468"/>
      <c r="T465" s="468"/>
      <c r="U465" s="486"/>
      <c r="V465" s="1"/>
      <c r="W465" s="1"/>
      <c r="X465" s="1"/>
      <c r="Y465" s="236"/>
      <c r="Z465" s="1"/>
      <c r="AA465" s="445"/>
      <c r="AB465" s="1"/>
    </row>
    <row r="466" spans="1:28" ht="15.75" customHeight="1">
      <c r="A466" s="13">
        <v>455</v>
      </c>
      <c r="B466" s="26" t="s">
        <v>315</v>
      </c>
      <c r="C466" s="253" t="s">
        <v>357</v>
      </c>
      <c r="D466" s="245"/>
      <c r="E466" s="254">
        <v>20</v>
      </c>
      <c r="F466" s="245" t="s">
        <v>252</v>
      </c>
      <c r="G466" s="257">
        <v>220</v>
      </c>
      <c r="H466" s="258">
        <v>4400</v>
      </c>
      <c r="I466" s="25"/>
      <c r="J466" s="468"/>
      <c r="K466" s="468"/>
      <c r="L466" s="468"/>
      <c r="M466" s="468"/>
      <c r="N466" s="468"/>
      <c r="O466" s="468"/>
      <c r="P466" s="468"/>
      <c r="Q466" s="468"/>
      <c r="R466" s="468"/>
      <c r="S466" s="468"/>
      <c r="T466" s="468"/>
      <c r="U466" s="486"/>
      <c r="V466" s="1"/>
      <c r="W466" s="1"/>
      <c r="X466" s="1"/>
      <c r="Y466" s="236"/>
      <c r="Z466" s="1"/>
      <c r="AA466" s="445"/>
      <c r="AB466" s="1"/>
    </row>
    <row r="467" spans="1:28" ht="28.5" customHeight="1">
      <c r="A467" s="13">
        <v>456</v>
      </c>
      <c r="B467" s="26" t="s">
        <v>315</v>
      </c>
      <c r="C467" s="253" t="s">
        <v>358</v>
      </c>
      <c r="D467" s="245"/>
      <c r="E467" s="254">
        <v>20</v>
      </c>
      <c r="F467" s="245" t="s">
        <v>252</v>
      </c>
      <c r="G467" s="257">
        <v>1300</v>
      </c>
      <c r="H467" s="258">
        <v>26000</v>
      </c>
      <c r="I467" s="25"/>
      <c r="J467" s="468"/>
      <c r="K467" s="468"/>
      <c r="L467" s="468"/>
      <c r="M467" s="468"/>
      <c r="N467" s="468"/>
      <c r="O467" s="468"/>
      <c r="P467" s="468"/>
      <c r="Q467" s="468"/>
      <c r="R467" s="468"/>
      <c r="S467" s="468"/>
      <c r="T467" s="468"/>
      <c r="U467" s="486"/>
      <c r="V467" s="1"/>
      <c r="W467" s="1"/>
      <c r="X467" s="1"/>
      <c r="Y467" s="236"/>
      <c r="Z467" s="1"/>
      <c r="AA467" s="445"/>
      <c r="AB467" s="1"/>
    </row>
    <row r="468" spans="1:28" ht="28.5" customHeight="1">
      <c r="A468" s="13">
        <v>457</v>
      </c>
      <c r="B468" s="14" t="s">
        <v>315</v>
      </c>
      <c r="C468" s="64" t="s">
        <v>358</v>
      </c>
      <c r="D468" s="99"/>
      <c r="E468" s="67">
        <v>80</v>
      </c>
      <c r="F468" s="99" t="s">
        <v>252</v>
      </c>
      <c r="G468" s="87">
        <v>1300</v>
      </c>
      <c r="H468" s="92">
        <v>104000</v>
      </c>
      <c r="I468" s="13"/>
      <c r="J468" s="468"/>
      <c r="K468" s="468"/>
      <c r="L468" s="468"/>
      <c r="M468" s="468"/>
      <c r="N468" s="468"/>
      <c r="O468" s="468"/>
      <c r="P468" s="468"/>
      <c r="Q468" s="468"/>
      <c r="R468" s="468"/>
      <c r="S468" s="468"/>
      <c r="T468" s="468"/>
      <c r="U468" s="486"/>
      <c r="V468" s="41"/>
      <c r="W468" s="41"/>
      <c r="X468" s="41"/>
      <c r="Y468" s="166"/>
      <c r="Z468" s="41"/>
      <c r="AA468" s="444"/>
      <c r="AB468" s="41"/>
    </row>
    <row r="469" spans="1:28" ht="28.5" customHeight="1">
      <c r="A469" s="13">
        <v>458</v>
      </c>
      <c r="B469" s="14" t="s">
        <v>315</v>
      </c>
      <c r="C469" s="64" t="s">
        <v>358</v>
      </c>
      <c r="D469" s="99"/>
      <c r="E469" s="67">
        <v>80</v>
      </c>
      <c r="F469" s="99" t="s">
        <v>252</v>
      </c>
      <c r="G469" s="87">
        <v>1300</v>
      </c>
      <c r="H469" s="92">
        <v>104000</v>
      </c>
      <c r="I469" s="13"/>
      <c r="J469" s="468"/>
      <c r="K469" s="468"/>
      <c r="L469" s="468"/>
      <c r="M469" s="468"/>
      <c r="N469" s="468"/>
      <c r="O469" s="468"/>
      <c r="P469" s="468"/>
      <c r="Q469" s="468"/>
      <c r="R469" s="468"/>
      <c r="S469" s="468"/>
      <c r="T469" s="468"/>
      <c r="U469" s="486"/>
      <c r="V469" s="41"/>
      <c r="W469" s="41"/>
      <c r="X469" s="41"/>
      <c r="Y469" s="166"/>
      <c r="Z469" s="41"/>
      <c r="AA469" s="444"/>
      <c r="AB469" s="41"/>
    </row>
    <row r="470" spans="1:28" ht="28.5" customHeight="1">
      <c r="A470" s="13">
        <v>459</v>
      </c>
      <c r="B470" s="14" t="s">
        <v>315</v>
      </c>
      <c r="C470" s="64" t="s">
        <v>358</v>
      </c>
      <c r="D470" s="99"/>
      <c r="E470" s="67">
        <v>80</v>
      </c>
      <c r="F470" s="99" t="s">
        <v>252</v>
      </c>
      <c r="G470" s="87">
        <v>1500</v>
      </c>
      <c r="H470" s="92">
        <v>120000</v>
      </c>
      <c r="I470" s="13"/>
      <c r="J470" s="468"/>
      <c r="K470" s="468"/>
      <c r="L470" s="468"/>
      <c r="M470" s="468"/>
      <c r="N470" s="468"/>
      <c r="O470" s="468"/>
      <c r="P470" s="468"/>
      <c r="Q470" s="468"/>
      <c r="R470" s="468"/>
      <c r="S470" s="468"/>
      <c r="T470" s="468"/>
      <c r="U470" s="486"/>
      <c r="V470" s="41"/>
      <c r="W470" s="41"/>
      <c r="X470" s="41"/>
      <c r="Y470" s="166"/>
      <c r="Z470" s="41"/>
      <c r="AA470" s="444"/>
      <c r="AB470" s="41"/>
    </row>
    <row r="471" spans="1:28" ht="28.5" customHeight="1">
      <c r="A471" s="13">
        <v>460</v>
      </c>
      <c r="B471" s="14" t="s">
        <v>315</v>
      </c>
      <c r="C471" s="64" t="s">
        <v>358</v>
      </c>
      <c r="D471" s="99"/>
      <c r="E471" s="67">
        <v>20</v>
      </c>
      <c r="F471" s="99" t="s">
        <v>252</v>
      </c>
      <c r="G471" s="87">
        <v>1500</v>
      </c>
      <c r="H471" s="92">
        <v>30000</v>
      </c>
      <c r="I471" s="13"/>
      <c r="J471" s="468"/>
      <c r="K471" s="468"/>
      <c r="L471" s="468"/>
      <c r="M471" s="468"/>
      <c r="N471" s="468"/>
      <c r="O471" s="468"/>
      <c r="P471" s="468"/>
      <c r="Q471" s="468"/>
      <c r="R471" s="468"/>
      <c r="S471" s="468"/>
      <c r="T471" s="468"/>
      <c r="U471" s="486"/>
      <c r="V471" s="41"/>
      <c r="W471" s="41"/>
      <c r="X471" s="41"/>
      <c r="Y471" s="166"/>
      <c r="Z471" s="41"/>
      <c r="AA471" s="444"/>
      <c r="AB471" s="41"/>
    </row>
    <row r="472" spans="1:28" ht="15.75" customHeight="1">
      <c r="A472" s="13">
        <v>461</v>
      </c>
      <c r="B472" s="14" t="s">
        <v>315</v>
      </c>
      <c r="C472" s="64" t="s">
        <v>359</v>
      </c>
      <c r="D472" s="99"/>
      <c r="E472" s="67">
        <v>20</v>
      </c>
      <c r="F472" s="99" t="s">
        <v>252</v>
      </c>
      <c r="G472" s="87">
        <v>220</v>
      </c>
      <c r="H472" s="92">
        <v>4400</v>
      </c>
      <c r="I472" s="13"/>
      <c r="J472" s="468"/>
      <c r="K472" s="468"/>
      <c r="L472" s="468"/>
      <c r="M472" s="468"/>
      <c r="N472" s="468"/>
      <c r="O472" s="468"/>
      <c r="P472" s="468"/>
      <c r="Q472" s="468"/>
      <c r="R472" s="468"/>
      <c r="S472" s="468"/>
      <c r="T472" s="468"/>
      <c r="U472" s="486"/>
      <c r="V472" s="41"/>
      <c r="W472" s="41"/>
      <c r="X472" s="41"/>
      <c r="Y472" s="166"/>
      <c r="Z472" s="41"/>
      <c r="AA472" s="444"/>
      <c r="AB472" s="41"/>
    </row>
    <row r="473" spans="1:28" ht="15.75" customHeight="1">
      <c r="A473" s="13">
        <v>462</v>
      </c>
      <c r="B473" s="14" t="s">
        <v>315</v>
      </c>
      <c r="C473" s="64" t="s">
        <v>359</v>
      </c>
      <c r="D473" s="99"/>
      <c r="E473" s="67">
        <v>40</v>
      </c>
      <c r="F473" s="99" t="s">
        <v>252</v>
      </c>
      <c r="G473" s="87">
        <v>220</v>
      </c>
      <c r="H473" s="92">
        <v>8800</v>
      </c>
      <c r="I473" s="13"/>
      <c r="J473" s="468"/>
      <c r="K473" s="468"/>
      <c r="L473" s="468"/>
      <c r="M473" s="468"/>
      <c r="N473" s="468"/>
      <c r="O473" s="468"/>
      <c r="P473" s="468"/>
      <c r="Q473" s="468"/>
      <c r="R473" s="468"/>
      <c r="S473" s="468"/>
      <c r="T473" s="468"/>
      <c r="U473" s="486"/>
      <c r="V473" s="41"/>
      <c r="W473" s="41"/>
      <c r="X473" s="41"/>
      <c r="Y473" s="166"/>
      <c r="Z473" s="41"/>
      <c r="AA473" s="444"/>
      <c r="AB473" s="41"/>
    </row>
    <row r="474" spans="1:28" ht="15.75" customHeight="1">
      <c r="A474" s="13">
        <v>463</v>
      </c>
      <c r="B474" s="14" t="s">
        <v>315</v>
      </c>
      <c r="C474" s="64" t="s">
        <v>359</v>
      </c>
      <c r="D474" s="99"/>
      <c r="E474" s="67">
        <v>30</v>
      </c>
      <c r="F474" s="99" t="s">
        <v>252</v>
      </c>
      <c r="G474" s="87">
        <v>220</v>
      </c>
      <c r="H474" s="92">
        <v>6600</v>
      </c>
      <c r="I474" s="13"/>
      <c r="J474" s="468"/>
      <c r="K474" s="468"/>
      <c r="L474" s="468"/>
      <c r="M474" s="468"/>
      <c r="N474" s="468"/>
      <c r="O474" s="468"/>
      <c r="P474" s="468"/>
      <c r="Q474" s="468"/>
      <c r="R474" s="468"/>
      <c r="S474" s="468"/>
      <c r="T474" s="468"/>
      <c r="U474" s="486"/>
      <c r="V474" s="41"/>
      <c r="W474" s="41"/>
      <c r="X474" s="41"/>
      <c r="Y474" s="166"/>
      <c r="Z474" s="41"/>
      <c r="AA474" s="444"/>
      <c r="AB474" s="41"/>
    </row>
    <row r="475" spans="1:28" ht="15.75" customHeight="1">
      <c r="A475" s="13">
        <v>464</v>
      </c>
      <c r="B475" s="14" t="s">
        <v>315</v>
      </c>
      <c r="C475" s="64" t="s">
        <v>360</v>
      </c>
      <c r="D475" s="99"/>
      <c r="E475" s="67">
        <v>220</v>
      </c>
      <c r="F475" s="99" t="s">
        <v>252</v>
      </c>
      <c r="G475" s="87">
        <v>280</v>
      </c>
      <c r="H475" s="92">
        <v>61600</v>
      </c>
      <c r="I475" s="13"/>
      <c r="J475" s="468"/>
      <c r="K475" s="468"/>
      <c r="L475" s="468"/>
      <c r="M475" s="468"/>
      <c r="N475" s="468"/>
      <c r="O475" s="468"/>
      <c r="P475" s="468"/>
      <c r="Q475" s="468"/>
      <c r="R475" s="468"/>
      <c r="S475" s="468"/>
      <c r="T475" s="468"/>
      <c r="U475" s="486"/>
      <c r="V475" s="41"/>
      <c r="W475" s="41"/>
      <c r="X475" s="41"/>
      <c r="Y475" s="166"/>
      <c r="Z475" s="41"/>
      <c r="AA475" s="444"/>
      <c r="AB475" s="41"/>
    </row>
    <row r="476" spans="1:28" ht="29.25" customHeight="1">
      <c r="A476" s="13">
        <v>465</v>
      </c>
      <c r="B476" s="14" t="s">
        <v>315</v>
      </c>
      <c r="C476" s="64" t="s">
        <v>361</v>
      </c>
      <c r="D476" s="99"/>
      <c r="E476" s="67">
        <v>40</v>
      </c>
      <c r="F476" s="99" t="s">
        <v>252</v>
      </c>
      <c r="G476" s="87">
        <v>640</v>
      </c>
      <c r="H476" s="92">
        <v>25600</v>
      </c>
      <c r="I476" s="13"/>
      <c r="J476" s="468"/>
      <c r="K476" s="468"/>
      <c r="L476" s="468"/>
      <c r="M476" s="468"/>
      <c r="N476" s="468"/>
      <c r="O476" s="468"/>
      <c r="P476" s="468"/>
      <c r="Q476" s="468"/>
      <c r="R476" s="468"/>
      <c r="S476" s="468"/>
      <c r="T476" s="468"/>
      <c r="U476" s="486"/>
      <c r="V476" s="41"/>
      <c r="W476" s="41"/>
      <c r="X476" s="41"/>
      <c r="Y476" s="166"/>
      <c r="Z476" s="41"/>
      <c r="AA476" s="444"/>
      <c r="AB476" s="41"/>
    </row>
    <row r="477" spans="1:28" ht="29.25" customHeight="1">
      <c r="A477" s="13">
        <v>466</v>
      </c>
      <c r="B477" s="14" t="s">
        <v>315</v>
      </c>
      <c r="C477" s="64" t="s">
        <v>361</v>
      </c>
      <c r="D477" s="99"/>
      <c r="E477" s="67">
        <v>40</v>
      </c>
      <c r="F477" s="99" t="s">
        <v>252</v>
      </c>
      <c r="G477" s="87">
        <v>610</v>
      </c>
      <c r="H477" s="92">
        <v>24400</v>
      </c>
      <c r="I477" s="13"/>
      <c r="J477" s="468"/>
      <c r="K477" s="468"/>
      <c r="L477" s="468"/>
      <c r="M477" s="468"/>
      <c r="N477" s="468"/>
      <c r="O477" s="468"/>
      <c r="P477" s="468"/>
      <c r="Q477" s="468"/>
      <c r="R477" s="468"/>
      <c r="S477" s="468"/>
      <c r="T477" s="468"/>
      <c r="U477" s="486"/>
      <c r="V477" s="41"/>
      <c r="W477" s="41"/>
      <c r="X477" s="41"/>
      <c r="Y477" s="166"/>
      <c r="Z477" s="41"/>
      <c r="AA477" s="444"/>
      <c r="AB477" s="41"/>
    </row>
    <row r="478" spans="1:28" ht="29.25" customHeight="1">
      <c r="A478" s="13">
        <v>467</v>
      </c>
      <c r="B478" s="14" t="s">
        <v>315</v>
      </c>
      <c r="C478" s="64" t="s">
        <v>361</v>
      </c>
      <c r="D478" s="99"/>
      <c r="E478" s="67">
        <v>45</v>
      </c>
      <c r="F478" s="99" t="s">
        <v>252</v>
      </c>
      <c r="G478" s="87">
        <v>560</v>
      </c>
      <c r="H478" s="92">
        <v>25200</v>
      </c>
      <c r="I478" s="13"/>
      <c r="J478" s="468"/>
      <c r="K478" s="468"/>
      <c r="L478" s="468"/>
      <c r="M478" s="468"/>
      <c r="N478" s="468"/>
      <c r="O478" s="468"/>
      <c r="P478" s="468"/>
      <c r="Q478" s="468"/>
      <c r="R478" s="468"/>
      <c r="S478" s="468"/>
      <c r="T478" s="468"/>
      <c r="U478" s="486"/>
      <c r="V478" s="41"/>
      <c r="W478" s="41"/>
      <c r="X478" s="41"/>
      <c r="Y478" s="166"/>
      <c r="Z478" s="41"/>
      <c r="AA478" s="444"/>
      <c r="AB478" s="41"/>
    </row>
    <row r="479" spans="1:28" ht="15.75" customHeight="1">
      <c r="A479" s="13">
        <v>468</v>
      </c>
      <c r="B479" s="14" t="s">
        <v>315</v>
      </c>
      <c r="C479" s="64" t="s">
        <v>362</v>
      </c>
      <c r="D479" s="99"/>
      <c r="E479" s="67">
        <v>38</v>
      </c>
      <c r="F479" s="99" t="s">
        <v>252</v>
      </c>
      <c r="G479" s="87">
        <v>450</v>
      </c>
      <c r="H479" s="92">
        <v>17100</v>
      </c>
      <c r="I479" s="13"/>
      <c r="J479" s="468"/>
      <c r="K479" s="468"/>
      <c r="L479" s="468"/>
      <c r="M479" s="468"/>
      <c r="N479" s="468"/>
      <c r="O479" s="468"/>
      <c r="P479" s="468"/>
      <c r="Q479" s="468"/>
      <c r="R479" s="468"/>
      <c r="S479" s="468"/>
      <c r="T479" s="468"/>
      <c r="U479" s="486"/>
      <c r="V479" s="41"/>
      <c r="W479" s="41"/>
      <c r="X479" s="41"/>
      <c r="Y479" s="166"/>
      <c r="Z479" s="41"/>
      <c r="AA479" s="444"/>
      <c r="AB479" s="41"/>
    </row>
    <row r="480" spans="1:28" ht="15.75" customHeight="1">
      <c r="A480" s="13">
        <v>469</v>
      </c>
      <c r="B480" s="14" t="s">
        <v>315</v>
      </c>
      <c r="C480" s="64" t="s">
        <v>363</v>
      </c>
      <c r="D480" s="99"/>
      <c r="E480" s="67">
        <v>39</v>
      </c>
      <c r="F480" s="99" t="s">
        <v>252</v>
      </c>
      <c r="G480" s="87">
        <v>450</v>
      </c>
      <c r="H480" s="92">
        <v>17550</v>
      </c>
      <c r="I480" s="13"/>
      <c r="J480" s="468"/>
      <c r="K480" s="468"/>
      <c r="L480" s="468"/>
      <c r="M480" s="468"/>
      <c r="N480" s="468"/>
      <c r="O480" s="468"/>
      <c r="P480" s="468"/>
      <c r="Q480" s="468"/>
      <c r="R480" s="468"/>
      <c r="S480" s="468"/>
      <c r="T480" s="468"/>
      <c r="U480" s="486"/>
      <c r="V480" s="41"/>
      <c r="W480" s="41"/>
      <c r="X480" s="41"/>
      <c r="Y480" s="166"/>
      <c r="Z480" s="41"/>
      <c r="AA480" s="444"/>
      <c r="AB480" s="41"/>
    </row>
    <row r="481" spans="1:28" ht="15.75" customHeight="1">
      <c r="A481" s="13">
        <v>470</v>
      </c>
      <c r="B481" s="14" t="s">
        <v>315</v>
      </c>
      <c r="C481" s="64" t="s">
        <v>364</v>
      </c>
      <c r="D481" s="99"/>
      <c r="E481" s="67">
        <v>80</v>
      </c>
      <c r="F481" s="99" t="s">
        <v>252</v>
      </c>
      <c r="G481" s="87">
        <v>230</v>
      </c>
      <c r="H481" s="92">
        <v>18400</v>
      </c>
      <c r="I481" s="13"/>
      <c r="J481" s="468"/>
      <c r="K481" s="468"/>
      <c r="L481" s="468"/>
      <c r="M481" s="468"/>
      <c r="N481" s="468"/>
      <c r="O481" s="468"/>
      <c r="P481" s="468"/>
      <c r="Q481" s="468"/>
      <c r="R481" s="468"/>
      <c r="S481" s="468"/>
      <c r="T481" s="468"/>
      <c r="U481" s="486"/>
      <c r="V481" s="41"/>
      <c r="W481" s="41"/>
      <c r="X481" s="41"/>
      <c r="Y481" s="166"/>
      <c r="Z481" s="41"/>
      <c r="AA481" s="444"/>
      <c r="AB481" s="41"/>
    </row>
    <row r="482" spans="1:28" ht="15.75" customHeight="1">
      <c r="A482" s="13">
        <v>471</v>
      </c>
      <c r="B482" s="14" t="s">
        <v>315</v>
      </c>
      <c r="C482" s="64" t="s">
        <v>365</v>
      </c>
      <c r="D482" s="99"/>
      <c r="E482" s="67">
        <v>40</v>
      </c>
      <c r="F482" s="99" t="s">
        <v>252</v>
      </c>
      <c r="G482" s="87">
        <v>260</v>
      </c>
      <c r="H482" s="92">
        <v>10400</v>
      </c>
      <c r="I482" s="13"/>
      <c r="J482" s="468"/>
      <c r="K482" s="468"/>
      <c r="L482" s="468"/>
      <c r="M482" s="468"/>
      <c r="N482" s="468"/>
      <c r="O482" s="468"/>
      <c r="P482" s="468"/>
      <c r="Q482" s="468"/>
      <c r="R482" s="468"/>
      <c r="S482" s="468"/>
      <c r="T482" s="468"/>
      <c r="U482" s="486"/>
      <c r="V482" s="41"/>
      <c r="W482" s="41"/>
      <c r="X482" s="41"/>
      <c r="Y482" s="166"/>
      <c r="Z482" s="41"/>
      <c r="AA482" s="444"/>
      <c r="AB482" s="41"/>
    </row>
    <row r="483" spans="1:28" ht="15.75" customHeight="1">
      <c r="A483" s="13">
        <v>472</v>
      </c>
      <c r="B483" s="14" t="s">
        <v>315</v>
      </c>
      <c r="C483" s="64" t="s">
        <v>366</v>
      </c>
      <c r="D483" s="99"/>
      <c r="E483" s="67">
        <v>50</v>
      </c>
      <c r="F483" s="99" t="s">
        <v>252</v>
      </c>
      <c r="G483" s="87">
        <v>289.5</v>
      </c>
      <c r="H483" s="92">
        <v>14475</v>
      </c>
      <c r="I483" s="13"/>
      <c r="J483" s="468"/>
      <c r="K483" s="468"/>
      <c r="L483" s="468"/>
      <c r="M483" s="468"/>
      <c r="N483" s="468"/>
      <c r="O483" s="468"/>
      <c r="P483" s="468"/>
      <c r="Q483" s="468"/>
      <c r="R483" s="468"/>
      <c r="S483" s="468"/>
      <c r="T483" s="468"/>
      <c r="U483" s="486"/>
      <c r="V483" s="41"/>
      <c r="W483" s="41"/>
      <c r="X483" s="41"/>
      <c r="Y483" s="166"/>
      <c r="Z483" s="41"/>
      <c r="AA483" s="444"/>
      <c r="AB483" s="41"/>
    </row>
    <row r="484" spans="1:28" ht="15.75" customHeight="1">
      <c r="A484" s="13">
        <v>473</v>
      </c>
      <c r="B484" s="14" t="s">
        <v>315</v>
      </c>
      <c r="C484" s="64" t="s">
        <v>367</v>
      </c>
      <c r="D484" s="99"/>
      <c r="E484" s="67">
        <v>50</v>
      </c>
      <c r="F484" s="99" t="s">
        <v>252</v>
      </c>
      <c r="G484" s="87">
        <v>150</v>
      </c>
      <c r="H484" s="92">
        <v>7500</v>
      </c>
      <c r="I484" s="13"/>
      <c r="J484" s="468"/>
      <c r="K484" s="468"/>
      <c r="L484" s="468"/>
      <c r="M484" s="468"/>
      <c r="N484" s="468"/>
      <c r="O484" s="468"/>
      <c r="P484" s="468"/>
      <c r="Q484" s="468"/>
      <c r="R484" s="468"/>
      <c r="S484" s="468"/>
      <c r="T484" s="468"/>
      <c r="U484" s="486"/>
      <c r="V484" s="41"/>
      <c r="W484" s="41"/>
      <c r="X484" s="41"/>
      <c r="Y484" s="166"/>
      <c r="Z484" s="41"/>
      <c r="AA484" s="444"/>
      <c r="AB484" s="41"/>
    </row>
    <row r="485" spans="1:28" ht="15.75" customHeight="1">
      <c r="A485" s="13">
        <v>474</v>
      </c>
      <c r="B485" s="14" t="s">
        <v>315</v>
      </c>
      <c r="C485" s="64" t="s">
        <v>368</v>
      </c>
      <c r="D485" s="99"/>
      <c r="E485" s="67">
        <v>40</v>
      </c>
      <c r="F485" s="99" t="s">
        <v>252</v>
      </c>
      <c r="G485" s="87">
        <v>140</v>
      </c>
      <c r="H485" s="92">
        <v>5600</v>
      </c>
      <c r="I485" s="13"/>
      <c r="J485" s="468"/>
      <c r="K485" s="468"/>
      <c r="L485" s="468"/>
      <c r="M485" s="468"/>
      <c r="N485" s="468"/>
      <c r="O485" s="468"/>
      <c r="P485" s="468"/>
      <c r="Q485" s="468"/>
      <c r="R485" s="468"/>
      <c r="S485" s="468"/>
      <c r="T485" s="468"/>
      <c r="U485" s="486"/>
      <c r="V485" s="41"/>
      <c r="W485" s="41"/>
      <c r="X485" s="41"/>
      <c r="Y485" s="166"/>
      <c r="Z485" s="41"/>
      <c r="AA485" s="444"/>
      <c r="AB485" s="41"/>
    </row>
    <row r="486" spans="1:28" ht="15.75" customHeight="1">
      <c r="A486" s="13">
        <v>475</v>
      </c>
      <c r="B486" s="14"/>
      <c r="C486" s="64"/>
      <c r="D486" s="99"/>
      <c r="E486" s="67"/>
      <c r="F486" s="99"/>
      <c r="G486" s="87"/>
      <c r="H486" s="93">
        <v>949325</v>
      </c>
      <c r="I486" s="13"/>
      <c r="J486" s="468"/>
      <c r="K486" s="468"/>
      <c r="L486" s="468"/>
      <c r="M486" s="468"/>
      <c r="N486" s="468"/>
      <c r="O486" s="468"/>
      <c r="P486" s="468"/>
      <c r="Q486" s="468"/>
      <c r="R486" s="468"/>
      <c r="S486" s="468"/>
      <c r="T486" s="468"/>
      <c r="U486" s="486"/>
      <c r="V486" s="41"/>
      <c r="W486" s="41"/>
      <c r="X486" s="41"/>
      <c r="Y486" s="166"/>
      <c r="Z486" s="41"/>
      <c r="AA486" s="444"/>
      <c r="AB486" s="41"/>
    </row>
    <row r="487" spans="1:28" ht="15.75" customHeight="1">
      <c r="A487" s="13">
        <v>476</v>
      </c>
      <c r="B487" s="14" t="s">
        <v>315</v>
      </c>
      <c r="C487" s="94" t="s">
        <v>369</v>
      </c>
      <c r="D487" s="14" t="s">
        <v>319</v>
      </c>
      <c r="E487" s="67">
        <v>1</v>
      </c>
      <c r="F487" s="14" t="s">
        <v>44</v>
      </c>
      <c r="G487" s="89">
        <f>H487</f>
        <v>900000</v>
      </c>
      <c r="H487" s="74">
        <v>900000</v>
      </c>
      <c r="I487" s="13" t="s">
        <v>30</v>
      </c>
      <c r="J487" s="468"/>
      <c r="K487" s="468"/>
      <c r="L487" s="468">
        <v>1</v>
      </c>
      <c r="M487" s="468"/>
      <c r="N487" s="468"/>
      <c r="O487" s="468"/>
      <c r="P487" s="468"/>
      <c r="Q487" s="468"/>
      <c r="R487" s="468"/>
      <c r="S487" s="468"/>
      <c r="T487" s="468"/>
      <c r="U487" s="486"/>
      <c r="V487" s="41" t="s">
        <v>828</v>
      </c>
      <c r="W487" s="166">
        <f>H487</f>
        <v>900000</v>
      </c>
      <c r="X487" s="41"/>
      <c r="Y487" s="166"/>
      <c r="Z487" s="41"/>
      <c r="AA487" s="444"/>
      <c r="AB487" s="41"/>
    </row>
    <row r="488" spans="1:28" ht="28.5" customHeight="1">
      <c r="A488" s="13">
        <v>477</v>
      </c>
      <c r="B488" s="14" t="s">
        <v>315</v>
      </c>
      <c r="C488" s="64" t="s">
        <v>328</v>
      </c>
      <c r="D488" s="14"/>
      <c r="E488" s="67">
        <v>30</v>
      </c>
      <c r="F488" s="14" t="s">
        <v>252</v>
      </c>
      <c r="G488" s="18">
        <v>980</v>
      </c>
      <c r="H488" s="95">
        <v>29400</v>
      </c>
      <c r="I488" s="62"/>
      <c r="J488" s="468"/>
      <c r="K488" s="468"/>
      <c r="L488" s="468"/>
      <c r="M488" s="468"/>
      <c r="N488" s="468"/>
      <c r="O488" s="468"/>
      <c r="P488" s="468"/>
      <c r="Q488" s="468"/>
      <c r="R488" s="468"/>
      <c r="S488" s="468"/>
      <c r="T488" s="468"/>
      <c r="U488" s="486"/>
      <c r="V488" s="41"/>
      <c r="W488" s="41"/>
      <c r="X488" s="41"/>
      <c r="Y488" s="166"/>
      <c r="Z488" s="41"/>
      <c r="AA488" s="444"/>
      <c r="AB488" s="41"/>
    </row>
    <row r="489" spans="1:28" ht="28.5" customHeight="1">
      <c r="A489" s="13">
        <v>478</v>
      </c>
      <c r="B489" s="14" t="s">
        <v>315</v>
      </c>
      <c r="C489" s="64" t="s">
        <v>329</v>
      </c>
      <c r="D489" s="14"/>
      <c r="E489" s="67">
        <v>26</v>
      </c>
      <c r="F489" s="14" t="s">
        <v>252</v>
      </c>
      <c r="G489" s="18">
        <v>980</v>
      </c>
      <c r="H489" s="95">
        <v>25480</v>
      </c>
      <c r="I489" s="62"/>
      <c r="J489" s="468"/>
      <c r="K489" s="468"/>
      <c r="L489" s="468"/>
      <c r="M489" s="468"/>
      <c r="N489" s="468"/>
      <c r="O489" s="468"/>
      <c r="P489" s="468"/>
      <c r="Q489" s="468"/>
      <c r="R489" s="468"/>
      <c r="S489" s="468"/>
      <c r="T489" s="468"/>
      <c r="U489" s="486"/>
      <c r="V489" s="41"/>
      <c r="W489" s="41"/>
      <c r="X489" s="41"/>
      <c r="Y489" s="166"/>
      <c r="Z489" s="41"/>
      <c r="AA489" s="444"/>
      <c r="AB489" s="41"/>
    </row>
    <row r="490" spans="1:28" ht="28.5" customHeight="1">
      <c r="A490" s="13">
        <v>479</v>
      </c>
      <c r="B490" s="14" t="s">
        <v>315</v>
      </c>
      <c r="C490" s="64" t="s">
        <v>330</v>
      </c>
      <c r="D490" s="14"/>
      <c r="E490" s="67">
        <v>20</v>
      </c>
      <c r="F490" s="14" t="s">
        <v>252</v>
      </c>
      <c r="G490" s="18">
        <v>350</v>
      </c>
      <c r="H490" s="95">
        <v>7000</v>
      </c>
      <c r="I490" s="62"/>
      <c r="J490" s="468"/>
      <c r="K490" s="468"/>
      <c r="L490" s="468"/>
      <c r="M490" s="468"/>
      <c r="N490" s="468"/>
      <c r="O490" s="468"/>
      <c r="P490" s="468"/>
      <c r="Q490" s="468"/>
      <c r="R490" s="468"/>
      <c r="S490" s="468"/>
      <c r="T490" s="468"/>
      <c r="U490" s="486"/>
      <c r="V490" s="41"/>
      <c r="W490" s="41"/>
      <c r="X490" s="41"/>
      <c r="Y490" s="166"/>
      <c r="Z490" s="41"/>
      <c r="AA490" s="444"/>
      <c r="AB490" s="41"/>
    </row>
    <row r="491" spans="1:28" ht="28.5" customHeight="1">
      <c r="A491" s="13">
        <v>480</v>
      </c>
      <c r="B491" s="14" t="s">
        <v>315</v>
      </c>
      <c r="C491" s="64" t="s">
        <v>331</v>
      </c>
      <c r="D491" s="14"/>
      <c r="E491" s="67">
        <v>20</v>
      </c>
      <c r="F491" s="14" t="s">
        <v>252</v>
      </c>
      <c r="G491" s="18">
        <v>726</v>
      </c>
      <c r="H491" s="95">
        <v>14520</v>
      </c>
      <c r="I491" s="62"/>
      <c r="J491" s="468"/>
      <c r="K491" s="468"/>
      <c r="L491" s="468"/>
      <c r="M491" s="468"/>
      <c r="N491" s="468"/>
      <c r="O491" s="468"/>
      <c r="P491" s="468"/>
      <c r="Q491" s="468"/>
      <c r="R491" s="468"/>
      <c r="S491" s="468"/>
      <c r="T491" s="468"/>
      <c r="U491" s="486"/>
      <c r="V491" s="41"/>
      <c r="W491" s="41"/>
      <c r="X491" s="41"/>
      <c r="Y491" s="166"/>
      <c r="Z491" s="41"/>
      <c r="AA491" s="444"/>
      <c r="AB491" s="41"/>
    </row>
    <row r="492" spans="1:28" ht="28.5" customHeight="1">
      <c r="A492" s="13">
        <v>481</v>
      </c>
      <c r="B492" s="14" t="s">
        <v>315</v>
      </c>
      <c r="C492" s="64" t="s">
        <v>332</v>
      </c>
      <c r="D492" s="14"/>
      <c r="E492" s="67">
        <v>40</v>
      </c>
      <c r="F492" s="14" t="s">
        <v>252</v>
      </c>
      <c r="G492" s="18">
        <v>620</v>
      </c>
      <c r="H492" s="95">
        <v>24800</v>
      </c>
      <c r="I492" s="62"/>
      <c r="J492" s="468"/>
      <c r="K492" s="468"/>
      <c r="L492" s="468"/>
      <c r="M492" s="468"/>
      <c r="N492" s="468"/>
      <c r="O492" s="468"/>
      <c r="P492" s="468"/>
      <c r="Q492" s="468"/>
      <c r="R492" s="468"/>
      <c r="S492" s="468"/>
      <c r="T492" s="468"/>
      <c r="U492" s="486"/>
      <c r="V492" s="41"/>
      <c r="W492" s="41"/>
      <c r="X492" s="41"/>
      <c r="Y492" s="166"/>
      <c r="Z492" s="41"/>
      <c r="AA492" s="444"/>
      <c r="AB492" s="41"/>
    </row>
    <row r="493" spans="1:28" ht="28.5" customHeight="1">
      <c r="A493" s="13">
        <v>482</v>
      </c>
      <c r="B493" s="14" t="s">
        <v>315</v>
      </c>
      <c r="C493" s="64" t="s">
        <v>333</v>
      </c>
      <c r="D493" s="14"/>
      <c r="E493" s="67">
        <v>40</v>
      </c>
      <c r="F493" s="14" t="s">
        <v>252</v>
      </c>
      <c r="G493" s="18">
        <v>620</v>
      </c>
      <c r="H493" s="95">
        <v>24800</v>
      </c>
      <c r="I493" s="62"/>
      <c r="J493" s="468"/>
      <c r="K493" s="468"/>
      <c r="L493" s="468"/>
      <c r="M493" s="468"/>
      <c r="N493" s="468"/>
      <c r="O493" s="468"/>
      <c r="P493" s="468"/>
      <c r="Q493" s="468"/>
      <c r="R493" s="468"/>
      <c r="S493" s="468"/>
      <c r="T493" s="468"/>
      <c r="U493" s="486"/>
      <c r="V493" s="41"/>
      <c r="W493" s="41"/>
      <c r="X493" s="41"/>
      <c r="Y493" s="166"/>
      <c r="Z493" s="41"/>
      <c r="AA493" s="444"/>
      <c r="AB493" s="41"/>
    </row>
    <row r="494" spans="1:28" ht="28.5" customHeight="1">
      <c r="A494" s="13">
        <v>483</v>
      </c>
      <c r="B494" s="14" t="s">
        <v>315</v>
      </c>
      <c r="C494" s="64" t="s">
        <v>334</v>
      </c>
      <c r="D494" s="14"/>
      <c r="E494" s="67">
        <v>40</v>
      </c>
      <c r="F494" s="14" t="s">
        <v>252</v>
      </c>
      <c r="G494" s="18">
        <v>320</v>
      </c>
      <c r="H494" s="95">
        <v>12800</v>
      </c>
      <c r="I494" s="62"/>
      <c r="J494" s="468"/>
      <c r="K494" s="468"/>
      <c r="L494" s="468"/>
      <c r="M494" s="468"/>
      <c r="N494" s="468"/>
      <c r="O494" s="468"/>
      <c r="P494" s="468"/>
      <c r="Q494" s="468"/>
      <c r="R494" s="468"/>
      <c r="S494" s="468"/>
      <c r="T494" s="468"/>
      <c r="U494" s="486"/>
      <c r="V494" s="41"/>
      <c r="W494" s="41"/>
      <c r="X494" s="41"/>
      <c r="Y494" s="166"/>
      <c r="Z494" s="41"/>
      <c r="AA494" s="444"/>
      <c r="AB494" s="41"/>
    </row>
    <row r="495" spans="1:28" ht="28.5" customHeight="1">
      <c r="A495" s="13">
        <v>484</v>
      </c>
      <c r="B495" s="14" t="s">
        <v>315</v>
      </c>
      <c r="C495" s="64" t="s">
        <v>335</v>
      </c>
      <c r="D495" s="14"/>
      <c r="E495" s="67">
        <v>100</v>
      </c>
      <c r="F495" s="14" t="s">
        <v>252</v>
      </c>
      <c r="G495" s="18">
        <v>640</v>
      </c>
      <c r="H495" s="95">
        <v>64000</v>
      </c>
      <c r="I495" s="62"/>
      <c r="J495" s="468"/>
      <c r="K495" s="468"/>
      <c r="L495" s="468"/>
      <c r="M495" s="468"/>
      <c r="N495" s="468"/>
      <c r="O495" s="468"/>
      <c r="P495" s="468"/>
      <c r="Q495" s="468"/>
      <c r="R495" s="468"/>
      <c r="S495" s="468"/>
      <c r="T495" s="468"/>
      <c r="U495" s="486"/>
      <c r="V495" s="41"/>
      <c r="W495" s="41"/>
      <c r="X495" s="41"/>
      <c r="Y495" s="166"/>
      <c r="Z495" s="41"/>
      <c r="AA495" s="444"/>
      <c r="AB495" s="41"/>
    </row>
    <row r="496" spans="1:28" ht="28.5" customHeight="1">
      <c r="A496" s="13">
        <v>485</v>
      </c>
      <c r="B496" s="14" t="s">
        <v>315</v>
      </c>
      <c r="C496" s="64" t="s">
        <v>336</v>
      </c>
      <c r="D496" s="14"/>
      <c r="E496" s="67">
        <v>100</v>
      </c>
      <c r="F496" s="14" t="s">
        <v>252</v>
      </c>
      <c r="G496" s="18">
        <v>640</v>
      </c>
      <c r="H496" s="95">
        <v>64000</v>
      </c>
      <c r="I496" s="62"/>
      <c r="J496" s="468"/>
      <c r="K496" s="468"/>
      <c r="L496" s="468"/>
      <c r="M496" s="468"/>
      <c r="N496" s="468"/>
      <c r="O496" s="468"/>
      <c r="P496" s="468"/>
      <c r="Q496" s="468"/>
      <c r="R496" s="468"/>
      <c r="S496" s="468"/>
      <c r="T496" s="468"/>
      <c r="U496" s="486"/>
      <c r="V496" s="41"/>
      <c r="W496" s="41"/>
      <c r="X496" s="41"/>
      <c r="Y496" s="166"/>
      <c r="Z496" s="41"/>
      <c r="AA496" s="444"/>
      <c r="AB496" s="41"/>
    </row>
    <row r="497" spans="1:28" ht="28.5" customHeight="1">
      <c r="A497" s="13">
        <v>486</v>
      </c>
      <c r="B497" s="14" t="s">
        <v>315</v>
      </c>
      <c r="C497" s="64" t="s">
        <v>337</v>
      </c>
      <c r="D497" s="14"/>
      <c r="E497" s="67">
        <v>30</v>
      </c>
      <c r="F497" s="14" t="s">
        <v>252</v>
      </c>
      <c r="G497" s="18">
        <v>360</v>
      </c>
      <c r="H497" s="95">
        <v>10800</v>
      </c>
      <c r="I497" s="62"/>
      <c r="J497" s="468"/>
      <c r="K497" s="468"/>
      <c r="L497" s="468"/>
      <c r="M497" s="468"/>
      <c r="N497" s="468"/>
      <c r="O497" s="468"/>
      <c r="P497" s="468"/>
      <c r="Q497" s="468"/>
      <c r="R497" s="468"/>
      <c r="S497" s="468"/>
      <c r="T497" s="468"/>
      <c r="U497" s="486"/>
      <c r="V497" s="41"/>
      <c r="W497" s="41"/>
      <c r="X497" s="41"/>
      <c r="Y497" s="166"/>
      <c r="Z497" s="41"/>
      <c r="AA497" s="444"/>
      <c r="AB497" s="41"/>
    </row>
    <row r="498" spans="1:28" ht="28.5" customHeight="1">
      <c r="A498" s="13">
        <v>487</v>
      </c>
      <c r="B498" s="14" t="s">
        <v>315</v>
      </c>
      <c r="C498" s="64" t="s">
        <v>338</v>
      </c>
      <c r="D498" s="14"/>
      <c r="E498" s="67">
        <v>40</v>
      </c>
      <c r="F498" s="14" t="s">
        <v>252</v>
      </c>
      <c r="G498" s="18">
        <v>640</v>
      </c>
      <c r="H498" s="95">
        <v>25600</v>
      </c>
      <c r="I498" s="62"/>
      <c r="J498" s="468"/>
      <c r="K498" s="468"/>
      <c r="L498" s="468"/>
      <c r="M498" s="468"/>
      <c r="N498" s="468"/>
      <c r="O498" s="468"/>
      <c r="P498" s="468"/>
      <c r="Q498" s="468"/>
      <c r="R498" s="468"/>
      <c r="S498" s="468"/>
      <c r="T498" s="468"/>
      <c r="U498" s="486"/>
      <c r="V498" s="41"/>
      <c r="W498" s="41"/>
      <c r="X498" s="41"/>
      <c r="Y498" s="166"/>
      <c r="Z498" s="41"/>
      <c r="AA498" s="444"/>
      <c r="AB498" s="41"/>
    </row>
    <row r="499" spans="1:28" ht="28.5" customHeight="1">
      <c r="A499" s="13">
        <v>488</v>
      </c>
      <c r="B499" s="14" t="s">
        <v>315</v>
      </c>
      <c r="C499" s="64" t="s">
        <v>339</v>
      </c>
      <c r="D499" s="14"/>
      <c r="E499" s="67">
        <v>40</v>
      </c>
      <c r="F499" s="14" t="s">
        <v>252</v>
      </c>
      <c r="G499" s="18">
        <v>690</v>
      </c>
      <c r="H499" s="95">
        <v>27600</v>
      </c>
      <c r="I499" s="62"/>
      <c r="J499" s="468"/>
      <c r="K499" s="468"/>
      <c r="L499" s="468"/>
      <c r="M499" s="468"/>
      <c r="N499" s="468"/>
      <c r="O499" s="468"/>
      <c r="P499" s="468"/>
      <c r="Q499" s="468"/>
      <c r="R499" s="468"/>
      <c r="S499" s="468"/>
      <c r="T499" s="468"/>
      <c r="U499" s="486"/>
      <c r="V499" s="41"/>
      <c r="W499" s="41"/>
      <c r="X499" s="41"/>
      <c r="Y499" s="166"/>
      <c r="Z499" s="41"/>
      <c r="AA499" s="444"/>
      <c r="AB499" s="41"/>
    </row>
    <row r="500" spans="1:28" ht="28.5" customHeight="1">
      <c r="A500" s="13">
        <v>489</v>
      </c>
      <c r="B500" s="14" t="s">
        <v>315</v>
      </c>
      <c r="C500" s="64" t="s">
        <v>340</v>
      </c>
      <c r="D500" s="14"/>
      <c r="E500" s="67">
        <v>40</v>
      </c>
      <c r="F500" s="14" t="s">
        <v>252</v>
      </c>
      <c r="G500" s="18">
        <v>640</v>
      </c>
      <c r="H500" s="95">
        <v>25600</v>
      </c>
      <c r="I500" s="62"/>
      <c r="J500" s="468"/>
      <c r="K500" s="468"/>
      <c r="L500" s="468"/>
      <c r="M500" s="468"/>
      <c r="N500" s="468"/>
      <c r="O500" s="468"/>
      <c r="P500" s="468"/>
      <c r="Q500" s="468"/>
      <c r="R500" s="468"/>
      <c r="S500" s="468"/>
      <c r="T500" s="468"/>
      <c r="U500" s="486"/>
      <c r="V500" s="41"/>
      <c r="W500" s="41"/>
      <c r="X500" s="41"/>
      <c r="Y500" s="166"/>
      <c r="Z500" s="41"/>
      <c r="AA500" s="444"/>
      <c r="AB500" s="41"/>
    </row>
    <row r="501" spans="1:28" ht="28.5" customHeight="1">
      <c r="A501" s="13">
        <v>490</v>
      </c>
      <c r="B501" s="14" t="s">
        <v>315</v>
      </c>
      <c r="C501" s="64" t="s">
        <v>340</v>
      </c>
      <c r="D501" s="14"/>
      <c r="E501" s="67">
        <v>40</v>
      </c>
      <c r="F501" s="14" t="s">
        <v>252</v>
      </c>
      <c r="G501" s="18">
        <v>610</v>
      </c>
      <c r="H501" s="95">
        <v>24400</v>
      </c>
      <c r="I501" s="62"/>
      <c r="J501" s="468"/>
      <c r="K501" s="468"/>
      <c r="L501" s="468"/>
      <c r="M501" s="468"/>
      <c r="N501" s="468"/>
      <c r="O501" s="468"/>
      <c r="P501" s="468"/>
      <c r="Q501" s="468"/>
      <c r="R501" s="468"/>
      <c r="S501" s="468"/>
      <c r="T501" s="468"/>
      <c r="U501" s="486"/>
      <c r="V501" s="41"/>
      <c r="W501" s="41"/>
      <c r="X501" s="41"/>
      <c r="Y501" s="166"/>
      <c r="Z501" s="41"/>
      <c r="AA501" s="444"/>
      <c r="AB501" s="41"/>
    </row>
    <row r="502" spans="1:28" ht="28.5" customHeight="1">
      <c r="A502" s="13">
        <v>491</v>
      </c>
      <c r="B502" s="14" t="s">
        <v>315</v>
      </c>
      <c r="C502" s="64" t="s">
        <v>340</v>
      </c>
      <c r="D502" s="14"/>
      <c r="E502" s="67">
        <v>40</v>
      </c>
      <c r="F502" s="14" t="s">
        <v>252</v>
      </c>
      <c r="G502" s="18">
        <v>560</v>
      </c>
      <c r="H502" s="95">
        <v>22400</v>
      </c>
      <c r="I502" s="62"/>
      <c r="J502" s="468"/>
      <c r="K502" s="468"/>
      <c r="L502" s="468"/>
      <c r="M502" s="468"/>
      <c r="N502" s="468"/>
      <c r="O502" s="468"/>
      <c r="P502" s="468"/>
      <c r="Q502" s="468"/>
      <c r="R502" s="468"/>
      <c r="S502" s="468"/>
      <c r="T502" s="468"/>
      <c r="U502" s="486"/>
      <c r="V502" s="41"/>
      <c r="W502" s="41"/>
      <c r="X502" s="41"/>
      <c r="Y502" s="166"/>
      <c r="Z502" s="41"/>
      <c r="AA502" s="444"/>
      <c r="AB502" s="41"/>
    </row>
    <row r="503" spans="1:28" ht="28.5" customHeight="1">
      <c r="A503" s="13">
        <v>492</v>
      </c>
      <c r="B503" s="14" t="s">
        <v>315</v>
      </c>
      <c r="C503" s="64" t="s">
        <v>342</v>
      </c>
      <c r="D503" s="14"/>
      <c r="E503" s="67">
        <v>40</v>
      </c>
      <c r="F503" s="14" t="s">
        <v>252</v>
      </c>
      <c r="G503" s="18">
        <v>530</v>
      </c>
      <c r="H503" s="95">
        <v>21200</v>
      </c>
      <c r="I503" s="62"/>
      <c r="J503" s="468"/>
      <c r="K503" s="468"/>
      <c r="L503" s="468"/>
      <c r="M503" s="468"/>
      <c r="N503" s="468"/>
      <c r="O503" s="468"/>
      <c r="P503" s="468"/>
      <c r="Q503" s="468"/>
      <c r="R503" s="468"/>
      <c r="S503" s="468"/>
      <c r="T503" s="468"/>
      <c r="U503" s="486"/>
      <c r="V503" s="41"/>
      <c r="W503" s="41"/>
      <c r="X503" s="41"/>
      <c r="Y503" s="166"/>
      <c r="Z503" s="41"/>
      <c r="AA503" s="444"/>
      <c r="AB503" s="41"/>
    </row>
    <row r="504" spans="1:28" ht="28.5" customHeight="1">
      <c r="A504" s="13">
        <v>493</v>
      </c>
      <c r="B504" s="14" t="s">
        <v>315</v>
      </c>
      <c r="C504" s="64" t="s">
        <v>343</v>
      </c>
      <c r="D504" s="14"/>
      <c r="E504" s="67">
        <v>40</v>
      </c>
      <c r="F504" s="14" t="s">
        <v>252</v>
      </c>
      <c r="G504" s="18">
        <v>980</v>
      </c>
      <c r="H504" s="95">
        <v>39200</v>
      </c>
      <c r="I504" s="62"/>
      <c r="J504" s="468"/>
      <c r="K504" s="468"/>
      <c r="L504" s="468"/>
      <c r="M504" s="468"/>
      <c r="N504" s="468"/>
      <c r="O504" s="468"/>
      <c r="P504" s="468"/>
      <c r="Q504" s="468"/>
      <c r="R504" s="468"/>
      <c r="S504" s="468"/>
      <c r="T504" s="468"/>
      <c r="U504" s="486"/>
      <c r="V504" s="41"/>
      <c r="W504" s="41"/>
      <c r="X504" s="41"/>
      <c r="Y504" s="166"/>
      <c r="Z504" s="41"/>
      <c r="AA504" s="444"/>
      <c r="AB504" s="41"/>
    </row>
    <row r="505" spans="1:28" ht="28.5" customHeight="1">
      <c r="A505" s="13">
        <v>494</v>
      </c>
      <c r="B505" s="14" t="s">
        <v>315</v>
      </c>
      <c r="C505" s="64" t="s">
        <v>344</v>
      </c>
      <c r="D505" s="14"/>
      <c r="E505" s="67">
        <v>40</v>
      </c>
      <c r="F505" s="14" t="s">
        <v>252</v>
      </c>
      <c r="G505" s="18">
        <v>490</v>
      </c>
      <c r="H505" s="95">
        <v>19600</v>
      </c>
      <c r="I505" s="62"/>
      <c r="J505" s="468"/>
      <c r="K505" s="468"/>
      <c r="L505" s="468"/>
      <c r="M505" s="468"/>
      <c r="N505" s="468"/>
      <c r="O505" s="468"/>
      <c r="P505" s="468"/>
      <c r="Q505" s="468"/>
      <c r="R505" s="468"/>
      <c r="S505" s="468"/>
      <c r="T505" s="468"/>
      <c r="U505" s="486"/>
      <c r="V505" s="41"/>
      <c r="W505" s="41"/>
      <c r="X505" s="41"/>
      <c r="Y505" s="166"/>
      <c r="Z505" s="41"/>
      <c r="AA505" s="444"/>
      <c r="AB505" s="41"/>
    </row>
    <row r="506" spans="1:28" ht="28.5" customHeight="1">
      <c r="A506" s="13">
        <v>495</v>
      </c>
      <c r="B506" s="14" t="s">
        <v>315</v>
      </c>
      <c r="C506" s="64" t="s">
        <v>345</v>
      </c>
      <c r="D506" s="14"/>
      <c r="E506" s="67">
        <v>30</v>
      </c>
      <c r="F506" s="14" t="s">
        <v>252</v>
      </c>
      <c r="G506" s="18">
        <v>220</v>
      </c>
      <c r="H506" s="95">
        <v>6600</v>
      </c>
      <c r="I506" s="62"/>
      <c r="J506" s="468"/>
      <c r="K506" s="468"/>
      <c r="L506" s="468"/>
      <c r="M506" s="468"/>
      <c r="N506" s="468"/>
      <c r="O506" s="468"/>
      <c r="P506" s="468"/>
      <c r="Q506" s="468"/>
      <c r="R506" s="468"/>
      <c r="S506" s="468"/>
      <c r="T506" s="468"/>
      <c r="U506" s="486"/>
      <c r="V506" s="41"/>
      <c r="W506" s="41"/>
      <c r="X506" s="41"/>
      <c r="Y506" s="166"/>
      <c r="Z506" s="41"/>
      <c r="AA506" s="444"/>
      <c r="AB506" s="41"/>
    </row>
    <row r="507" spans="1:28" ht="28.5" customHeight="1">
      <c r="A507" s="13">
        <v>496</v>
      </c>
      <c r="B507" s="14" t="s">
        <v>315</v>
      </c>
      <c r="C507" s="64" t="s">
        <v>346</v>
      </c>
      <c r="D507" s="14"/>
      <c r="E507" s="67">
        <v>50</v>
      </c>
      <c r="F507" s="14" t="s">
        <v>252</v>
      </c>
      <c r="G507" s="18">
        <v>720</v>
      </c>
      <c r="H507" s="95">
        <v>36000</v>
      </c>
      <c r="I507" s="62"/>
      <c r="J507" s="468"/>
      <c r="K507" s="468"/>
      <c r="L507" s="468"/>
      <c r="M507" s="468"/>
      <c r="N507" s="468"/>
      <c r="O507" s="468"/>
      <c r="P507" s="468"/>
      <c r="Q507" s="468"/>
      <c r="R507" s="468"/>
      <c r="S507" s="468"/>
      <c r="T507" s="468"/>
      <c r="U507" s="486"/>
      <c r="V507" s="41"/>
      <c r="W507" s="41"/>
      <c r="X507" s="41"/>
      <c r="Y507" s="166"/>
      <c r="Z507" s="41"/>
      <c r="AA507" s="444"/>
      <c r="AB507" s="41"/>
    </row>
    <row r="508" spans="1:28" ht="28.5" customHeight="1">
      <c r="A508" s="13">
        <v>497</v>
      </c>
      <c r="B508" s="14" t="s">
        <v>315</v>
      </c>
      <c r="C508" s="64" t="s">
        <v>347</v>
      </c>
      <c r="D508" s="14"/>
      <c r="E508" s="67">
        <v>60</v>
      </c>
      <c r="F508" s="14" t="s">
        <v>252</v>
      </c>
      <c r="G508" s="18">
        <v>560</v>
      </c>
      <c r="H508" s="95">
        <v>33600</v>
      </c>
      <c r="I508" s="62"/>
      <c r="J508" s="468"/>
      <c r="K508" s="468"/>
      <c r="L508" s="468"/>
      <c r="M508" s="468"/>
      <c r="N508" s="468"/>
      <c r="O508" s="468"/>
      <c r="P508" s="468"/>
      <c r="Q508" s="468"/>
      <c r="R508" s="468"/>
      <c r="S508" s="468"/>
      <c r="T508" s="468"/>
      <c r="U508" s="486"/>
      <c r="V508" s="41"/>
      <c r="W508" s="41"/>
      <c r="X508" s="41"/>
      <c r="Y508" s="166"/>
      <c r="Z508" s="41"/>
      <c r="AA508" s="444"/>
      <c r="AB508" s="41"/>
    </row>
    <row r="509" spans="1:28" ht="15.75" customHeight="1">
      <c r="A509" s="13">
        <v>498</v>
      </c>
      <c r="B509" s="14" t="s">
        <v>315</v>
      </c>
      <c r="C509" s="64" t="s">
        <v>348</v>
      </c>
      <c r="D509" s="14"/>
      <c r="E509" s="67">
        <v>40</v>
      </c>
      <c r="F509" s="14" t="s">
        <v>252</v>
      </c>
      <c r="G509" s="18">
        <v>820</v>
      </c>
      <c r="H509" s="95">
        <v>32800</v>
      </c>
      <c r="I509" s="62"/>
      <c r="J509" s="468"/>
      <c r="K509" s="468"/>
      <c r="L509" s="468"/>
      <c r="M509" s="468"/>
      <c r="N509" s="468"/>
      <c r="O509" s="468"/>
      <c r="P509" s="468"/>
      <c r="Q509" s="468"/>
      <c r="R509" s="468"/>
      <c r="S509" s="468"/>
      <c r="T509" s="468"/>
      <c r="U509" s="486"/>
      <c r="V509" s="41"/>
      <c r="W509" s="41"/>
      <c r="X509" s="41"/>
      <c r="Y509" s="166"/>
      <c r="Z509" s="41"/>
      <c r="AA509" s="444"/>
      <c r="AB509" s="41"/>
    </row>
    <row r="510" spans="1:28" ht="15.75" customHeight="1">
      <c r="A510" s="13">
        <v>499</v>
      </c>
      <c r="B510" s="14" t="s">
        <v>315</v>
      </c>
      <c r="C510" s="64" t="s">
        <v>349</v>
      </c>
      <c r="D510" s="14"/>
      <c r="E510" s="67">
        <v>40</v>
      </c>
      <c r="F510" s="14" t="s">
        <v>252</v>
      </c>
      <c r="G510" s="18">
        <v>220</v>
      </c>
      <c r="H510" s="95">
        <v>8800</v>
      </c>
      <c r="I510" s="62"/>
      <c r="J510" s="468"/>
      <c r="K510" s="468"/>
      <c r="L510" s="468"/>
      <c r="M510" s="468"/>
      <c r="N510" s="468"/>
      <c r="O510" s="468"/>
      <c r="P510" s="468"/>
      <c r="Q510" s="468"/>
      <c r="R510" s="468"/>
      <c r="S510" s="468"/>
      <c r="T510" s="468"/>
      <c r="U510" s="486"/>
      <c r="V510" s="41"/>
      <c r="W510" s="41"/>
      <c r="X510" s="41"/>
      <c r="Y510" s="166"/>
      <c r="Z510" s="41"/>
      <c r="AA510" s="444"/>
      <c r="AB510" s="41"/>
    </row>
    <row r="511" spans="1:28" ht="15.75" customHeight="1">
      <c r="A511" s="13">
        <v>500</v>
      </c>
      <c r="B511" s="14" t="s">
        <v>315</v>
      </c>
      <c r="C511" s="64" t="s">
        <v>350</v>
      </c>
      <c r="D511" s="14"/>
      <c r="E511" s="67">
        <v>20</v>
      </c>
      <c r="F511" s="14" t="s">
        <v>252</v>
      </c>
      <c r="G511" s="18">
        <v>620</v>
      </c>
      <c r="H511" s="95">
        <v>12400</v>
      </c>
      <c r="I511" s="62"/>
      <c r="J511" s="468"/>
      <c r="K511" s="468"/>
      <c r="L511" s="468"/>
      <c r="M511" s="468"/>
      <c r="N511" s="468"/>
      <c r="O511" s="468"/>
      <c r="P511" s="468"/>
      <c r="Q511" s="468"/>
      <c r="R511" s="468"/>
      <c r="S511" s="468"/>
      <c r="T511" s="468"/>
      <c r="U511" s="486"/>
      <c r="V511" s="41"/>
      <c r="W511" s="41"/>
      <c r="X511" s="41"/>
      <c r="Y511" s="166"/>
      <c r="Z511" s="41"/>
      <c r="AA511" s="444"/>
      <c r="AB511" s="41"/>
    </row>
    <row r="512" spans="1:28" ht="33" customHeight="1">
      <c r="A512" s="13">
        <v>501</v>
      </c>
      <c r="B512" s="14" t="s">
        <v>315</v>
      </c>
      <c r="C512" s="64" t="s">
        <v>351</v>
      </c>
      <c r="D512" s="14"/>
      <c r="E512" s="67">
        <v>20</v>
      </c>
      <c r="F512" s="14" t="s">
        <v>252</v>
      </c>
      <c r="G512" s="18">
        <v>670</v>
      </c>
      <c r="H512" s="95">
        <v>13400</v>
      </c>
      <c r="I512" s="62"/>
      <c r="J512" s="468"/>
      <c r="K512" s="468"/>
      <c r="L512" s="468"/>
      <c r="M512" s="468"/>
      <c r="N512" s="468"/>
      <c r="O512" s="468"/>
      <c r="P512" s="468"/>
      <c r="Q512" s="468"/>
      <c r="R512" s="468"/>
      <c r="S512" s="468"/>
      <c r="T512" s="468"/>
      <c r="U512" s="486"/>
      <c r="V512" s="41"/>
      <c r="W512" s="41"/>
      <c r="X512" s="41"/>
      <c r="Y512" s="166"/>
      <c r="Z512" s="41"/>
      <c r="AA512" s="444"/>
      <c r="AB512" s="41"/>
    </row>
    <row r="513" spans="1:28" ht="41.25" customHeight="1">
      <c r="A513" s="13">
        <v>502</v>
      </c>
      <c r="B513" s="14" t="s">
        <v>315</v>
      </c>
      <c r="C513" s="64" t="s">
        <v>352</v>
      </c>
      <c r="D513" s="14"/>
      <c r="E513" s="67">
        <v>40</v>
      </c>
      <c r="F513" s="14" t="s">
        <v>252</v>
      </c>
      <c r="G513" s="18">
        <v>900</v>
      </c>
      <c r="H513" s="95">
        <v>36000</v>
      </c>
      <c r="I513" s="62"/>
      <c r="J513" s="468"/>
      <c r="K513" s="468"/>
      <c r="L513" s="468"/>
      <c r="M513" s="468"/>
      <c r="N513" s="468"/>
      <c r="O513" s="468"/>
      <c r="P513" s="468"/>
      <c r="Q513" s="468"/>
      <c r="R513" s="468"/>
      <c r="S513" s="468"/>
      <c r="T513" s="468"/>
      <c r="U513" s="486"/>
      <c r="V513" s="41"/>
      <c r="W513" s="41"/>
      <c r="X513" s="41"/>
      <c r="Y513" s="166"/>
      <c r="Z513" s="41"/>
      <c r="AA513" s="444"/>
      <c r="AB513" s="41"/>
    </row>
    <row r="514" spans="1:28" ht="41.25" customHeight="1">
      <c r="A514" s="13">
        <v>503</v>
      </c>
      <c r="B514" s="14" t="s">
        <v>315</v>
      </c>
      <c r="C514" s="64" t="s">
        <v>352</v>
      </c>
      <c r="D514" s="14"/>
      <c r="E514" s="67">
        <v>40</v>
      </c>
      <c r="F514" s="14" t="s">
        <v>252</v>
      </c>
      <c r="G514" s="18">
        <v>900</v>
      </c>
      <c r="H514" s="95">
        <v>36000</v>
      </c>
      <c r="I514" s="62"/>
      <c r="J514" s="468"/>
      <c r="K514" s="468"/>
      <c r="L514" s="468"/>
      <c r="M514" s="468"/>
      <c r="N514" s="468"/>
      <c r="O514" s="468"/>
      <c r="P514" s="468"/>
      <c r="Q514" s="468"/>
      <c r="R514" s="468"/>
      <c r="S514" s="468"/>
      <c r="T514" s="468"/>
      <c r="U514" s="486"/>
      <c r="V514" s="41"/>
      <c r="W514" s="41"/>
      <c r="X514" s="41"/>
      <c r="Y514" s="166"/>
      <c r="Z514" s="41"/>
      <c r="AA514" s="444"/>
      <c r="AB514" s="41"/>
    </row>
    <row r="515" spans="1:28" ht="41.25" customHeight="1">
      <c r="A515" s="13">
        <v>504</v>
      </c>
      <c r="B515" s="14" t="s">
        <v>315</v>
      </c>
      <c r="C515" s="64" t="s">
        <v>352</v>
      </c>
      <c r="D515" s="14"/>
      <c r="E515" s="67">
        <v>40</v>
      </c>
      <c r="F515" s="14" t="s">
        <v>252</v>
      </c>
      <c r="G515" s="18">
        <v>950</v>
      </c>
      <c r="H515" s="95">
        <v>38000</v>
      </c>
      <c r="I515" s="62"/>
      <c r="J515" s="468"/>
      <c r="K515" s="468"/>
      <c r="L515" s="468"/>
      <c r="M515" s="468"/>
      <c r="N515" s="468"/>
      <c r="O515" s="468"/>
      <c r="P515" s="468"/>
      <c r="Q515" s="468"/>
      <c r="R515" s="468"/>
      <c r="S515" s="468"/>
      <c r="T515" s="468"/>
      <c r="U515" s="486"/>
      <c r="V515" s="41"/>
      <c r="W515" s="41"/>
      <c r="X515" s="41"/>
      <c r="Y515" s="166"/>
      <c r="Z515" s="41"/>
      <c r="AA515" s="444"/>
      <c r="AB515" s="41"/>
    </row>
    <row r="516" spans="1:28" ht="41.25" customHeight="1">
      <c r="A516" s="13">
        <v>505</v>
      </c>
      <c r="B516" s="14" t="s">
        <v>315</v>
      </c>
      <c r="C516" s="64" t="s">
        <v>352</v>
      </c>
      <c r="D516" s="14"/>
      <c r="E516" s="67">
        <v>40</v>
      </c>
      <c r="F516" s="14" t="s">
        <v>252</v>
      </c>
      <c r="G516" s="18">
        <v>950</v>
      </c>
      <c r="H516" s="95">
        <v>38000</v>
      </c>
      <c r="I516" s="62"/>
      <c r="J516" s="468"/>
      <c r="K516" s="468"/>
      <c r="L516" s="468"/>
      <c r="M516" s="468"/>
      <c r="N516" s="468"/>
      <c r="O516" s="468"/>
      <c r="P516" s="468"/>
      <c r="Q516" s="468"/>
      <c r="R516" s="468"/>
      <c r="S516" s="468"/>
      <c r="T516" s="468"/>
      <c r="U516" s="486"/>
      <c r="V516" s="41"/>
      <c r="W516" s="41"/>
      <c r="X516" s="41"/>
      <c r="Y516" s="166"/>
      <c r="Z516" s="41"/>
      <c r="AA516" s="444"/>
      <c r="AB516" s="41"/>
    </row>
    <row r="517" spans="1:28" ht="41.25" customHeight="1">
      <c r="A517" s="13">
        <v>506</v>
      </c>
      <c r="B517" s="14" t="s">
        <v>315</v>
      </c>
      <c r="C517" s="64" t="s">
        <v>352</v>
      </c>
      <c r="D517" s="14"/>
      <c r="E517" s="67">
        <v>40</v>
      </c>
      <c r="F517" s="14" t="s">
        <v>252</v>
      </c>
      <c r="G517" s="18">
        <v>980</v>
      </c>
      <c r="H517" s="95">
        <v>39200</v>
      </c>
      <c r="I517" s="62"/>
      <c r="J517" s="468"/>
      <c r="K517" s="468"/>
      <c r="L517" s="468"/>
      <c r="M517" s="468"/>
      <c r="N517" s="468"/>
      <c r="O517" s="468"/>
      <c r="P517" s="468"/>
      <c r="Q517" s="468"/>
      <c r="R517" s="468"/>
      <c r="S517" s="468"/>
      <c r="T517" s="468"/>
      <c r="U517" s="486"/>
      <c r="V517" s="41"/>
      <c r="W517" s="41"/>
      <c r="X517" s="41"/>
      <c r="Y517" s="166"/>
      <c r="Z517" s="41"/>
      <c r="AA517" s="444"/>
      <c r="AB517" s="41"/>
    </row>
    <row r="518" spans="1:28" ht="27.75" customHeight="1">
      <c r="A518" s="13">
        <v>507</v>
      </c>
      <c r="B518" s="14" t="s">
        <v>315</v>
      </c>
      <c r="C518" s="64" t="s">
        <v>353</v>
      </c>
      <c r="D518" s="14"/>
      <c r="E518" s="67">
        <v>40</v>
      </c>
      <c r="F518" s="14" t="s">
        <v>252</v>
      </c>
      <c r="G518" s="18">
        <v>350</v>
      </c>
      <c r="H518" s="95">
        <v>14000</v>
      </c>
      <c r="I518" s="62"/>
      <c r="J518" s="468"/>
      <c r="K518" s="468"/>
      <c r="L518" s="468"/>
      <c r="M518" s="468"/>
      <c r="N518" s="468"/>
      <c r="O518" s="468"/>
      <c r="P518" s="468"/>
      <c r="Q518" s="468"/>
      <c r="R518" s="468"/>
      <c r="S518" s="468"/>
      <c r="T518" s="468"/>
      <c r="U518" s="486"/>
      <c r="V518" s="41"/>
      <c r="W518" s="41"/>
      <c r="X518" s="41"/>
      <c r="Y518" s="166"/>
      <c r="Z518" s="41"/>
      <c r="AA518" s="444"/>
      <c r="AB518" s="41"/>
    </row>
    <row r="519" spans="1:28" ht="34.5" customHeight="1">
      <c r="A519" s="13">
        <v>508</v>
      </c>
      <c r="B519" s="14" t="s">
        <v>315</v>
      </c>
      <c r="C519" s="64" t="s">
        <v>352</v>
      </c>
      <c r="D519" s="14"/>
      <c r="E519" s="67">
        <v>40</v>
      </c>
      <c r="F519" s="14" t="s">
        <v>252</v>
      </c>
      <c r="G519" s="18">
        <v>900</v>
      </c>
      <c r="H519" s="95">
        <v>36000</v>
      </c>
      <c r="I519" s="62"/>
      <c r="J519" s="468"/>
      <c r="K519" s="468"/>
      <c r="L519" s="468"/>
      <c r="M519" s="468"/>
      <c r="N519" s="468"/>
      <c r="O519" s="468"/>
      <c r="P519" s="468"/>
      <c r="Q519" s="468"/>
      <c r="R519" s="468"/>
      <c r="S519" s="468"/>
      <c r="T519" s="468"/>
      <c r="U519" s="486"/>
      <c r="V519" s="41"/>
      <c r="W519" s="41"/>
      <c r="X519" s="41"/>
      <c r="Y519" s="166"/>
      <c r="Z519" s="41"/>
      <c r="AA519" s="444"/>
      <c r="AB519" s="41"/>
    </row>
    <row r="520" spans="1:28" ht="33.75" customHeight="1">
      <c r="A520" s="13">
        <v>509</v>
      </c>
      <c r="B520" s="14" t="s">
        <v>315</v>
      </c>
      <c r="C520" s="64" t="s">
        <v>352</v>
      </c>
      <c r="D520" s="14"/>
      <c r="E520" s="67">
        <v>40</v>
      </c>
      <c r="F520" s="14" t="s">
        <v>252</v>
      </c>
      <c r="G520" s="18">
        <v>900</v>
      </c>
      <c r="H520" s="95">
        <v>36000</v>
      </c>
      <c r="I520" s="62"/>
      <c r="J520" s="468"/>
      <c r="K520" s="468"/>
      <c r="L520" s="468"/>
      <c r="M520" s="468"/>
      <c r="N520" s="468"/>
      <c r="O520" s="468"/>
      <c r="P520" s="468"/>
      <c r="Q520" s="468"/>
      <c r="R520" s="468"/>
      <c r="S520" s="468"/>
      <c r="T520" s="468"/>
      <c r="U520" s="486"/>
      <c r="V520" s="41"/>
      <c r="W520" s="41"/>
      <c r="X520" s="41"/>
      <c r="Y520" s="166"/>
      <c r="Z520" s="41"/>
      <c r="AA520" s="444"/>
      <c r="AB520" s="41"/>
    </row>
    <row r="521" spans="1:28" ht="15.75" customHeight="1">
      <c r="A521" s="13">
        <v>510</v>
      </c>
      <c r="B521" s="14"/>
      <c r="C521" s="96" t="s">
        <v>200</v>
      </c>
      <c r="D521" s="9"/>
      <c r="E521" s="97"/>
      <c r="F521" s="9"/>
      <c r="G521" s="98"/>
      <c r="H521" s="74">
        <v>900000</v>
      </c>
      <c r="I521" s="62"/>
      <c r="J521" s="468"/>
      <c r="K521" s="468"/>
      <c r="L521" s="468"/>
      <c r="M521" s="468"/>
      <c r="N521" s="468"/>
      <c r="O521" s="468"/>
      <c r="P521" s="468"/>
      <c r="Q521" s="468"/>
      <c r="R521" s="468"/>
      <c r="S521" s="468"/>
      <c r="T521" s="468"/>
      <c r="U521" s="486"/>
      <c r="V521" s="41"/>
      <c r="W521" s="41"/>
      <c r="X521" s="41"/>
      <c r="Y521" s="166"/>
      <c r="Z521" s="41"/>
      <c r="AA521" s="444"/>
      <c r="AB521" s="41"/>
    </row>
    <row r="522" spans="1:28" ht="15.75" customHeight="1">
      <c r="A522" s="13">
        <v>511</v>
      </c>
      <c r="B522" s="14"/>
      <c r="C522" s="96"/>
      <c r="D522" s="9"/>
      <c r="E522" s="97"/>
      <c r="F522" s="9"/>
      <c r="G522" s="98"/>
      <c r="H522" s="74"/>
      <c r="I522" s="13"/>
      <c r="J522" s="468"/>
      <c r="K522" s="468"/>
      <c r="L522" s="468"/>
      <c r="M522" s="468"/>
      <c r="N522" s="468"/>
      <c r="O522" s="468"/>
      <c r="P522" s="468"/>
      <c r="Q522" s="468"/>
      <c r="R522" s="468"/>
      <c r="S522" s="468"/>
      <c r="T522" s="468"/>
      <c r="U522" s="486"/>
      <c r="V522" s="41"/>
      <c r="W522" s="41"/>
      <c r="X522" s="41"/>
      <c r="Y522" s="166"/>
      <c r="Z522" s="41"/>
      <c r="AA522" s="444"/>
      <c r="AB522" s="41"/>
    </row>
    <row r="523" spans="1:28" ht="15.75" customHeight="1">
      <c r="A523" s="13">
        <v>512</v>
      </c>
      <c r="B523" s="14" t="s">
        <v>315</v>
      </c>
      <c r="C523" s="24" t="s">
        <v>316</v>
      </c>
      <c r="D523" s="9"/>
      <c r="E523" s="97"/>
      <c r="F523" s="9"/>
      <c r="G523" s="98"/>
      <c r="H523" s="74"/>
      <c r="I523" s="13"/>
      <c r="J523" s="468"/>
      <c r="K523" s="468"/>
      <c r="L523" s="468"/>
      <c r="M523" s="468"/>
      <c r="N523" s="468"/>
      <c r="O523" s="468"/>
      <c r="P523" s="468"/>
      <c r="Q523" s="468"/>
      <c r="R523" s="468"/>
      <c r="S523" s="468"/>
      <c r="T523" s="468"/>
      <c r="U523" s="486"/>
      <c r="V523" s="41"/>
      <c r="W523" s="41"/>
      <c r="X523" s="41"/>
      <c r="Y523" s="166"/>
      <c r="Z523" s="41"/>
      <c r="AA523" s="444"/>
      <c r="AB523" s="41"/>
    </row>
    <row r="524" spans="1:28" ht="15.75" customHeight="1">
      <c r="A524" s="13">
        <v>513</v>
      </c>
      <c r="B524" s="14" t="s">
        <v>315</v>
      </c>
      <c r="C524" s="85" t="s">
        <v>370</v>
      </c>
      <c r="D524" s="14"/>
      <c r="E524" s="14"/>
      <c r="F524" s="14"/>
      <c r="G524" s="14" t="s">
        <v>371</v>
      </c>
      <c r="H524" s="163">
        <f>H525</f>
        <v>850000</v>
      </c>
      <c r="I524" s="14"/>
      <c r="J524" s="468"/>
      <c r="K524" s="468"/>
      <c r="L524" s="468"/>
      <c r="M524" s="468"/>
      <c r="N524" s="468"/>
      <c r="O524" s="468"/>
      <c r="P524" s="468"/>
      <c r="Q524" s="468"/>
      <c r="R524" s="468"/>
      <c r="S524" s="468"/>
      <c r="T524" s="468"/>
      <c r="U524" s="486"/>
      <c r="V524" s="41" t="s">
        <v>828</v>
      </c>
      <c r="W524" s="41"/>
      <c r="X524" s="41"/>
      <c r="Y524" s="166"/>
      <c r="Z524" s="41"/>
      <c r="AA524" s="444"/>
      <c r="AB524" s="41"/>
    </row>
    <row r="525" spans="1:28" ht="15.75" customHeight="1">
      <c r="A525" s="13">
        <v>514</v>
      </c>
      <c r="B525" s="14" t="s">
        <v>315</v>
      </c>
      <c r="C525" s="82" t="s">
        <v>372</v>
      </c>
      <c r="D525" s="14" t="s">
        <v>319</v>
      </c>
      <c r="E525" s="14">
        <v>1</v>
      </c>
      <c r="F525" s="14" t="s">
        <v>44</v>
      </c>
      <c r="G525" s="73">
        <v>850000</v>
      </c>
      <c r="H525" s="73">
        <v>850000</v>
      </c>
      <c r="I525" s="14" t="s">
        <v>30</v>
      </c>
      <c r="J525" s="468"/>
      <c r="K525" s="468">
        <v>1</v>
      </c>
      <c r="L525" s="468"/>
      <c r="M525" s="468"/>
      <c r="N525" s="468"/>
      <c r="O525" s="468"/>
      <c r="P525" s="468"/>
      <c r="Q525" s="468"/>
      <c r="R525" s="468"/>
      <c r="S525" s="468"/>
      <c r="T525" s="468"/>
      <c r="U525" s="486"/>
      <c r="V525" s="41"/>
      <c r="W525" s="166">
        <f>H525</f>
        <v>850000</v>
      </c>
      <c r="X525" s="41"/>
      <c r="Y525" s="166"/>
      <c r="Z525" s="41"/>
      <c r="AA525" s="444"/>
      <c r="AB525" s="41"/>
    </row>
    <row r="526" spans="1:28" ht="15.75" customHeight="1">
      <c r="A526" s="13">
        <v>515</v>
      </c>
      <c r="B526" s="14"/>
      <c r="C526" s="62"/>
      <c r="D526" s="14"/>
      <c r="E526" s="14"/>
      <c r="F526" s="14"/>
      <c r="G526" s="71"/>
      <c r="H526" s="71"/>
      <c r="I526" s="71"/>
      <c r="J526" s="459"/>
      <c r="K526" s="459"/>
      <c r="L526" s="459"/>
      <c r="M526" s="459"/>
      <c r="N526" s="459"/>
      <c r="O526" s="459"/>
      <c r="P526" s="459"/>
      <c r="Q526" s="459"/>
      <c r="R526" s="459"/>
      <c r="S526" s="459"/>
      <c r="T526" s="459"/>
      <c r="U526" s="482"/>
      <c r="V526" s="41"/>
      <c r="W526" s="41"/>
      <c r="X526" s="41"/>
      <c r="Y526" s="166"/>
      <c r="Z526" s="41"/>
      <c r="AA526" s="444"/>
      <c r="AB526" s="41"/>
    </row>
    <row r="527" spans="1:28" s="383" customFormat="1" ht="15.75" customHeight="1">
      <c r="A527" s="374">
        <v>516</v>
      </c>
      <c r="B527" s="375" t="s">
        <v>452</v>
      </c>
      <c r="C527" s="376" t="s">
        <v>982</v>
      </c>
      <c r="D527" s="375"/>
      <c r="E527" s="377"/>
      <c r="F527" s="378"/>
      <c r="G527" s="379"/>
      <c r="H527" s="164">
        <f>H528+H529</f>
        <v>46050000</v>
      </c>
      <c r="I527" s="380"/>
      <c r="J527" s="459"/>
      <c r="K527" s="459"/>
      <c r="L527" s="459"/>
      <c r="M527" s="459"/>
      <c r="N527" s="459"/>
      <c r="O527" s="459"/>
      <c r="P527" s="459"/>
      <c r="Q527" s="459"/>
      <c r="R527" s="459"/>
      <c r="S527" s="459"/>
      <c r="T527" s="459"/>
      <c r="U527" s="482"/>
      <c r="V527" s="381" t="s">
        <v>915</v>
      </c>
      <c r="W527" s="381"/>
      <c r="X527" s="381"/>
      <c r="Y527" s="382"/>
      <c r="Z527" s="381"/>
      <c r="AA527" s="449"/>
      <c r="AB527" s="381"/>
    </row>
    <row r="528" spans="1:28" s="371" customFormat="1" ht="30">
      <c r="A528" s="374">
        <v>517</v>
      </c>
      <c r="B528" s="375" t="s">
        <v>452</v>
      </c>
      <c r="C528" s="384" t="s">
        <v>447</v>
      </c>
      <c r="D528" s="375" t="s">
        <v>37</v>
      </c>
      <c r="E528" s="377">
        <v>43</v>
      </c>
      <c r="F528" s="375" t="s">
        <v>28</v>
      </c>
      <c r="G528" s="385">
        <v>950000</v>
      </c>
      <c r="H528" s="385">
        <v>40850000</v>
      </c>
      <c r="I528" s="380" t="s">
        <v>30</v>
      </c>
      <c r="J528" s="459"/>
      <c r="K528" s="459">
        <v>22</v>
      </c>
      <c r="L528" s="459"/>
      <c r="M528" s="459"/>
      <c r="N528" s="459">
        <v>21</v>
      </c>
      <c r="O528" s="459"/>
      <c r="P528" s="459"/>
      <c r="Q528" s="459"/>
      <c r="R528" s="459"/>
      <c r="S528" s="459"/>
      <c r="T528" s="459"/>
      <c r="U528" s="482"/>
      <c r="V528" s="369"/>
      <c r="W528" s="443">
        <f>AA528*22</f>
        <v>20900000</v>
      </c>
      <c r="X528" s="443">
        <f>AA528*21</f>
        <v>19950000</v>
      </c>
      <c r="Y528" s="370"/>
      <c r="Z528" s="369"/>
      <c r="AA528" s="448">
        <f>H528/43</f>
        <v>950000</v>
      </c>
      <c r="AB528" s="369"/>
    </row>
    <row r="529" spans="1:28" s="371" customFormat="1" ht="33" customHeight="1">
      <c r="A529" s="374">
        <v>525</v>
      </c>
      <c r="B529" s="375" t="s">
        <v>452</v>
      </c>
      <c r="C529" s="384" t="s">
        <v>974</v>
      </c>
      <c r="D529" s="375" t="s">
        <v>37</v>
      </c>
      <c r="E529" s="375">
        <v>8</v>
      </c>
      <c r="F529" s="375" t="s">
        <v>28</v>
      </c>
      <c r="G529" s="379"/>
      <c r="H529" s="385">
        <v>5200000</v>
      </c>
      <c r="I529" s="380" t="s">
        <v>30</v>
      </c>
      <c r="J529" s="459"/>
      <c r="K529" s="459"/>
      <c r="L529" s="459">
        <v>3</v>
      </c>
      <c r="M529" s="459"/>
      <c r="N529" s="459">
        <v>3</v>
      </c>
      <c r="O529" s="459"/>
      <c r="P529" s="459">
        <v>2</v>
      </c>
      <c r="Q529" s="459"/>
      <c r="R529" s="459"/>
      <c r="S529" s="459"/>
      <c r="T529" s="459"/>
      <c r="U529" s="482"/>
      <c r="V529" s="369"/>
      <c r="W529" s="443">
        <f>L529*AA529</f>
        <v>1950000</v>
      </c>
      <c r="X529" s="443">
        <v>1950000</v>
      </c>
      <c r="Y529" s="370">
        <f>P529*AA529</f>
        <v>1300000</v>
      </c>
      <c r="Z529" s="369"/>
      <c r="AA529" s="448">
        <f>H529/8</f>
        <v>650000</v>
      </c>
      <c r="AB529" s="369"/>
    </row>
    <row r="530" spans="1:28" ht="15.75" customHeight="1">
      <c r="A530" s="13">
        <v>518</v>
      </c>
      <c r="B530" s="14"/>
      <c r="C530" s="17"/>
      <c r="D530" s="14"/>
      <c r="E530" s="18"/>
      <c r="F530" s="14"/>
      <c r="G530" s="11"/>
      <c r="H530" s="21"/>
      <c r="I530" s="15"/>
      <c r="J530" s="459"/>
      <c r="K530" s="459"/>
      <c r="L530" s="459"/>
      <c r="M530" s="459"/>
      <c r="N530" s="459"/>
      <c r="O530" s="459"/>
      <c r="P530" s="459"/>
      <c r="Q530" s="459"/>
      <c r="R530" s="459"/>
      <c r="S530" s="459"/>
      <c r="T530" s="459"/>
      <c r="U530" s="482"/>
      <c r="V530" s="41"/>
      <c r="W530" s="41"/>
      <c r="X530" s="41"/>
      <c r="Y530" s="166"/>
      <c r="Z530" s="41"/>
      <c r="AA530" s="444"/>
      <c r="AB530" s="41"/>
    </row>
    <row r="531" spans="1:28" s="383" customFormat="1" ht="15.75" customHeight="1">
      <c r="A531" s="374">
        <v>519</v>
      </c>
      <c r="B531" s="375" t="s">
        <v>449</v>
      </c>
      <c r="C531" s="387" t="s">
        <v>972</v>
      </c>
      <c r="D531" s="375"/>
      <c r="E531" s="375"/>
      <c r="F531" s="378"/>
      <c r="G531" s="379"/>
      <c r="H531" s="164">
        <f>SUM(H532:H535)</f>
        <v>205560000</v>
      </c>
      <c r="I531" s="380"/>
      <c r="J531" s="459"/>
      <c r="K531" s="459"/>
      <c r="L531" s="459"/>
      <c r="M531" s="459"/>
      <c r="N531" s="459"/>
      <c r="O531" s="459"/>
      <c r="P531" s="459"/>
      <c r="Q531" s="459"/>
      <c r="R531" s="459"/>
      <c r="S531" s="459"/>
      <c r="T531" s="459"/>
      <c r="U531" s="482"/>
      <c r="V531" s="381" t="s">
        <v>915</v>
      </c>
      <c r="W531" s="381"/>
      <c r="X531" s="381"/>
      <c r="Y531" s="382"/>
      <c r="Z531" s="381"/>
      <c r="AA531" s="449"/>
      <c r="AB531" s="381"/>
    </row>
    <row r="532" spans="1:28" s="371" customFormat="1" ht="15.75" customHeight="1">
      <c r="A532" s="374">
        <v>520</v>
      </c>
      <c r="B532" s="375" t="s">
        <v>449</v>
      </c>
      <c r="C532" s="384" t="s">
        <v>975</v>
      </c>
      <c r="D532" s="375" t="s">
        <v>37</v>
      </c>
      <c r="E532" s="375">
        <v>190</v>
      </c>
      <c r="F532" s="375" t="s">
        <v>28</v>
      </c>
      <c r="G532" s="379"/>
      <c r="H532" s="385">
        <v>141000000</v>
      </c>
      <c r="I532" s="380" t="s">
        <v>30</v>
      </c>
      <c r="J532" s="459"/>
      <c r="K532" s="459"/>
      <c r="L532" s="459">
        <v>50</v>
      </c>
      <c r="M532" s="459"/>
      <c r="N532" s="459">
        <v>50</v>
      </c>
      <c r="O532" s="459"/>
      <c r="P532" s="459">
        <v>50</v>
      </c>
      <c r="Q532" s="459"/>
      <c r="R532" s="459">
        <v>40</v>
      </c>
      <c r="S532" s="459"/>
      <c r="T532" s="459"/>
      <c r="U532" s="482"/>
      <c r="V532" s="369"/>
      <c r="W532" s="443">
        <f>AA532*L532</f>
        <v>37105263.157894738</v>
      </c>
      <c r="X532" s="370">
        <v>37105263.157894738</v>
      </c>
      <c r="Y532" s="370">
        <v>37105263.157894738</v>
      </c>
      <c r="Z532" s="443">
        <f>R532*AA532</f>
        <v>29684210.52631579</v>
      </c>
      <c r="AA532" s="448">
        <f>H532/190</f>
        <v>742105.26315789472</v>
      </c>
      <c r="AB532" s="369"/>
    </row>
    <row r="533" spans="1:28" s="371" customFormat="1" ht="33" customHeight="1">
      <c r="A533" s="374">
        <v>521</v>
      </c>
      <c r="B533" s="375" t="s">
        <v>449</v>
      </c>
      <c r="C533" s="384" t="s">
        <v>974</v>
      </c>
      <c r="D533" s="375" t="s">
        <v>37</v>
      </c>
      <c r="E533" s="375">
        <v>30</v>
      </c>
      <c r="F533" s="375" t="s">
        <v>28</v>
      </c>
      <c r="G533" s="379"/>
      <c r="H533" s="385">
        <v>23300000</v>
      </c>
      <c r="I533" s="380" t="s">
        <v>30</v>
      </c>
      <c r="J533" s="459"/>
      <c r="K533" s="459"/>
      <c r="L533" s="459">
        <v>5</v>
      </c>
      <c r="M533" s="459"/>
      <c r="N533" s="459">
        <v>10</v>
      </c>
      <c r="O533" s="459"/>
      <c r="P533" s="459">
        <v>10</v>
      </c>
      <c r="Q533" s="459"/>
      <c r="R533" s="459">
        <v>5</v>
      </c>
      <c r="S533" s="459"/>
      <c r="T533" s="459"/>
      <c r="U533" s="482"/>
      <c r="V533" s="369"/>
      <c r="W533" s="443">
        <f>AA533*5</f>
        <v>3883333.333333333</v>
      </c>
      <c r="X533" s="443">
        <f>AA533*10</f>
        <v>7766666.666666666</v>
      </c>
      <c r="Y533" s="370">
        <v>7766666.666666666</v>
      </c>
      <c r="Z533" s="453">
        <v>3883333.333333333</v>
      </c>
      <c r="AA533" s="448">
        <f>H533/30</f>
        <v>776666.66666666663</v>
      </c>
      <c r="AB533" s="369"/>
    </row>
    <row r="534" spans="1:28" s="371" customFormat="1" ht="38.25" customHeight="1">
      <c r="A534" s="374">
        <v>530</v>
      </c>
      <c r="B534" s="375" t="s">
        <v>449</v>
      </c>
      <c r="C534" s="384" t="s">
        <v>459</v>
      </c>
      <c r="D534" s="375" t="s">
        <v>37</v>
      </c>
      <c r="E534" s="377">
        <v>45</v>
      </c>
      <c r="F534" s="375" t="s">
        <v>28</v>
      </c>
      <c r="G534" s="379"/>
      <c r="H534" s="385">
        <v>40000000</v>
      </c>
      <c r="I534" s="380" t="s">
        <v>30</v>
      </c>
      <c r="J534" s="459"/>
      <c r="K534" s="459"/>
      <c r="L534" s="459">
        <v>15</v>
      </c>
      <c r="M534" s="459"/>
      <c r="N534" s="459">
        <v>10</v>
      </c>
      <c r="O534" s="459"/>
      <c r="P534" s="459">
        <v>10</v>
      </c>
      <c r="Q534" s="459"/>
      <c r="R534" s="459"/>
      <c r="S534" s="459">
        <v>10</v>
      </c>
      <c r="T534" s="459"/>
      <c r="U534" s="482"/>
      <c r="V534" s="369" t="s">
        <v>915</v>
      </c>
      <c r="W534" s="443">
        <f>L534*AA534</f>
        <v>13333333.333333334</v>
      </c>
      <c r="X534" s="443">
        <f>N534*AA534</f>
        <v>8888888.8888888881</v>
      </c>
      <c r="Y534" s="370">
        <v>8888888.8888888881</v>
      </c>
      <c r="Z534" s="369">
        <v>8888888.8888888881</v>
      </c>
      <c r="AA534" s="448">
        <f>H534/45</f>
        <v>888888.88888888888</v>
      </c>
      <c r="AB534" s="369"/>
    </row>
    <row r="535" spans="1:28" s="371" customFormat="1" ht="30">
      <c r="A535" s="374">
        <v>534</v>
      </c>
      <c r="B535" s="375" t="s">
        <v>489</v>
      </c>
      <c r="C535" s="384" t="s">
        <v>976</v>
      </c>
      <c r="D535" s="375" t="s">
        <v>463</v>
      </c>
      <c r="E535" s="377">
        <v>2</v>
      </c>
      <c r="F535" s="375" t="s">
        <v>44</v>
      </c>
      <c r="G535" s="385">
        <f>H535/2</f>
        <v>630000</v>
      </c>
      <c r="H535" s="385">
        <f>900000+360000</f>
        <v>1260000</v>
      </c>
      <c r="I535" s="380" t="s">
        <v>30</v>
      </c>
      <c r="J535" s="459"/>
      <c r="K535" s="459"/>
      <c r="L535" s="459">
        <v>1</v>
      </c>
      <c r="M535" s="459"/>
      <c r="N535" s="459"/>
      <c r="O535" s="459"/>
      <c r="P535" s="459">
        <v>1</v>
      </c>
      <c r="Q535" s="459"/>
      <c r="R535" s="459"/>
      <c r="S535" s="459"/>
      <c r="T535" s="459"/>
      <c r="U535" s="482"/>
      <c r="V535" s="369" t="s">
        <v>958</v>
      </c>
      <c r="W535" s="443">
        <f>H535/2</f>
        <v>630000</v>
      </c>
      <c r="X535" s="443">
        <v>630000</v>
      </c>
      <c r="Y535" s="370"/>
      <c r="Z535" s="369"/>
      <c r="AA535" s="446"/>
      <c r="AB535" s="369"/>
    </row>
    <row r="536" spans="1:28" ht="15.75" customHeight="1">
      <c r="A536" s="13">
        <v>522</v>
      </c>
      <c r="B536" s="110"/>
      <c r="C536" s="115"/>
      <c r="D536" s="110"/>
      <c r="E536" s="110"/>
      <c r="F536" s="101"/>
      <c r="G536" s="111"/>
      <c r="H536" s="111"/>
      <c r="I536" s="112"/>
      <c r="J536" s="470"/>
      <c r="K536" s="470"/>
      <c r="L536" s="470"/>
      <c r="M536" s="470"/>
      <c r="N536" s="470"/>
      <c r="O536" s="470"/>
      <c r="P536" s="470"/>
      <c r="Q536" s="470"/>
      <c r="R536" s="470"/>
      <c r="S536" s="470"/>
      <c r="T536" s="470"/>
      <c r="U536" s="490"/>
      <c r="V536" s="41"/>
      <c r="W536" s="41"/>
      <c r="X536" s="41"/>
      <c r="Y536" s="166"/>
      <c r="Z536" s="41"/>
      <c r="AA536" s="444"/>
      <c r="AB536" s="41"/>
    </row>
    <row r="537" spans="1:28" s="383" customFormat="1" ht="15.75" customHeight="1">
      <c r="A537" s="374">
        <v>523</v>
      </c>
      <c r="B537" s="375" t="s">
        <v>446</v>
      </c>
      <c r="C537" s="387" t="s">
        <v>973</v>
      </c>
      <c r="D537" s="375"/>
      <c r="E537" s="375"/>
      <c r="F537" s="378"/>
      <c r="G537" s="379"/>
      <c r="H537" s="164">
        <f>SUM(H538:H539)</f>
        <v>18670000</v>
      </c>
      <c r="I537" s="380"/>
      <c r="J537" s="459"/>
      <c r="K537" s="459"/>
      <c r="L537" s="459"/>
      <c r="M537" s="459"/>
      <c r="N537" s="459"/>
      <c r="O537" s="459"/>
      <c r="P537" s="459"/>
      <c r="Q537" s="459"/>
      <c r="R537" s="459"/>
      <c r="S537" s="459"/>
      <c r="T537" s="459"/>
      <c r="U537" s="482"/>
      <c r="V537" s="381" t="s">
        <v>915</v>
      </c>
      <c r="W537" s="381"/>
      <c r="X537" s="381"/>
      <c r="Y537" s="382"/>
      <c r="Z537" s="381"/>
      <c r="AA537" s="449"/>
      <c r="AB537" s="381"/>
    </row>
    <row r="538" spans="1:28" s="371" customFormat="1" ht="33" customHeight="1">
      <c r="A538" s="374">
        <v>525</v>
      </c>
      <c r="B538" s="375" t="s">
        <v>446</v>
      </c>
      <c r="C538" s="384" t="s">
        <v>974</v>
      </c>
      <c r="D538" s="375" t="s">
        <v>37</v>
      </c>
      <c r="E538" s="375">
        <v>34</v>
      </c>
      <c r="F538" s="375" t="s">
        <v>28</v>
      </c>
      <c r="G538" s="379"/>
      <c r="H538" s="385">
        <v>17500000</v>
      </c>
      <c r="I538" s="380" t="s">
        <v>30</v>
      </c>
      <c r="J538" s="459"/>
      <c r="K538" s="459"/>
      <c r="L538" s="459">
        <v>7</v>
      </c>
      <c r="M538" s="459"/>
      <c r="N538" s="459">
        <v>10</v>
      </c>
      <c r="O538" s="459"/>
      <c r="P538" s="459">
        <v>10</v>
      </c>
      <c r="Q538" s="459"/>
      <c r="R538" s="459">
        <v>7</v>
      </c>
      <c r="S538" s="459"/>
      <c r="T538" s="459"/>
      <c r="U538" s="482"/>
      <c r="V538" s="369"/>
      <c r="W538" s="443">
        <f>L538*AA538</f>
        <v>3602941.1764705884</v>
      </c>
      <c r="X538" s="443">
        <f>AA538*10</f>
        <v>5147058.823529412</v>
      </c>
      <c r="Y538" s="370">
        <f>P538*AA538</f>
        <v>5147058.823529412</v>
      </c>
      <c r="Z538" s="443">
        <f>R538*AA538</f>
        <v>3602941.1764705884</v>
      </c>
      <c r="AA538" s="448">
        <f>H538/34</f>
        <v>514705.8823529412</v>
      </c>
      <c r="AB538" s="369"/>
    </row>
    <row r="539" spans="1:28" s="371" customFormat="1" ht="33" customHeight="1">
      <c r="A539" s="374">
        <v>533</v>
      </c>
      <c r="B539" s="375" t="s">
        <v>487</v>
      </c>
      <c r="C539" s="384" t="s">
        <v>977</v>
      </c>
      <c r="D539" s="375" t="s">
        <v>463</v>
      </c>
      <c r="E539" s="377">
        <v>2</v>
      </c>
      <c r="F539" s="375" t="s">
        <v>44</v>
      </c>
      <c r="G539" s="385">
        <v>1170000</v>
      </c>
      <c r="H539" s="385">
        <v>1170000</v>
      </c>
      <c r="I539" s="386" t="s">
        <v>30</v>
      </c>
      <c r="J539" s="459"/>
      <c r="K539" s="459"/>
      <c r="L539" s="459">
        <v>1</v>
      </c>
      <c r="M539" s="459"/>
      <c r="N539" s="459"/>
      <c r="O539" s="459"/>
      <c r="P539" s="459">
        <v>1</v>
      </c>
      <c r="Q539" s="459"/>
      <c r="R539" s="459"/>
      <c r="S539" s="459"/>
      <c r="T539" s="459"/>
      <c r="U539" s="482"/>
      <c r="V539" s="369" t="s">
        <v>958</v>
      </c>
      <c r="W539" s="443">
        <f>H539/2</f>
        <v>585000</v>
      </c>
      <c r="X539" s="453">
        <v>585000</v>
      </c>
      <c r="Y539" s="370"/>
      <c r="Z539" s="369"/>
      <c r="AA539" s="446"/>
      <c r="AB539" s="369"/>
    </row>
    <row r="540" spans="1:28" s="383" customFormat="1" ht="33" customHeight="1">
      <c r="A540" s="374"/>
      <c r="B540" s="375"/>
      <c r="C540" s="384"/>
      <c r="D540" s="375"/>
      <c r="E540" s="375"/>
      <c r="F540" s="375"/>
      <c r="G540" s="379"/>
      <c r="H540" s="385"/>
      <c r="I540" s="386"/>
      <c r="J540" s="459"/>
      <c r="K540" s="459"/>
      <c r="L540" s="459"/>
      <c r="M540" s="459"/>
      <c r="N540" s="459"/>
      <c r="O540" s="459"/>
      <c r="P540" s="459"/>
      <c r="Q540" s="459"/>
      <c r="R540" s="459"/>
      <c r="S540" s="459"/>
      <c r="T540" s="459"/>
      <c r="U540" s="482"/>
      <c r="V540" s="381"/>
      <c r="W540" s="381"/>
      <c r="X540" s="381"/>
      <c r="Y540" s="382"/>
      <c r="Z540" s="381"/>
      <c r="AA540" s="449"/>
      <c r="AB540" s="381"/>
    </row>
    <row r="541" spans="1:28" s="383" customFormat="1" ht="33" customHeight="1">
      <c r="A541" s="374"/>
      <c r="B541" s="375" t="s">
        <v>454</v>
      </c>
      <c r="C541" s="387" t="s">
        <v>979</v>
      </c>
      <c r="D541" s="375"/>
      <c r="E541" s="375"/>
      <c r="F541" s="375"/>
      <c r="G541" s="379"/>
      <c r="H541" s="322">
        <v>5800000</v>
      </c>
      <c r="I541" s="386"/>
      <c r="J541" s="459"/>
      <c r="K541" s="459"/>
      <c r="L541" s="459"/>
      <c r="M541" s="459"/>
      <c r="N541" s="459"/>
      <c r="O541" s="459"/>
      <c r="P541" s="459"/>
      <c r="Q541" s="459"/>
      <c r="R541" s="459"/>
      <c r="S541" s="459"/>
      <c r="T541" s="459"/>
      <c r="U541" s="482"/>
      <c r="V541" s="381"/>
      <c r="W541" s="381"/>
      <c r="X541" s="381"/>
      <c r="Y541" s="382"/>
      <c r="Z541" s="381"/>
      <c r="AA541" s="449"/>
      <c r="AB541" s="381"/>
    </row>
    <row r="542" spans="1:28" s="371" customFormat="1" ht="33" customHeight="1">
      <c r="A542" s="374">
        <v>526</v>
      </c>
      <c r="B542" s="375" t="s">
        <v>454</v>
      </c>
      <c r="C542" s="384" t="s">
        <v>455</v>
      </c>
      <c r="D542" s="375" t="s">
        <v>37</v>
      </c>
      <c r="E542" s="375">
        <v>22</v>
      </c>
      <c r="F542" s="375" t="s">
        <v>28</v>
      </c>
      <c r="G542" s="379"/>
      <c r="H542" s="385">
        <v>5800000</v>
      </c>
      <c r="I542" s="380" t="s">
        <v>30</v>
      </c>
      <c r="J542" s="459"/>
      <c r="K542" s="459"/>
      <c r="L542" s="459">
        <v>4</v>
      </c>
      <c r="M542" s="459"/>
      <c r="N542" s="459">
        <v>7</v>
      </c>
      <c r="O542" s="459"/>
      <c r="P542" s="459">
        <v>7</v>
      </c>
      <c r="Q542" s="459"/>
      <c r="R542" s="459">
        <v>4</v>
      </c>
      <c r="S542" s="459"/>
      <c r="T542" s="459"/>
      <c r="U542" s="482"/>
      <c r="V542" s="369"/>
      <c r="W542" s="443">
        <f>L542*AA542</f>
        <v>1054545.4545454546</v>
      </c>
      <c r="X542" s="443">
        <f>N542*AA542</f>
        <v>1845454.5454545454</v>
      </c>
      <c r="Y542" s="370">
        <f>P542*AA542</f>
        <v>1845454.5454545454</v>
      </c>
      <c r="Z542" s="443">
        <f>R542*AA542</f>
        <v>1054545.4545454546</v>
      </c>
      <c r="AA542" s="448">
        <f>H542/22</f>
        <v>263636.36363636365</v>
      </c>
      <c r="AB542" s="369"/>
    </row>
    <row r="543" spans="1:28" s="383" customFormat="1" ht="33" customHeight="1">
      <c r="A543" s="374"/>
      <c r="B543" s="375"/>
      <c r="C543" s="384"/>
      <c r="D543" s="375"/>
      <c r="E543" s="375"/>
      <c r="F543" s="375"/>
      <c r="G543" s="379"/>
      <c r="H543" s="385"/>
      <c r="I543" s="386"/>
      <c r="J543" s="459"/>
      <c r="K543" s="459"/>
      <c r="L543" s="459"/>
      <c r="M543" s="459"/>
      <c r="N543" s="459"/>
      <c r="O543" s="459"/>
      <c r="P543" s="459"/>
      <c r="Q543" s="459"/>
      <c r="R543" s="459"/>
      <c r="S543" s="459"/>
      <c r="T543" s="459"/>
      <c r="U543" s="482"/>
      <c r="V543" s="381"/>
      <c r="W543" s="381"/>
      <c r="X543" s="381"/>
      <c r="Y543" s="382"/>
      <c r="Z543" s="381"/>
      <c r="AA543" s="449"/>
      <c r="AB543" s="381"/>
    </row>
    <row r="544" spans="1:28" s="383" customFormat="1" ht="33" customHeight="1">
      <c r="A544" s="374"/>
      <c r="B544" s="375" t="s">
        <v>456</v>
      </c>
      <c r="C544" s="387" t="s">
        <v>978</v>
      </c>
      <c r="D544" s="375"/>
      <c r="E544" s="375"/>
      <c r="F544" s="375"/>
      <c r="G544" s="379"/>
      <c r="H544" s="322">
        <v>9700000</v>
      </c>
      <c r="I544" s="386"/>
      <c r="J544" s="459"/>
      <c r="K544" s="459"/>
      <c r="L544" s="459"/>
      <c r="M544" s="459"/>
      <c r="N544" s="459"/>
      <c r="O544" s="459"/>
      <c r="P544" s="459"/>
      <c r="Q544" s="459"/>
      <c r="R544" s="459"/>
      <c r="S544" s="459"/>
      <c r="T544" s="459"/>
      <c r="U544" s="482"/>
      <c r="V544" s="381"/>
      <c r="W544" s="381"/>
      <c r="X544" s="381"/>
      <c r="Y544" s="382"/>
      <c r="Z544" s="381"/>
      <c r="AA544" s="449"/>
      <c r="AB544" s="381"/>
    </row>
    <row r="545" spans="1:28" s="371" customFormat="1" ht="33" customHeight="1">
      <c r="A545" s="374">
        <v>527</v>
      </c>
      <c r="B545" s="375" t="s">
        <v>456</v>
      </c>
      <c r="C545" s="384" t="s">
        <v>457</v>
      </c>
      <c r="D545" s="375" t="s">
        <v>37</v>
      </c>
      <c r="E545" s="375">
        <v>29</v>
      </c>
      <c r="F545" s="375" t="s">
        <v>28</v>
      </c>
      <c r="G545" s="379"/>
      <c r="H545" s="385">
        <v>9700000</v>
      </c>
      <c r="I545" s="380" t="s">
        <v>30</v>
      </c>
      <c r="J545" s="459"/>
      <c r="K545" s="459"/>
      <c r="L545" s="459">
        <v>5</v>
      </c>
      <c r="M545" s="459"/>
      <c r="N545" s="459">
        <v>10</v>
      </c>
      <c r="O545" s="459"/>
      <c r="P545" s="459">
        <v>9</v>
      </c>
      <c r="Q545" s="459"/>
      <c r="R545" s="459">
        <v>5</v>
      </c>
      <c r="S545" s="459"/>
      <c r="T545" s="459"/>
      <c r="U545" s="482"/>
      <c r="V545" s="369"/>
      <c r="W545" s="443">
        <f>AA545*5</f>
        <v>1672413.7931034483</v>
      </c>
      <c r="X545" s="443">
        <f>AA545*10</f>
        <v>3344827.5862068967</v>
      </c>
      <c r="Y545" s="370">
        <f>P545*AA545</f>
        <v>3010344.8275862071</v>
      </c>
      <c r="Z545" s="443">
        <f>R545*AA545</f>
        <v>1672413.7931034483</v>
      </c>
      <c r="AA545" s="448">
        <f>H545/29</f>
        <v>334482.75862068968</v>
      </c>
      <c r="AB545" s="369"/>
    </row>
    <row r="546" spans="1:28" ht="15.75" customHeight="1">
      <c r="A546" s="13">
        <v>528</v>
      </c>
      <c r="B546" s="110"/>
      <c r="C546" s="113"/>
      <c r="D546" s="110"/>
      <c r="E546" s="110"/>
      <c r="F546" s="110"/>
      <c r="G546" s="111"/>
      <c r="H546" s="114"/>
      <c r="I546" s="112"/>
      <c r="J546" s="470"/>
      <c r="K546" s="470"/>
      <c r="L546" s="470"/>
      <c r="M546" s="470"/>
      <c r="N546" s="470"/>
      <c r="O546" s="470"/>
      <c r="P546" s="470"/>
      <c r="Q546" s="470"/>
      <c r="R546" s="470"/>
      <c r="S546" s="470"/>
      <c r="T546" s="470"/>
      <c r="U546" s="490"/>
      <c r="V546" s="41"/>
      <c r="W546" s="41"/>
      <c r="X546" s="41"/>
      <c r="Y546" s="166"/>
      <c r="Z546" s="41"/>
      <c r="AA546" s="444"/>
      <c r="AB546" s="41"/>
    </row>
    <row r="547" spans="1:28" ht="15" customHeight="1">
      <c r="B547" s="375" t="s">
        <v>495</v>
      </c>
      <c r="C547" s="387" t="s">
        <v>984</v>
      </c>
      <c r="H547" s="392">
        <f>H548</f>
        <v>480000</v>
      </c>
    </row>
    <row r="548" spans="1:28" s="371" customFormat="1" ht="32.25" customHeight="1">
      <c r="A548" s="374">
        <v>536</v>
      </c>
      <c r="B548" s="375" t="s">
        <v>495</v>
      </c>
      <c r="C548" s="384" t="s">
        <v>983</v>
      </c>
      <c r="D548" s="375" t="s">
        <v>463</v>
      </c>
      <c r="E548" s="377">
        <v>1</v>
      </c>
      <c r="F548" s="375" t="s">
        <v>44</v>
      </c>
      <c r="G548" s="385">
        <v>480000</v>
      </c>
      <c r="H548" s="385">
        <v>480000</v>
      </c>
      <c r="I548" s="380" t="s">
        <v>30</v>
      </c>
      <c r="J548" s="459"/>
      <c r="K548" s="459"/>
      <c r="L548" s="459">
        <v>1</v>
      </c>
      <c r="M548" s="459"/>
      <c r="N548" s="459"/>
      <c r="O548" s="459"/>
      <c r="P548" s="459"/>
      <c r="Q548" s="459"/>
      <c r="R548" s="459"/>
      <c r="S548" s="459"/>
      <c r="T548" s="459"/>
      <c r="U548" s="482"/>
      <c r="V548" s="369"/>
      <c r="W548" s="370">
        <f>H548</f>
        <v>480000</v>
      </c>
      <c r="X548" s="369"/>
      <c r="Y548" s="370"/>
      <c r="Z548" s="369"/>
      <c r="AA548" s="446"/>
      <c r="AB548" s="369"/>
    </row>
    <row r="549" spans="1:28" ht="15.75" customHeight="1">
      <c r="A549" s="13">
        <v>537</v>
      </c>
      <c r="B549" s="14"/>
      <c r="C549" s="17"/>
      <c r="D549" s="14"/>
      <c r="E549" s="18"/>
      <c r="F549" s="14"/>
      <c r="G549" s="11"/>
      <c r="H549" s="11"/>
      <c r="I549" s="15"/>
      <c r="J549" s="459"/>
      <c r="K549" s="459"/>
      <c r="L549" s="459"/>
      <c r="M549" s="459"/>
      <c r="N549" s="459"/>
      <c r="O549" s="459"/>
      <c r="P549" s="459"/>
      <c r="Q549" s="459"/>
      <c r="R549" s="459"/>
      <c r="S549" s="459"/>
      <c r="T549" s="459"/>
      <c r="U549" s="482"/>
      <c r="V549" s="41"/>
      <c r="W549" s="41"/>
      <c r="X549" s="41"/>
      <c r="Y549" s="166"/>
      <c r="Z549" s="41"/>
      <c r="AA549" s="444"/>
      <c r="AB549" s="41"/>
    </row>
    <row r="550" spans="1:28" ht="15.75" customHeight="1">
      <c r="A550" s="13">
        <v>538</v>
      </c>
      <c r="B550" s="18" t="s">
        <v>786</v>
      </c>
      <c r="C550" s="24" t="s">
        <v>787</v>
      </c>
      <c r="D550" s="9"/>
      <c r="E550" s="18"/>
      <c r="F550" s="9"/>
      <c r="G550" s="11"/>
      <c r="H550" s="11">
        <f>SUM(H551,H552)</f>
        <v>3837719</v>
      </c>
      <c r="I550" s="341"/>
      <c r="J550" s="459"/>
      <c r="K550" s="459"/>
      <c r="L550" s="459"/>
      <c r="M550" s="459"/>
      <c r="N550" s="459"/>
      <c r="O550" s="459"/>
      <c r="P550" s="459"/>
      <c r="Q550" s="459"/>
      <c r="R550" s="459"/>
      <c r="S550" s="459"/>
      <c r="T550" s="459"/>
      <c r="U550" s="482"/>
      <c r="V550" s="41"/>
      <c r="W550" s="41"/>
      <c r="X550" s="41"/>
      <c r="Y550" s="166"/>
      <c r="Z550" s="41"/>
      <c r="AA550" s="444"/>
      <c r="AB550" s="41"/>
    </row>
    <row r="551" spans="1:28" ht="15.75" customHeight="1">
      <c r="A551" s="13">
        <v>539</v>
      </c>
      <c r="B551" s="18" t="s">
        <v>786</v>
      </c>
      <c r="C551" s="80" t="s">
        <v>309</v>
      </c>
      <c r="D551" s="14" t="s">
        <v>37</v>
      </c>
      <c r="E551" s="13">
        <v>125</v>
      </c>
      <c r="F551" s="13" t="s">
        <v>252</v>
      </c>
      <c r="G551" s="102">
        <v>15140.4</v>
      </c>
      <c r="H551" s="330">
        <v>1892550</v>
      </c>
      <c r="I551" s="339" t="s">
        <v>30</v>
      </c>
      <c r="J551" s="472"/>
      <c r="K551" s="459"/>
      <c r="L551" s="459">
        <v>1</v>
      </c>
      <c r="M551" s="459">
        <v>1</v>
      </c>
      <c r="N551" s="459"/>
      <c r="O551" s="459"/>
      <c r="P551" s="459">
        <v>1</v>
      </c>
      <c r="Q551" s="459"/>
      <c r="R551" s="459"/>
      <c r="S551" s="459"/>
      <c r="T551" s="459"/>
      <c r="U551" s="482"/>
      <c r="V551" s="41" t="s">
        <v>828</v>
      </c>
      <c r="W551" s="342">
        <f>H551/3</f>
        <v>630850</v>
      </c>
      <c r="X551" s="342"/>
      <c r="Y551" s="166"/>
      <c r="Z551" s="41"/>
      <c r="AA551" s="444"/>
      <c r="AB551" s="41"/>
    </row>
    <row r="552" spans="1:28" ht="15.75" customHeight="1">
      <c r="A552" s="13">
        <v>540</v>
      </c>
      <c r="B552" s="301" t="s">
        <v>786</v>
      </c>
      <c r="C552" s="85" t="s">
        <v>313</v>
      </c>
      <c r="D552" s="14" t="s">
        <v>37</v>
      </c>
      <c r="E552" s="14">
        <v>140</v>
      </c>
      <c r="F552" s="14" t="s">
        <v>252</v>
      </c>
      <c r="G552" s="20">
        <v>13894.06</v>
      </c>
      <c r="H552" s="330">
        <v>1945169</v>
      </c>
      <c r="I552" s="339" t="s">
        <v>30</v>
      </c>
      <c r="J552" s="472"/>
      <c r="K552" s="459"/>
      <c r="L552" s="459">
        <v>1</v>
      </c>
      <c r="M552" s="459">
        <v>1</v>
      </c>
      <c r="N552" s="459"/>
      <c r="O552" s="459"/>
      <c r="P552" s="459">
        <v>1</v>
      </c>
      <c r="Q552" s="459"/>
      <c r="R552" s="459"/>
      <c r="S552" s="459"/>
      <c r="T552" s="459"/>
      <c r="U552" s="482"/>
      <c r="V552" s="41" t="s">
        <v>828</v>
      </c>
      <c r="W552" s="342">
        <f>H552/3</f>
        <v>648389.66666666663</v>
      </c>
      <c r="X552" s="41"/>
      <c r="Y552" s="166"/>
      <c r="Z552" s="41"/>
      <c r="AA552" s="444"/>
      <c r="AB552" s="41"/>
    </row>
    <row r="553" spans="1:28" ht="15.75" customHeight="1">
      <c r="A553" s="13">
        <v>541</v>
      </c>
      <c r="B553" s="14"/>
      <c r="C553" s="82"/>
      <c r="D553" s="13"/>
      <c r="E553" s="14"/>
      <c r="F553" s="14"/>
      <c r="G553" s="20"/>
      <c r="H553" s="19"/>
      <c r="I553" s="261"/>
      <c r="J553" s="459"/>
      <c r="K553" s="459"/>
      <c r="L553" s="459"/>
      <c r="M553" s="459"/>
      <c r="N553" s="459"/>
      <c r="O553" s="459"/>
      <c r="P553" s="459"/>
      <c r="Q553" s="459"/>
      <c r="R553" s="459"/>
      <c r="S553" s="459"/>
      <c r="T553" s="459"/>
      <c r="U553" s="482"/>
      <c r="V553" s="41"/>
      <c r="W553" s="41"/>
      <c r="X553" s="41"/>
      <c r="Y553" s="166"/>
      <c r="Z553" s="41"/>
      <c r="AA553" s="444"/>
      <c r="AB553" s="41"/>
    </row>
    <row r="554" spans="1:28" ht="15.75" customHeight="1">
      <c r="A554" s="13">
        <v>542</v>
      </c>
      <c r="B554" s="25"/>
      <c r="C554" s="143" t="s">
        <v>676</v>
      </c>
      <c r="D554" s="137"/>
      <c r="E554" s="137"/>
      <c r="F554" s="137"/>
      <c r="G554" s="222"/>
      <c r="H554" s="126"/>
      <c r="I554" s="222"/>
      <c r="J554" s="460"/>
      <c r="K554" s="460"/>
      <c r="L554" s="460"/>
      <c r="M554" s="460"/>
      <c r="N554" s="460"/>
      <c r="O554" s="460"/>
      <c r="P554" s="460"/>
      <c r="Q554" s="460"/>
      <c r="R554" s="460"/>
      <c r="S554" s="460"/>
      <c r="T554" s="460"/>
      <c r="U554" s="487"/>
      <c r="V554" s="41"/>
      <c r="W554" s="41"/>
      <c r="X554" s="41"/>
      <c r="Y554" s="166"/>
      <c r="Z554" s="41"/>
      <c r="AA554" s="444"/>
      <c r="AB554" s="41"/>
    </row>
    <row r="555" spans="1:28" ht="35.25" customHeight="1">
      <c r="A555" s="13">
        <v>543</v>
      </c>
      <c r="B555" s="25" t="s">
        <v>678</v>
      </c>
      <c r="C555" s="16" t="s">
        <v>677</v>
      </c>
      <c r="D555" s="137"/>
      <c r="E555" s="137"/>
      <c r="F555" s="137"/>
      <c r="G555" s="222"/>
      <c r="H555" s="156">
        <f>H556</f>
        <v>67500</v>
      </c>
      <c r="I555" s="222"/>
      <c r="J555" s="460"/>
      <c r="K555" s="460"/>
      <c r="L555" s="460"/>
      <c r="M555" s="460"/>
      <c r="N555" s="460"/>
      <c r="O555" s="460"/>
      <c r="P555" s="460"/>
      <c r="Q555" s="460"/>
      <c r="R555" s="460"/>
      <c r="S555" s="460"/>
      <c r="T555" s="460"/>
      <c r="U555" s="487"/>
      <c r="V555" s="41" t="s">
        <v>829</v>
      </c>
      <c r="W555" s="41"/>
      <c r="X555" s="41"/>
      <c r="Y555" s="166"/>
      <c r="Z555" s="41"/>
      <c r="AA555" s="444"/>
      <c r="AB555" s="41"/>
    </row>
    <row r="556" spans="1:28" ht="36" customHeight="1">
      <c r="A556" s="13">
        <v>544</v>
      </c>
      <c r="B556" s="25" t="s">
        <v>678</v>
      </c>
      <c r="C556" s="62" t="s">
        <v>679</v>
      </c>
      <c r="D556" s="21" t="s">
        <v>500</v>
      </c>
      <c r="E556" s="14">
        <v>15</v>
      </c>
      <c r="F556" s="14" t="s">
        <v>252</v>
      </c>
      <c r="G556" s="47">
        <v>4500</v>
      </c>
      <c r="H556" s="122">
        <f>E556*G556</f>
        <v>67500</v>
      </c>
      <c r="I556" s="133" t="s">
        <v>30</v>
      </c>
      <c r="J556" s="460">
        <v>1</v>
      </c>
      <c r="K556" s="460"/>
      <c r="L556" s="460"/>
      <c r="M556" s="460"/>
      <c r="N556" s="460"/>
      <c r="O556" s="460"/>
      <c r="P556" s="460"/>
      <c r="Q556" s="460"/>
      <c r="R556" s="460"/>
      <c r="S556" s="460"/>
      <c r="T556" s="460"/>
      <c r="U556" s="487"/>
      <c r="V556" s="41"/>
      <c r="W556" s="166">
        <f>H556</f>
        <v>67500</v>
      </c>
      <c r="X556" s="41"/>
      <c r="Y556" s="166"/>
      <c r="Z556" s="41"/>
      <c r="AA556" s="444"/>
      <c r="AB556" s="41"/>
    </row>
    <row r="557" spans="1:28" ht="15.75" customHeight="1">
      <c r="A557" s="13">
        <v>545</v>
      </c>
      <c r="B557" s="25"/>
      <c r="C557" s="62"/>
      <c r="D557" s="132"/>
      <c r="E557" s="14"/>
      <c r="F557" s="14"/>
      <c r="G557" s="47"/>
      <c r="H557" s="122"/>
      <c r="I557" s="133"/>
      <c r="J557" s="460"/>
      <c r="K557" s="460"/>
      <c r="L557" s="460"/>
      <c r="M557" s="460"/>
      <c r="N557" s="460"/>
      <c r="O557" s="460"/>
      <c r="P557" s="460"/>
      <c r="Q557" s="460"/>
      <c r="R557" s="460"/>
      <c r="S557" s="460"/>
      <c r="T557" s="460"/>
      <c r="U557" s="487"/>
      <c r="V557" s="41"/>
      <c r="W557" s="41"/>
      <c r="X557" s="41"/>
      <c r="Y557" s="166"/>
      <c r="Z557" s="41"/>
      <c r="AA557" s="444"/>
      <c r="AB557" s="41"/>
    </row>
    <row r="558" spans="1:28" ht="46.5" customHeight="1">
      <c r="A558" s="13">
        <v>546</v>
      </c>
      <c r="B558" s="14" t="s">
        <v>239</v>
      </c>
      <c r="C558" s="24" t="s">
        <v>240</v>
      </c>
      <c r="D558" s="14" t="s">
        <v>37</v>
      </c>
      <c r="E558" s="18"/>
      <c r="F558" s="9"/>
      <c r="G558" s="11"/>
      <c r="H558" s="164">
        <f>H559</f>
        <v>13190702.34</v>
      </c>
      <c r="I558" s="133" t="s">
        <v>30</v>
      </c>
      <c r="J558" s="459"/>
      <c r="K558" s="459"/>
      <c r="L558" s="459"/>
      <c r="M558" s="459"/>
      <c r="N558" s="459"/>
      <c r="O558" s="459"/>
      <c r="P558" s="459"/>
      <c r="Q558" s="459"/>
      <c r="R558" s="459"/>
      <c r="S558" s="459"/>
      <c r="T558" s="459"/>
      <c r="U558" s="482"/>
      <c r="V558" s="41"/>
      <c r="W558" s="41"/>
      <c r="X558" s="41"/>
      <c r="Y558" s="166"/>
      <c r="Z558" s="41"/>
      <c r="AA558" s="444"/>
      <c r="AB558" s="41"/>
    </row>
    <row r="559" spans="1:28" ht="31.5" customHeight="1">
      <c r="A559" s="13">
        <v>547</v>
      </c>
      <c r="B559" s="14" t="s">
        <v>239</v>
      </c>
      <c r="C559" s="24" t="s">
        <v>944</v>
      </c>
      <c r="D559" s="9"/>
      <c r="E559" s="18"/>
      <c r="F559" s="9"/>
      <c r="G559" s="11"/>
      <c r="H559" s="11">
        <f>SUM(H560:H568)</f>
        <v>13190702.34</v>
      </c>
      <c r="I559" s="133" t="s">
        <v>30</v>
      </c>
      <c r="J559" s="459"/>
      <c r="K559" s="459"/>
      <c r="L559" s="459"/>
      <c r="M559" s="459"/>
      <c r="N559" s="459"/>
      <c r="O559" s="459"/>
      <c r="P559" s="459"/>
      <c r="Q559" s="459"/>
      <c r="R559" s="459"/>
      <c r="S559" s="459"/>
      <c r="T559" s="459"/>
      <c r="U559" s="482"/>
      <c r="V559" s="41" t="s">
        <v>915</v>
      </c>
      <c r="W559" s="41"/>
      <c r="X559" s="41"/>
      <c r="Y559" s="166"/>
      <c r="Z559" s="41"/>
      <c r="AA559" s="444"/>
      <c r="AB559" s="41"/>
    </row>
    <row r="560" spans="1:28" ht="15.75" customHeight="1">
      <c r="A560" s="13">
        <v>548</v>
      </c>
      <c r="B560" s="14" t="s">
        <v>239</v>
      </c>
      <c r="C560" s="57" t="s">
        <v>241</v>
      </c>
      <c r="D560" s="9"/>
      <c r="E560" s="26">
        <v>8</v>
      </c>
      <c r="F560" s="14" t="s">
        <v>252</v>
      </c>
      <c r="G560" s="42">
        <v>425688.125</v>
      </c>
      <c r="H560" s="42">
        <v>3405505</v>
      </c>
      <c r="I560" s="133" t="s">
        <v>30</v>
      </c>
      <c r="J560" s="459"/>
      <c r="K560" s="459">
        <v>1</v>
      </c>
      <c r="L560" s="459"/>
      <c r="M560" s="459"/>
      <c r="N560" s="459">
        <v>1</v>
      </c>
      <c r="O560" s="459"/>
      <c r="P560" s="459"/>
      <c r="Q560" s="459">
        <v>1</v>
      </c>
      <c r="R560" s="459"/>
      <c r="S560" s="459"/>
      <c r="T560" s="459">
        <v>1</v>
      </c>
      <c r="U560" s="482"/>
      <c r="V560" s="41"/>
      <c r="W560" s="342">
        <f>H560/4</f>
        <v>851376.25</v>
      </c>
      <c r="X560" s="41"/>
      <c r="Y560" s="166"/>
      <c r="Z560" s="41"/>
      <c r="AA560" s="444"/>
      <c r="AB560" s="41"/>
    </row>
    <row r="561" spans="1:28" ht="15.75" customHeight="1">
      <c r="A561" s="13">
        <v>549</v>
      </c>
      <c r="B561" s="14" t="s">
        <v>239</v>
      </c>
      <c r="C561" s="57" t="s">
        <v>242</v>
      </c>
      <c r="D561" s="9"/>
      <c r="E561" s="26">
        <v>4</v>
      </c>
      <c r="F561" s="14" t="s">
        <v>252</v>
      </c>
      <c r="G561" s="42">
        <v>487763</v>
      </c>
      <c r="H561" s="42">
        <v>1951052</v>
      </c>
      <c r="I561" s="133" t="s">
        <v>30</v>
      </c>
      <c r="J561" s="459"/>
      <c r="K561" s="459"/>
      <c r="L561" s="459"/>
      <c r="M561" s="459"/>
      <c r="N561" s="459">
        <v>1</v>
      </c>
      <c r="O561" s="459"/>
      <c r="P561" s="459"/>
      <c r="Q561" s="459">
        <v>1</v>
      </c>
      <c r="R561" s="459"/>
      <c r="S561" s="459"/>
      <c r="T561" s="459">
        <v>1</v>
      </c>
      <c r="U561" s="482"/>
      <c r="V561" s="41"/>
      <c r="W561" s="342">
        <f>H561/3</f>
        <v>650350.66666666663</v>
      </c>
      <c r="X561" s="41"/>
      <c r="Y561" s="166"/>
      <c r="Z561" s="41"/>
      <c r="AA561" s="444"/>
      <c r="AB561" s="41"/>
    </row>
    <row r="562" spans="1:28" ht="15.75" customHeight="1">
      <c r="A562" s="13">
        <v>550</v>
      </c>
      <c r="B562" s="14" t="s">
        <v>239</v>
      </c>
      <c r="C562" s="57" t="s">
        <v>243</v>
      </c>
      <c r="D562" s="9"/>
      <c r="E562" s="26">
        <v>1</v>
      </c>
      <c r="F562" s="14" t="s">
        <v>252</v>
      </c>
      <c r="G562" s="42">
        <v>300000</v>
      </c>
      <c r="H562" s="42">
        <v>300000</v>
      </c>
      <c r="I562" s="133" t="s">
        <v>30</v>
      </c>
      <c r="J562" s="459"/>
      <c r="K562" s="459"/>
      <c r="L562" s="459"/>
      <c r="M562" s="459"/>
      <c r="N562" s="459">
        <v>1</v>
      </c>
      <c r="O562" s="459"/>
      <c r="P562" s="459"/>
      <c r="Q562" s="459">
        <v>1</v>
      </c>
      <c r="R562" s="459"/>
      <c r="S562" s="459"/>
      <c r="T562" s="459">
        <v>1</v>
      </c>
      <c r="U562" s="482"/>
      <c r="V562" s="41"/>
      <c r="W562" s="342">
        <f t="shared" ref="W562:W566" si="12">H562/3</f>
        <v>100000</v>
      </c>
      <c r="X562" s="41"/>
      <c r="Y562" s="166"/>
      <c r="Z562" s="41"/>
      <c r="AA562" s="444"/>
      <c r="AB562" s="41"/>
    </row>
    <row r="563" spans="1:28" ht="15.75" customHeight="1">
      <c r="A563" s="13">
        <v>551</v>
      </c>
      <c r="B563" s="14" t="s">
        <v>239</v>
      </c>
      <c r="C563" s="57" t="s">
        <v>244</v>
      </c>
      <c r="D563" s="9"/>
      <c r="E563" s="26">
        <v>4</v>
      </c>
      <c r="F563" s="14" t="s">
        <v>252</v>
      </c>
      <c r="G563" s="42">
        <v>649140</v>
      </c>
      <c r="H563" s="42">
        <v>2596560</v>
      </c>
      <c r="I563" s="133" t="s">
        <v>30</v>
      </c>
      <c r="J563" s="459"/>
      <c r="K563" s="459"/>
      <c r="L563" s="459"/>
      <c r="M563" s="459"/>
      <c r="N563" s="459">
        <v>1</v>
      </c>
      <c r="O563" s="459"/>
      <c r="P563" s="459"/>
      <c r="Q563" s="459">
        <v>1</v>
      </c>
      <c r="R563" s="459"/>
      <c r="S563" s="459"/>
      <c r="T563" s="459">
        <v>1</v>
      </c>
      <c r="U563" s="482"/>
      <c r="V563" s="41"/>
      <c r="W563" s="342">
        <f>H563/3</f>
        <v>865520</v>
      </c>
      <c r="X563" s="41"/>
      <c r="Y563" s="166"/>
      <c r="Z563" s="41"/>
      <c r="AA563" s="444"/>
      <c r="AB563" s="41"/>
    </row>
    <row r="564" spans="1:28" ht="15.75" customHeight="1">
      <c r="A564" s="13">
        <v>552</v>
      </c>
      <c r="B564" s="14" t="s">
        <v>239</v>
      </c>
      <c r="C564" s="57" t="s">
        <v>245</v>
      </c>
      <c r="D564" s="9"/>
      <c r="E564" s="26">
        <v>1</v>
      </c>
      <c r="F564" s="14" t="s">
        <v>252</v>
      </c>
      <c r="G564" s="42">
        <v>500320</v>
      </c>
      <c r="H564" s="42">
        <v>500320</v>
      </c>
      <c r="I564" s="133" t="s">
        <v>30</v>
      </c>
      <c r="J564" s="459"/>
      <c r="K564" s="459"/>
      <c r="L564" s="459"/>
      <c r="M564" s="459"/>
      <c r="N564" s="459">
        <v>1</v>
      </c>
      <c r="O564" s="459"/>
      <c r="P564" s="459"/>
      <c r="Q564" s="459">
        <v>1</v>
      </c>
      <c r="R564" s="459"/>
      <c r="S564" s="459"/>
      <c r="T564" s="459">
        <v>1</v>
      </c>
      <c r="U564" s="482"/>
      <c r="V564" s="41"/>
      <c r="W564" s="342">
        <f>H564/3</f>
        <v>166773.33333333334</v>
      </c>
      <c r="X564" s="41"/>
      <c r="Y564" s="166"/>
      <c r="Z564" s="41"/>
      <c r="AA564" s="444"/>
      <c r="AB564" s="41"/>
    </row>
    <row r="565" spans="1:28" ht="29.25" customHeight="1">
      <c r="A565" s="13">
        <v>553</v>
      </c>
      <c r="B565" s="14" t="s">
        <v>239</v>
      </c>
      <c r="C565" s="58" t="s">
        <v>246</v>
      </c>
      <c r="D565" s="9"/>
      <c r="E565" s="26">
        <v>4</v>
      </c>
      <c r="F565" s="14" t="s">
        <v>252</v>
      </c>
      <c r="G565" s="42">
        <v>339282.33500000002</v>
      </c>
      <c r="H565" s="42">
        <v>1357129.34</v>
      </c>
      <c r="I565" s="133" t="s">
        <v>30</v>
      </c>
      <c r="J565" s="459"/>
      <c r="K565" s="459"/>
      <c r="L565" s="459"/>
      <c r="M565" s="459"/>
      <c r="N565" s="459">
        <v>1</v>
      </c>
      <c r="O565" s="459"/>
      <c r="P565" s="459"/>
      <c r="Q565" s="459">
        <v>1</v>
      </c>
      <c r="R565" s="459"/>
      <c r="S565" s="459"/>
      <c r="T565" s="459">
        <v>1</v>
      </c>
      <c r="U565" s="482"/>
      <c r="V565" s="41"/>
      <c r="W565" s="342">
        <f>H565/3</f>
        <v>452376.44666666671</v>
      </c>
      <c r="X565" s="41"/>
      <c r="Y565" s="166"/>
      <c r="Z565" s="41"/>
      <c r="AA565" s="444"/>
      <c r="AB565" s="41"/>
    </row>
    <row r="566" spans="1:28" ht="29.25" customHeight="1">
      <c r="A566" s="13">
        <v>554</v>
      </c>
      <c r="B566" s="14" t="s">
        <v>239</v>
      </c>
      <c r="C566" s="58" t="s">
        <v>247</v>
      </c>
      <c r="D566" s="9"/>
      <c r="E566" s="26">
        <v>2</v>
      </c>
      <c r="F566" s="14" t="s">
        <v>252</v>
      </c>
      <c r="G566" s="42">
        <v>700435.5</v>
      </c>
      <c r="H566" s="42">
        <v>1400871</v>
      </c>
      <c r="I566" s="133" t="s">
        <v>30</v>
      </c>
      <c r="J566" s="459"/>
      <c r="K566" s="459"/>
      <c r="L566" s="459"/>
      <c r="M566" s="459"/>
      <c r="N566" s="459">
        <v>1</v>
      </c>
      <c r="O566" s="459"/>
      <c r="P566" s="459"/>
      <c r="Q566" s="459">
        <v>1</v>
      </c>
      <c r="R566" s="459"/>
      <c r="S566" s="459"/>
      <c r="T566" s="459">
        <v>1</v>
      </c>
      <c r="U566" s="482"/>
      <c r="V566" s="41"/>
      <c r="W566" s="342">
        <f t="shared" si="12"/>
        <v>466957</v>
      </c>
      <c r="X566" s="41"/>
      <c r="Y566" s="166"/>
      <c r="Z566" s="41"/>
      <c r="AA566" s="444"/>
      <c r="AB566" s="41"/>
    </row>
    <row r="567" spans="1:28" ht="15.75" customHeight="1">
      <c r="A567" s="13">
        <v>555</v>
      </c>
      <c r="B567" s="14" t="s">
        <v>239</v>
      </c>
      <c r="C567" s="57" t="s">
        <v>248</v>
      </c>
      <c r="D567" s="9"/>
      <c r="E567" s="26">
        <v>4</v>
      </c>
      <c r="F567" s="14" t="s">
        <v>252</v>
      </c>
      <c r="G567" s="42">
        <v>138587.5</v>
      </c>
      <c r="H567" s="42">
        <v>554350</v>
      </c>
      <c r="I567" s="133" t="s">
        <v>30</v>
      </c>
      <c r="J567" s="459"/>
      <c r="K567" s="459"/>
      <c r="L567" s="459"/>
      <c r="M567" s="459"/>
      <c r="N567" s="459">
        <v>1</v>
      </c>
      <c r="O567" s="459"/>
      <c r="P567" s="459"/>
      <c r="Q567" s="459">
        <v>1</v>
      </c>
      <c r="R567" s="459"/>
      <c r="S567" s="459"/>
      <c r="T567" s="459">
        <v>1</v>
      </c>
      <c r="U567" s="482"/>
      <c r="V567" s="41"/>
      <c r="W567" s="342">
        <f>H567/3</f>
        <v>184783.33333333334</v>
      </c>
      <c r="X567" s="41"/>
      <c r="Y567" s="166"/>
      <c r="Z567" s="41"/>
      <c r="AA567" s="444"/>
      <c r="AB567" s="41"/>
    </row>
    <row r="568" spans="1:28" ht="15.75" customHeight="1">
      <c r="A568" s="13">
        <v>556</v>
      </c>
      <c r="B568" s="14" t="s">
        <v>239</v>
      </c>
      <c r="C568" s="57" t="s">
        <v>249</v>
      </c>
      <c r="D568" s="9"/>
      <c r="E568" s="26">
        <v>3</v>
      </c>
      <c r="F568" s="14" t="s">
        <v>252</v>
      </c>
      <c r="G568" s="42">
        <v>374971.66666666669</v>
      </c>
      <c r="H568" s="42">
        <v>1124915</v>
      </c>
      <c r="I568" s="133" t="s">
        <v>30</v>
      </c>
      <c r="J568" s="459"/>
      <c r="K568" s="459"/>
      <c r="L568" s="459"/>
      <c r="M568" s="459"/>
      <c r="N568" s="459">
        <v>1</v>
      </c>
      <c r="O568" s="459"/>
      <c r="P568" s="459"/>
      <c r="Q568" s="459">
        <v>1</v>
      </c>
      <c r="R568" s="459"/>
      <c r="S568" s="459"/>
      <c r="T568" s="459">
        <v>1</v>
      </c>
      <c r="U568" s="482"/>
      <c r="V568" s="41"/>
      <c r="W568" s="342">
        <f>H568/3</f>
        <v>374971.66666666669</v>
      </c>
      <c r="X568" s="41"/>
      <c r="Y568" s="166"/>
      <c r="Z568" s="41"/>
      <c r="AA568" s="444"/>
      <c r="AB568" s="41"/>
    </row>
    <row r="569" spans="1:28" ht="15.75" customHeight="1">
      <c r="A569" s="13">
        <v>557</v>
      </c>
      <c r="B569" s="25"/>
      <c r="C569" s="62"/>
      <c r="D569" s="132"/>
      <c r="E569" s="14"/>
      <c r="F569" s="14"/>
      <c r="G569" s="47"/>
      <c r="H569" s="122"/>
      <c r="I569" s="133"/>
      <c r="J569" s="460"/>
      <c r="K569" s="460"/>
      <c r="L569" s="460"/>
      <c r="M569" s="460"/>
      <c r="N569" s="460"/>
      <c r="O569" s="460"/>
      <c r="P569" s="460"/>
      <c r="Q569" s="460"/>
      <c r="R569" s="460"/>
      <c r="S569" s="460"/>
      <c r="T569" s="460"/>
      <c r="U569" s="487"/>
      <c r="V569" s="41"/>
      <c r="W569" s="41"/>
      <c r="X569" s="41"/>
      <c r="Y569" s="166"/>
      <c r="Z569" s="41"/>
      <c r="AA569" s="444"/>
      <c r="AB569" s="41"/>
    </row>
    <row r="570" spans="1:28" ht="38.25" customHeight="1">
      <c r="A570" s="13">
        <v>558</v>
      </c>
      <c r="B570" s="25" t="s">
        <v>51</v>
      </c>
      <c r="C570" s="24" t="s">
        <v>945</v>
      </c>
      <c r="D570" s="13"/>
      <c r="E570" s="13"/>
      <c r="F570" s="13"/>
      <c r="G570" s="62"/>
      <c r="H570" s="62"/>
      <c r="I570" s="25"/>
      <c r="J570" s="460"/>
      <c r="K570" s="460"/>
      <c r="L570" s="460"/>
      <c r="M570" s="460"/>
      <c r="N570" s="460"/>
      <c r="O570" s="460"/>
      <c r="P570" s="460"/>
      <c r="Q570" s="460"/>
      <c r="R570" s="460"/>
      <c r="S570" s="460"/>
      <c r="T570" s="460"/>
      <c r="U570" s="487"/>
      <c r="V570" s="41"/>
      <c r="W570" s="41"/>
      <c r="X570" s="41"/>
      <c r="Y570" s="166"/>
      <c r="Z570" s="41"/>
      <c r="AA570" s="444"/>
      <c r="AB570" s="41"/>
    </row>
    <row r="571" spans="1:28" ht="38.25" customHeight="1">
      <c r="A571" s="13">
        <v>559</v>
      </c>
      <c r="B571" s="25" t="s">
        <v>51</v>
      </c>
      <c r="C571" s="24" t="s">
        <v>520</v>
      </c>
      <c r="D571" s="13"/>
      <c r="E571" s="13"/>
      <c r="F571" s="13"/>
      <c r="G571" s="62"/>
      <c r="H571" s="226">
        <f>SUM(H572:H574)</f>
        <v>106338669</v>
      </c>
      <c r="I571" s="25" t="s">
        <v>522</v>
      </c>
      <c r="J571" s="460">
        <v>1</v>
      </c>
      <c r="K571" s="460"/>
      <c r="L571" s="460"/>
      <c r="M571" s="460"/>
      <c r="N571" s="460"/>
      <c r="O571" s="460"/>
      <c r="P571" s="460"/>
      <c r="Q571" s="460"/>
      <c r="R571" s="460"/>
      <c r="S571" s="460"/>
      <c r="T571" s="460"/>
      <c r="U571" s="487"/>
      <c r="V571" s="41" t="s">
        <v>829</v>
      </c>
      <c r="W571" s="41"/>
      <c r="X571" s="41"/>
      <c r="Y571" s="166"/>
      <c r="Z571" s="41"/>
      <c r="AA571" s="444"/>
      <c r="AB571" s="41"/>
    </row>
    <row r="572" spans="1:28" ht="28.5" customHeight="1">
      <c r="A572" s="13">
        <v>560</v>
      </c>
      <c r="B572" s="25" t="s">
        <v>51</v>
      </c>
      <c r="C572" s="62" t="s">
        <v>521</v>
      </c>
      <c r="D572" s="14" t="s">
        <v>37</v>
      </c>
      <c r="E572" s="120">
        <v>3385</v>
      </c>
      <c r="F572" s="13" t="s">
        <v>57</v>
      </c>
      <c r="G572" s="122">
        <v>22550</v>
      </c>
      <c r="H572" s="122">
        <f t="shared" ref="H572:H574" si="13">E572*G572</f>
        <v>76331750</v>
      </c>
      <c r="I572" s="220"/>
      <c r="J572" s="461"/>
      <c r="K572" s="460"/>
      <c r="L572" s="460"/>
      <c r="M572" s="460"/>
      <c r="N572" s="460"/>
      <c r="O572" s="460"/>
      <c r="P572" s="460"/>
      <c r="Q572" s="460"/>
      <c r="R572" s="460"/>
      <c r="S572" s="460"/>
      <c r="T572" s="460"/>
      <c r="U572" s="487"/>
      <c r="V572" s="41"/>
      <c r="W572" s="41"/>
      <c r="X572" s="41"/>
      <c r="Y572" s="166"/>
      <c r="Z572" s="41"/>
      <c r="AA572" s="444"/>
      <c r="AB572" s="41"/>
    </row>
    <row r="573" spans="1:28" ht="15.75" customHeight="1">
      <c r="A573" s="13">
        <v>561</v>
      </c>
      <c r="B573" s="25" t="s">
        <v>51</v>
      </c>
      <c r="C573" s="62" t="s">
        <v>523</v>
      </c>
      <c r="D573" s="14" t="s">
        <v>37</v>
      </c>
      <c r="E573" s="120">
        <v>3385</v>
      </c>
      <c r="F573" s="13" t="s">
        <v>252</v>
      </c>
      <c r="G573" s="122">
        <v>5500</v>
      </c>
      <c r="H573" s="122">
        <f t="shared" si="13"/>
        <v>18617500</v>
      </c>
      <c r="I573" s="220"/>
      <c r="J573" s="461"/>
      <c r="K573" s="460"/>
      <c r="L573" s="460"/>
      <c r="M573" s="460"/>
      <c r="N573" s="460"/>
      <c r="O573" s="460"/>
      <c r="P573" s="460"/>
      <c r="Q573" s="460"/>
      <c r="R573" s="460"/>
      <c r="S573" s="460"/>
      <c r="T573" s="460"/>
      <c r="U573" s="487"/>
      <c r="V573" s="41"/>
      <c r="W573" s="41"/>
      <c r="X573" s="41"/>
      <c r="Y573" s="166"/>
      <c r="Z573" s="41"/>
      <c r="AA573" s="444"/>
      <c r="AB573" s="41"/>
    </row>
    <row r="574" spans="1:28" ht="117" customHeight="1">
      <c r="A574" s="13">
        <v>562</v>
      </c>
      <c r="B574" s="25" t="s">
        <v>51</v>
      </c>
      <c r="C574" s="62" t="s">
        <v>964</v>
      </c>
      <c r="D574" s="14" t="s">
        <v>37</v>
      </c>
      <c r="E574" s="120">
        <v>2169</v>
      </c>
      <c r="F574" s="13" t="s">
        <v>57</v>
      </c>
      <c r="G574" s="103">
        <v>5251</v>
      </c>
      <c r="H574" s="122">
        <f t="shared" si="13"/>
        <v>11389419</v>
      </c>
      <c r="I574" s="220"/>
      <c r="J574" s="461"/>
      <c r="K574" s="460"/>
      <c r="L574" s="460"/>
      <c r="M574" s="460"/>
      <c r="N574" s="460"/>
      <c r="O574" s="460"/>
      <c r="P574" s="460"/>
      <c r="Q574" s="460"/>
      <c r="R574" s="460"/>
      <c r="S574" s="460"/>
      <c r="T574" s="460"/>
      <c r="U574" s="487"/>
      <c r="V574" s="41"/>
      <c r="W574" s="41"/>
      <c r="X574" s="41"/>
      <c r="Y574" s="166"/>
      <c r="Z574" s="41"/>
      <c r="AA574" s="444"/>
      <c r="AB574" s="41"/>
    </row>
    <row r="575" spans="1:28" ht="15.75" customHeight="1">
      <c r="A575" s="13">
        <v>563</v>
      </c>
      <c r="B575" s="25"/>
      <c r="C575" s="39"/>
      <c r="D575" s="13"/>
      <c r="E575" s="13"/>
      <c r="F575" s="13"/>
      <c r="G575" s="123"/>
      <c r="H575" s="123"/>
      <c r="I575" s="25"/>
      <c r="J575" s="460"/>
      <c r="K575" s="460"/>
      <c r="L575" s="460"/>
      <c r="M575" s="460"/>
      <c r="N575" s="460"/>
      <c r="O575" s="460"/>
      <c r="P575" s="460"/>
      <c r="Q575" s="460"/>
      <c r="R575" s="460"/>
      <c r="S575" s="460"/>
      <c r="T575" s="460"/>
      <c r="U575" s="487"/>
      <c r="V575" s="41"/>
      <c r="W575" s="41"/>
      <c r="X575" s="41"/>
      <c r="Y575" s="166"/>
      <c r="Z575" s="41"/>
      <c r="AA575" s="444"/>
      <c r="AB575" s="41"/>
    </row>
    <row r="576" spans="1:28" ht="15.75" customHeight="1">
      <c r="A576" s="13">
        <v>564</v>
      </c>
      <c r="B576" s="25" t="s">
        <v>51</v>
      </c>
      <c r="C576" s="24" t="s">
        <v>525</v>
      </c>
      <c r="D576" s="14" t="s">
        <v>37</v>
      </c>
      <c r="E576" s="13">
        <v>1</v>
      </c>
      <c r="F576" s="13" t="s">
        <v>44</v>
      </c>
      <c r="G576" s="103">
        <f>H576</f>
        <v>54846300</v>
      </c>
      <c r="H576" s="226">
        <f>SUM(H577:H608)</f>
        <v>54846300</v>
      </c>
      <c r="I576" s="25" t="s">
        <v>522</v>
      </c>
      <c r="J576" s="460">
        <v>1</v>
      </c>
      <c r="K576" s="460"/>
      <c r="L576" s="460"/>
      <c r="M576" s="460"/>
      <c r="N576" s="460"/>
      <c r="O576" s="460"/>
      <c r="P576" s="460"/>
      <c r="Q576" s="460"/>
      <c r="R576" s="460"/>
      <c r="S576" s="460"/>
      <c r="T576" s="460"/>
      <c r="U576" s="487"/>
      <c r="V576" s="41" t="s">
        <v>829</v>
      </c>
      <c r="W576" s="41"/>
      <c r="X576" s="41"/>
      <c r="Y576" s="166"/>
      <c r="Z576" s="41"/>
      <c r="AA576" s="444"/>
      <c r="AB576" s="41"/>
    </row>
    <row r="577" spans="1:28" ht="15.75" customHeight="1">
      <c r="A577" s="13">
        <v>565</v>
      </c>
      <c r="B577" s="25" t="s">
        <v>51</v>
      </c>
      <c r="C577" s="124" t="s">
        <v>526</v>
      </c>
      <c r="D577" s="20"/>
      <c r="E577" s="125">
        <v>100</v>
      </c>
      <c r="F577" s="99" t="s">
        <v>252</v>
      </c>
      <c r="G577" s="21">
        <v>30628</v>
      </c>
      <c r="H577" s="122">
        <f t="shared" ref="H577:H608" si="14">E577*G577</f>
        <v>3062800</v>
      </c>
      <c r="I577" s="220"/>
      <c r="J577" s="461"/>
      <c r="K577" s="461"/>
      <c r="L577" s="461"/>
      <c r="M577" s="461"/>
      <c r="N577" s="461"/>
      <c r="O577" s="461"/>
      <c r="P577" s="461"/>
      <c r="Q577" s="461"/>
      <c r="R577" s="460"/>
      <c r="S577" s="460"/>
      <c r="T577" s="460"/>
      <c r="U577" s="487"/>
      <c r="V577" s="41"/>
      <c r="W577" s="41"/>
      <c r="X577" s="41"/>
      <c r="Y577" s="166"/>
      <c r="Z577" s="41"/>
      <c r="AA577" s="444"/>
      <c r="AB577" s="41"/>
    </row>
    <row r="578" spans="1:28" ht="15.75" customHeight="1">
      <c r="A578" s="13">
        <v>566</v>
      </c>
      <c r="B578" s="25" t="s">
        <v>51</v>
      </c>
      <c r="C578" s="124" t="s">
        <v>527</v>
      </c>
      <c r="D578" s="20"/>
      <c r="E578" s="125">
        <v>100</v>
      </c>
      <c r="F578" s="99" t="s">
        <v>252</v>
      </c>
      <c r="G578" s="21">
        <v>353</v>
      </c>
      <c r="H578" s="122">
        <f t="shared" si="14"/>
        <v>35300</v>
      </c>
      <c r="I578" s="220"/>
      <c r="J578" s="461"/>
      <c r="K578" s="461"/>
      <c r="L578" s="461"/>
      <c r="M578" s="461"/>
      <c r="N578" s="461"/>
      <c r="O578" s="461"/>
      <c r="P578" s="461"/>
      <c r="Q578" s="461"/>
      <c r="R578" s="460"/>
      <c r="S578" s="460"/>
      <c r="T578" s="460"/>
      <c r="U578" s="487"/>
      <c r="V578" s="41"/>
      <c r="W578" s="41"/>
      <c r="X578" s="41"/>
      <c r="Y578" s="166"/>
      <c r="Z578" s="41"/>
      <c r="AA578" s="444"/>
      <c r="AB578" s="41"/>
    </row>
    <row r="579" spans="1:28" ht="15.75" customHeight="1">
      <c r="A579" s="13">
        <v>567</v>
      </c>
      <c r="B579" s="25" t="s">
        <v>51</v>
      </c>
      <c r="C579" s="124" t="s">
        <v>528</v>
      </c>
      <c r="D579" s="20"/>
      <c r="E579" s="125">
        <v>100</v>
      </c>
      <c r="F579" s="99" t="s">
        <v>252</v>
      </c>
      <c r="G579" s="21">
        <v>17004</v>
      </c>
      <c r="H579" s="122">
        <f t="shared" si="14"/>
        <v>1700400</v>
      </c>
      <c r="I579" s="220"/>
      <c r="J579" s="461"/>
      <c r="K579" s="461"/>
      <c r="L579" s="461"/>
      <c r="M579" s="461"/>
      <c r="N579" s="461"/>
      <c r="O579" s="461"/>
      <c r="P579" s="461"/>
      <c r="Q579" s="461"/>
      <c r="R579" s="460"/>
      <c r="S579" s="460"/>
      <c r="T579" s="460"/>
      <c r="U579" s="487"/>
      <c r="V579" s="41"/>
      <c r="W579" s="41"/>
      <c r="X579" s="41"/>
      <c r="Y579" s="166"/>
      <c r="Z579" s="41"/>
      <c r="AA579" s="444"/>
      <c r="AB579" s="41"/>
    </row>
    <row r="580" spans="1:28" ht="15.75" customHeight="1">
      <c r="A580" s="13">
        <v>568</v>
      </c>
      <c r="B580" s="25" t="s">
        <v>51</v>
      </c>
      <c r="C580" s="124" t="s">
        <v>529</v>
      </c>
      <c r="D580" s="20"/>
      <c r="E580" s="125">
        <v>100</v>
      </c>
      <c r="F580" s="99" t="s">
        <v>252</v>
      </c>
      <c r="G580" s="21">
        <v>1924</v>
      </c>
      <c r="H580" s="122">
        <f t="shared" si="14"/>
        <v>192400</v>
      </c>
      <c r="I580" s="220"/>
      <c r="J580" s="461"/>
      <c r="K580" s="461"/>
      <c r="L580" s="461"/>
      <c r="M580" s="461"/>
      <c r="N580" s="461"/>
      <c r="O580" s="461"/>
      <c r="P580" s="461"/>
      <c r="Q580" s="461"/>
      <c r="R580" s="460"/>
      <c r="S580" s="460"/>
      <c r="T580" s="460"/>
      <c r="U580" s="487"/>
      <c r="V580" s="41"/>
      <c r="W580" s="41"/>
      <c r="X580" s="41"/>
      <c r="Y580" s="166"/>
      <c r="Z580" s="41"/>
      <c r="AA580" s="444"/>
      <c r="AB580" s="41"/>
    </row>
    <row r="581" spans="1:28" ht="15.75" customHeight="1">
      <c r="A581" s="13">
        <v>569</v>
      </c>
      <c r="B581" s="25" t="s">
        <v>51</v>
      </c>
      <c r="C581" s="124" t="s">
        <v>530</v>
      </c>
      <c r="D581" s="20"/>
      <c r="E581" s="125">
        <v>400</v>
      </c>
      <c r="F581" s="99" t="s">
        <v>252</v>
      </c>
      <c r="G581" s="21">
        <v>129</v>
      </c>
      <c r="H581" s="122">
        <f t="shared" si="14"/>
        <v>51600</v>
      </c>
      <c r="I581" s="220"/>
      <c r="J581" s="461"/>
      <c r="K581" s="461"/>
      <c r="L581" s="461"/>
      <c r="M581" s="461"/>
      <c r="N581" s="461"/>
      <c r="O581" s="461"/>
      <c r="P581" s="461"/>
      <c r="Q581" s="461"/>
      <c r="R581" s="460"/>
      <c r="S581" s="460"/>
      <c r="T581" s="460"/>
      <c r="U581" s="487"/>
      <c r="V581" s="41"/>
      <c r="W581" s="41"/>
      <c r="X581" s="41"/>
      <c r="Y581" s="166"/>
      <c r="Z581" s="41"/>
      <c r="AA581" s="444"/>
      <c r="AB581" s="41"/>
    </row>
    <row r="582" spans="1:28" ht="15.75" customHeight="1">
      <c r="A582" s="13">
        <v>570</v>
      </c>
      <c r="B582" s="25" t="s">
        <v>51</v>
      </c>
      <c r="C582" s="124" t="s">
        <v>531</v>
      </c>
      <c r="D582" s="20"/>
      <c r="E582" s="125">
        <v>400</v>
      </c>
      <c r="F582" s="99" t="s">
        <v>252</v>
      </c>
      <c r="G582" s="21">
        <v>156</v>
      </c>
      <c r="H582" s="122">
        <f t="shared" si="14"/>
        <v>62400</v>
      </c>
      <c r="I582" s="220"/>
      <c r="J582" s="461"/>
      <c r="K582" s="461"/>
      <c r="L582" s="461"/>
      <c r="M582" s="461"/>
      <c r="N582" s="461"/>
      <c r="O582" s="461"/>
      <c r="P582" s="461"/>
      <c r="Q582" s="461"/>
      <c r="R582" s="460"/>
      <c r="S582" s="460"/>
      <c r="T582" s="460"/>
      <c r="U582" s="487"/>
      <c r="V582" s="41"/>
      <c r="W582" s="41"/>
      <c r="X582" s="41"/>
      <c r="Y582" s="166"/>
      <c r="Z582" s="41"/>
      <c r="AA582" s="444"/>
      <c r="AB582" s="41"/>
    </row>
    <row r="583" spans="1:28" ht="15.75" customHeight="1">
      <c r="A583" s="13">
        <v>571</v>
      </c>
      <c r="B583" s="25" t="s">
        <v>51</v>
      </c>
      <c r="C583" s="124" t="s">
        <v>532</v>
      </c>
      <c r="D583" s="20"/>
      <c r="E583" s="125">
        <v>100</v>
      </c>
      <c r="F583" s="99" t="s">
        <v>252</v>
      </c>
      <c r="G583" s="21">
        <v>936</v>
      </c>
      <c r="H583" s="122">
        <f t="shared" si="14"/>
        <v>93600</v>
      </c>
      <c r="I583" s="220"/>
      <c r="J583" s="461"/>
      <c r="K583" s="461"/>
      <c r="L583" s="461"/>
      <c r="M583" s="461"/>
      <c r="N583" s="461"/>
      <c r="O583" s="461"/>
      <c r="P583" s="461"/>
      <c r="Q583" s="461"/>
      <c r="R583" s="460"/>
      <c r="S583" s="460"/>
      <c r="T583" s="460"/>
      <c r="U583" s="487"/>
      <c r="V583" s="41"/>
      <c r="W583" s="41"/>
      <c r="X583" s="41"/>
      <c r="Y583" s="166"/>
      <c r="Z583" s="41"/>
      <c r="AA583" s="444"/>
      <c r="AB583" s="41"/>
    </row>
    <row r="584" spans="1:28" ht="15.75" customHeight="1">
      <c r="A584" s="13">
        <v>572</v>
      </c>
      <c r="B584" s="25" t="s">
        <v>51</v>
      </c>
      <c r="C584" s="124" t="s">
        <v>533</v>
      </c>
      <c r="D584" s="20"/>
      <c r="E584" s="125">
        <v>100</v>
      </c>
      <c r="F584" s="99" t="s">
        <v>252</v>
      </c>
      <c r="G584" s="21">
        <v>41444</v>
      </c>
      <c r="H584" s="122">
        <f t="shared" si="14"/>
        <v>4144400</v>
      </c>
      <c r="I584" s="220"/>
      <c r="J584" s="461"/>
      <c r="K584" s="461"/>
      <c r="L584" s="461"/>
      <c r="M584" s="461"/>
      <c r="N584" s="461"/>
      <c r="O584" s="461"/>
      <c r="P584" s="461"/>
      <c r="Q584" s="461"/>
      <c r="R584" s="460"/>
      <c r="S584" s="460"/>
      <c r="T584" s="460"/>
      <c r="U584" s="487"/>
      <c r="V584" s="41"/>
      <c r="W584" s="41"/>
      <c r="X584" s="41"/>
      <c r="Y584" s="166"/>
      <c r="Z584" s="41"/>
      <c r="AA584" s="444"/>
      <c r="AB584" s="41"/>
    </row>
    <row r="585" spans="1:28" ht="15.75" customHeight="1">
      <c r="A585" s="13">
        <v>573</v>
      </c>
      <c r="B585" s="25" t="s">
        <v>51</v>
      </c>
      <c r="C585" s="124" t="s">
        <v>534</v>
      </c>
      <c r="D585" s="20"/>
      <c r="E585" s="125">
        <v>100</v>
      </c>
      <c r="F585" s="99" t="s">
        <v>252</v>
      </c>
      <c r="G585" s="21">
        <v>4524</v>
      </c>
      <c r="H585" s="122">
        <f t="shared" si="14"/>
        <v>452400</v>
      </c>
      <c r="I585" s="220"/>
      <c r="J585" s="461"/>
      <c r="K585" s="461"/>
      <c r="L585" s="461"/>
      <c r="M585" s="461"/>
      <c r="N585" s="461"/>
      <c r="O585" s="461"/>
      <c r="P585" s="461"/>
      <c r="Q585" s="461"/>
      <c r="R585" s="460"/>
      <c r="S585" s="460"/>
      <c r="T585" s="460"/>
      <c r="U585" s="487"/>
      <c r="V585" s="41"/>
      <c r="W585" s="41"/>
      <c r="X585" s="41"/>
      <c r="Y585" s="166"/>
      <c r="Z585" s="41"/>
      <c r="AA585" s="444"/>
      <c r="AB585" s="41"/>
    </row>
    <row r="586" spans="1:28" ht="15.75" customHeight="1">
      <c r="A586" s="13">
        <v>574</v>
      </c>
      <c r="B586" s="25" t="s">
        <v>51</v>
      </c>
      <c r="C586" s="124" t="s">
        <v>535</v>
      </c>
      <c r="D586" s="20"/>
      <c r="E586" s="125">
        <v>100</v>
      </c>
      <c r="F586" s="99" t="s">
        <v>252</v>
      </c>
      <c r="G586" s="21">
        <v>30992</v>
      </c>
      <c r="H586" s="122">
        <f t="shared" si="14"/>
        <v>3099200</v>
      </c>
      <c r="I586" s="220"/>
      <c r="J586" s="461"/>
      <c r="K586" s="461"/>
      <c r="L586" s="461"/>
      <c r="M586" s="461"/>
      <c r="N586" s="461"/>
      <c r="O586" s="461"/>
      <c r="P586" s="461"/>
      <c r="Q586" s="461"/>
      <c r="R586" s="460"/>
      <c r="S586" s="460"/>
      <c r="T586" s="460"/>
      <c r="U586" s="487"/>
      <c r="V586" s="41"/>
      <c r="W586" s="41"/>
      <c r="X586" s="41"/>
      <c r="Y586" s="166"/>
      <c r="Z586" s="41"/>
      <c r="AA586" s="444"/>
      <c r="AB586" s="41"/>
    </row>
    <row r="587" spans="1:28" ht="15.75" customHeight="1">
      <c r="A587" s="13">
        <v>575</v>
      </c>
      <c r="B587" s="25" t="s">
        <v>51</v>
      </c>
      <c r="C587" s="124" t="s">
        <v>536</v>
      </c>
      <c r="D587" s="20"/>
      <c r="E587" s="125">
        <v>100</v>
      </c>
      <c r="F587" s="99" t="s">
        <v>252</v>
      </c>
      <c r="G587" s="21">
        <v>1039</v>
      </c>
      <c r="H587" s="122">
        <f t="shared" si="14"/>
        <v>103900</v>
      </c>
      <c r="I587" s="220"/>
      <c r="J587" s="461"/>
      <c r="K587" s="461"/>
      <c r="L587" s="461"/>
      <c r="M587" s="461"/>
      <c r="N587" s="461"/>
      <c r="O587" s="461"/>
      <c r="P587" s="461"/>
      <c r="Q587" s="461"/>
      <c r="R587" s="460"/>
      <c r="S587" s="460"/>
      <c r="T587" s="460"/>
      <c r="U587" s="487"/>
      <c r="V587" s="41"/>
      <c r="W587" s="41"/>
      <c r="X587" s="41"/>
      <c r="Y587" s="166"/>
      <c r="Z587" s="41"/>
      <c r="AA587" s="444"/>
      <c r="AB587" s="41"/>
    </row>
    <row r="588" spans="1:28" ht="15.75" customHeight="1">
      <c r="A588" s="13">
        <v>576</v>
      </c>
      <c r="B588" s="25" t="s">
        <v>51</v>
      </c>
      <c r="C588" s="124" t="s">
        <v>537</v>
      </c>
      <c r="D588" s="20"/>
      <c r="E588" s="125">
        <v>100</v>
      </c>
      <c r="F588" s="99" t="s">
        <v>252</v>
      </c>
      <c r="G588" s="21">
        <v>90636</v>
      </c>
      <c r="H588" s="122">
        <f t="shared" si="14"/>
        <v>9063600</v>
      </c>
      <c r="I588" s="220"/>
      <c r="J588" s="461"/>
      <c r="K588" s="461"/>
      <c r="L588" s="461"/>
      <c r="M588" s="461"/>
      <c r="N588" s="461"/>
      <c r="O588" s="461"/>
      <c r="P588" s="461"/>
      <c r="Q588" s="461"/>
      <c r="R588" s="460"/>
      <c r="S588" s="460"/>
      <c r="T588" s="460"/>
      <c r="U588" s="487"/>
      <c r="V588" s="41"/>
      <c r="W588" s="41"/>
      <c r="X588" s="41"/>
      <c r="Y588" s="166"/>
      <c r="Z588" s="41"/>
      <c r="AA588" s="444"/>
      <c r="AB588" s="41"/>
    </row>
    <row r="589" spans="1:28" ht="15.75" customHeight="1">
      <c r="A589" s="13">
        <v>577</v>
      </c>
      <c r="B589" s="25" t="s">
        <v>51</v>
      </c>
      <c r="C589" s="124" t="s">
        <v>538</v>
      </c>
      <c r="D589" s="20"/>
      <c r="E589" s="125">
        <v>100</v>
      </c>
      <c r="F589" s="99" t="s">
        <v>252</v>
      </c>
      <c r="G589" s="21">
        <v>32271</v>
      </c>
      <c r="H589" s="122">
        <f t="shared" si="14"/>
        <v>3227100</v>
      </c>
      <c r="I589" s="220"/>
      <c r="J589" s="461"/>
      <c r="K589" s="461"/>
      <c r="L589" s="461"/>
      <c r="M589" s="461"/>
      <c r="N589" s="461"/>
      <c r="O589" s="461"/>
      <c r="P589" s="461"/>
      <c r="Q589" s="461"/>
      <c r="R589" s="460"/>
      <c r="S589" s="460"/>
      <c r="T589" s="460"/>
      <c r="U589" s="487"/>
      <c r="V589" s="41"/>
      <c r="W589" s="41"/>
      <c r="X589" s="41"/>
      <c r="Y589" s="166"/>
      <c r="Z589" s="41"/>
      <c r="AA589" s="444"/>
      <c r="AB589" s="41"/>
    </row>
    <row r="590" spans="1:28" ht="15.75" customHeight="1">
      <c r="A590" s="13">
        <v>578</v>
      </c>
      <c r="B590" s="25" t="s">
        <v>51</v>
      </c>
      <c r="C590" s="124" t="s">
        <v>539</v>
      </c>
      <c r="D590" s="20"/>
      <c r="E590" s="125">
        <v>200</v>
      </c>
      <c r="F590" s="99" t="s">
        <v>252</v>
      </c>
      <c r="G590" s="21">
        <v>97760</v>
      </c>
      <c r="H590" s="122">
        <f t="shared" si="14"/>
        <v>19552000</v>
      </c>
      <c r="I590" s="220"/>
      <c r="J590" s="461"/>
      <c r="K590" s="461"/>
      <c r="L590" s="461"/>
      <c r="M590" s="461"/>
      <c r="N590" s="461"/>
      <c r="O590" s="461"/>
      <c r="P590" s="461"/>
      <c r="Q590" s="461"/>
      <c r="R590" s="460"/>
      <c r="S590" s="460"/>
      <c r="T590" s="460"/>
      <c r="U590" s="487"/>
      <c r="V590" s="41"/>
      <c r="W590" s="41"/>
      <c r="X590" s="41"/>
      <c r="Y590" s="166"/>
      <c r="Z590" s="41"/>
      <c r="AA590" s="444"/>
      <c r="AB590" s="41"/>
    </row>
    <row r="591" spans="1:28" ht="15.75" customHeight="1">
      <c r="A591" s="13">
        <v>579</v>
      </c>
      <c r="B591" s="25" t="s">
        <v>51</v>
      </c>
      <c r="C591" s="124" t="s">
        <v>540</v>
      </c>
      <c r="D591" s="20"/>
      <c r="E591" s="125">
        <v>100</v>
      </c>
      <c r="F591" s="99" t="s">
        <v>252</v>
      </c>
      <c r="G591" s="21">
        <v>3172</v>
      </c>
      <c r="H591" s="122">
        <f t="shared" si="14"/>
        <v>317200</v>
      </c>
      <c r="I591" s="220"/>
      <c r="J591" s="461"/>
      <c r="K591" s="461"/>
      <c r="L591" s="461"/>
      <c r="M591" s="461"/>
      <c r="N591" s="461"/>
      <c r="O591" s="461"/>
      <c r="P591" s="461"/>
      <c r="Q591" s="461"/>
      <c r="R591" s="460"/>
      <c r="S591" s="460"/>
      <c r="T591" s="460"/>
      <c r="U591" s="487"/>
      <c r="V591" s="41"/>
      <c r="W591" s="41"/>
      <c r="X591" s="41"/>
      <c r="Y591" s="166"/>
      <c r="Z591" s="41"/>
      <c r="AA591" s="444"/>
      <c r="AB591" s="41"/>
    </row>
    <row r="592" spans="1:28" ht="15.75" customHeight="1">
      <c r="A592" s="13">
        <v>580</v>
      </c>
      <c r="B592" s="25" t="s">
        <v>51</v>
      </c>
      <c r="C592" s="124" t="s">
        <v>541</v>
      </c>
      <c r="D592" s="20"/>
      <c r="E592" s="125">
        <v>100</v>
      </c>
      <c r="F592" s="99" t="s">
        <v>252</v>
      </c>
      <c r="G592" s="21">
        <v>18162</v>
      </c>
      <c r="H592" s="122">
        <f t="shared" si="14"/>
        <v>1816200</v>
      </c>
      <c r="I592" s="220"/>
      <c r="J592" s="461"/>
      <c r="K592" s="461"/>
      <c r="L592" s="461"/>
      <c r="M592" s="461"/>
      <c r="N592" s="461"/>
      <c r="O592" s="461"/>
      <c r="P592" s="461"/>
      <c r="Q592" s="461"/>
      <c r="R592" s="460"/>
      <c r="S592" s="460"/>
      <c r="T592" s="460"/>
      <c r="U592" s="487"/>
      <c r="V592" s="41"/>
      <c r="W592" s="41"/>
      <c r="X592" s="41"/>
      <c r="Y592" s="166"/>
      <c r="Z592" s="41"/>
      <c r="AA592" s="444"/>
      <c r="AB592" s="41"/>
    </row>
    <row r="593" spans="1:28" ht="15.75" customHeight="1">
      <c r="A593" s="13">
        <v>581</v>
      </c>
      <c r="B593" s="25" t="s">
        <v>51</v>
      </c>
      <c r="C593" s="124" t="s">
        <v>542</v>
      </c>
      <c r="D593" s="20"/>
      <c r="E593" s="125">
        <v>100</v>
      </c>
      <c r="F593" s="99" t="s">
        <v>252</v>
      </c>
      <c r="G593" s="21">
        <v>40924</v>
      </c>
      <c r="H593" s="122">
        <f t="shared" si="14"/>
        <v>4092400</v>
      </c>
      <c r="I593" s="220"/>
      <c r="J593" s="461"/>
      <c r="K593" s="461"/>
      <c r="L593" s="461"/>
      <c r="M593" s="461"/>
      <c r="N593" s="461"/>
      <c r="O593" s="461"/>
      <c r="P593" s="461"/>
      <c r="Q593" s="461"/>
      <c r="R593" s="460"/>
      <c r="S593" s="460"/>
      <c r="T593" s="460"/>
      <c r="U593" s="487"/>
      <c r="V593" s="41"/>
      <c r="W593" s="41"/>
      <c r="X593" s="41"/>
      <c r="Y593" s="166"/>
      <c r="Z593" s="41"/>
      <c r="AA593" s="444"/>
      <c r="AB593" s="41"/>
    </row>
    <row r="594" spans="1:28" ht="15.75" customHeight="1">
      <c r="A594" s="13">
        <v>582</v>
      </c>
      <c r="B594" s="25" t="s">
        <v>51</v>
      </c>
      <c r="C594" s="124" t="s">
        <v>543</v>
      </c>
      <c r="D594" s="20"/>
      <c r="E594" s="125">
        <v>100</v>
      </c>
      <c r="F594" s="99" t="s">
        <v>252</v>
      </c>
      <c r="G594" s="21">
        <v>2964</v>
      </c>
      <c r="H594" s="122">
        <f t="shared" si="14"/>
        <v>296400</v>
      </c>
      <c r="I594" s="220"/>
      <c r="J594" s="461"/>
      <c r="K594" s="461"/>
      <c r="L594" s="461"/>
      <c r="M594" s="461"/>
      <c r="N594" s="461"/>
      <c r="O594" s="461"/>
      <c r="P594" s="461"/>
      <c r="Q594" s="461"/>
      <c r="R594" s="460"/>
      <c r="S594" s="460"/>
      <c r="T594" s="460"/>
      <c r="U594" s="487"/>
      <c r="V594" s="41"/>
      <c r="W594" s="41"/>
      <c r="X594" s="41"/>
      <c r="Y594" s="166"/>
      <c r="Z594" s="41"/>
      <c r="AA594" s="444"/>
      <c r="AB594" s="41"/>
    </row>
    <row r="595" spans="1:28" ht="15.75" customHeight="1">
      <c r="A595" s="13">
        <v>583</v>
      </c>
      <c r="B595" s="25" t="s">
        <v>51</v>
      </c>
      <c r="C595" s="124" t="s">
        <v>544</v>
      </c>
      <c r="D595" s="20"/>
      <c r="E595" s="125">
        <v>100</v>
      </c>
      <c r="F595" s="99" t="s">
        <v>252</v>
      </c>
      <c r="G595" s="21">
        <v>8164</v>
      </c>
      <c r="H595" s="122">
        <f t="shared" si="14"/>
        <v>816400</v>
      </c>
      <c r="I595" s="220"/>
      <c r="J595" s="461"/>
      <c r="K595" s="461"/>
      <c r="L595" s="461"/>
      <c r="M595" s="461"/>
      <c r="N595" s="461"/>
      <c r="O595" s="461"/>
      <c r="P595" s="461"/>
      <c r="Q595" s="461"/>
      <c r="R595" s="460"/>
      <c r="S595" s="460"/>
      <c r="T595" s="460"/>
      <c r="U595" s="487"/>
      <c r="V595" s="41"/>
      <c r="W595" s="41"/>
      <c r="X595" s="41"/>
      <c r="Y595" s="166"/>
      <c r="Z595" s="41"/>
      <c r="AA595" s="444"/>
      <c r="AB595" s="41"/>
    </row>
    <row r="596" spans="1:28" ht="15.75" customHeight="1">
      <c r="A596" s="13">
        <v>584</v>
      </c>
      <c r="B596" s="25" t="s">
        <v>51</v>
      </c>
      <c r="C596" s="124" t="s">
        <v>545</v>
      </c>
      <c r="D596" s="20"/>
      <c r="E596" s="125">
        <v>100</v>
      </c>
      <c r="F596" s="99" t="s">
        <v>252</v>
      </c>
      <c r="G596" s="21">
        <v>3484</v>
      </c>
      <c r="H596" s="122">
        <f t="shared" si="14"/>
        <v>348400</v>
      </c>
      <c r="I596" s="220"/>
      <c r="J596" s="461"/>
      <c r="K596" s="461"/>
      <c r="L596" s="461"/>
      <c r="M596" s="461"/>
      <c r="N596" s="461"/>
      <c r="O596" s="461"/>
      <c r="P596" s="461"/>
      <c r="Q596" s="461"/>
      <c r="R596" s="460"/>
      <c r="S596" s="460"/>
      <c r="T596" s="460"/>
      <c r="U596" s="487"/>
      <c r="V596" s="41"/>
      <c r="W596" s="41"/>
      <c r="X596" s="41"/>
      <c r="Y596" s="166"/>
      <c r="Z596" s="41"/>
      <c r="AA596" s="444"/>
      <c r="AB596" s="41"/>
    </row>
    <row r="597" spans="1:28" ht="15.75" customHeight="1">
      <c r="A597" s="13">
        <v>585</v>
      </c>
      <c r="B597" s="25" t="s">
        <v>51</v>
      </c>
      <c r="C597" s="124" t="s">
        <v>546</v>
      </c>
      <c r="D597" s="20"/>
      <c r="E597" s="125">
        <v>100</v>
      </c>
      <c r="F597" s="99" t="s">
        <v>252</v>
      </c>
      <c r="G597" s="21">
        <v>312</v>
      </c>
      <c r="H597" s="122">
        <f t="shared" si="14"/>
        <v>31200</v>
      </c>
      <c r="I597" s="220"/>
      <c r="J597" s="461"/>
      <c r="K597" s="461"/>
      <c r="L597" s="461"/>
      <c r="M597" s="461"/>
      <c r="N597" s="461"/>
      <c r="O597" s="461"/>
      <c r="P597" s="461"/>
      <c r="Q597" s="461"/>
      <c r="R597" s="460"/>
      <c r="S597" s="460"/>
      <c r="T597" s="460"/>
      <c r="U597" s="487"/>
      <c r="V597" s="41"/>
      <c r="W597" s="41"/>
      <c r="X597" s="41"/>
      <c r="Y597" s="166"/>
      <c r="Z597" s="41"/>
      <c r="AA597" s="444"/>
      <c r="AB597" s="41"/>
    </row>
    <row r="598" spans="1:28" ht="15.75" customHeight="1">
      <c r="A598" s="13">
        <v>586</v>
      </c>
      <c r="B598" s="25" t="s">
        <v>51</v>
      </c>
      <c r="C598" s="124" t="s">
        <v>547</v>
      </c>
      <c r="D598" s="20"/>
      <c r="E598" s="125">
        <v>100</v>
      </c>
      <c r="F598" s="99" t="s">
        <v>252</v>
      </c>
      <c r="G598" s="21">
        <v>208</v>
      </c>
      <c r="H598" s="122">
        <f t="shared" si="14"/>
        <v>20800</v>
      </c>
      <c r="I598" s="220"/>
      <c r="J598" s="461"/>
      <c r="K598" s="461"/>
      <c r="L598" s="461"/>
      <c r="M598" s="461"/>
      <c r="N598" s="461"/>
      <c r="O598" s="461"/>
      <c r="P598" s="461"/>
      <c r="Q598" s="461"/>
      <c r="R598" s="460"/>
      <c r="S598" s="460"/>
      <c r="T598" s="460"/>
      <c r="U598" s="487"/>
      <c r="V598" s="41"/>
      <c r="W598" s="41"/>
      <c r="X598" s="41"/>
      <c r="Y598" s="166"/>
      <c r="Z598" s="41"/>
      <c r="AA598" s="444"/>
      <c r="AB598" s="41"/>
    </row>
    <row r="599" spans="1:28" ht="15.75" customHeight="1">
      <c r="A599" s="13">
        <v>587</v>
      </c>
      <c r="B599" s="25" t="s">
        <v>51</v>
      </c>
      <c r="C599" s="124" t="s">
        <v>548</v>
      </c>
      <c r="D599" s="20"/>
      <c r="E599" s="125">
        <v>100</v>
      </c>
      <c r="F599" s="99" t="s">
        <v>252</v>
      </c>
      <c r="G599" s="21">
        <v>55</v>
      </c>
      <c r="H599" s="122">
        <f t="shared" si="14"/>
        <v>5500</v>
      </c>
      <c r="I599" s="220"/>
      <c r="J599" s="461"/>
      <c r="K599" s="461"/>
      <c r="L599" s="461"/>
      <c r="M599" s="461"/>
      <c r="N599" s="461"/>
      <c r="O599" s="461"/>
      <c r="P599" s="461"/>
      <c r="Q599" s="461"/>
      <c r="R599" s="460"/>
      <c r="S599" s="460"/>
      <c r="T599" s="460"/>
      <c r="U599" s="487"/>
      <c r="V599" s="41"/>
      <c r="W599" s="41"/>
      <c r="X599" s="41"/>
      <c r="Y599" s="166"/>
      <c r="Z599" s="41"/>
      <c r="AA599" s="444"/>
      <c r="AB599" s="41"/>
    </row>
    <row r="600" spans="1:28" ht="15.75" customHeight="1">
      <c r="A600" s="13">
        <v>588</v>
      </c>
      <c r="B600" s="25" t="s">
        <v>51</v>
      </c>
      <c r="C600" s="124" t="s">
        <v>549</v>
      </c>
      <c r="D600" s="20"/>
      <c r="E600" s="125">
        <v>100</v>
      </c>
      <c r="F600" s="99" t="s">
        <v>252</v>
      </c>
      <c r="G600" s="21">
        <v>82</v>
      </c>
      <c r="H600" s="122">
        <f t="shared" si="14"/>
        <v>8200</v>
      </c>
      <c r="I600" s="220"/>
      <c r="J600" s="461"/>
      <c r="K600" s="461"/>
      <c r="L600" s="461"/>
      <c r="M600" s="461"/>
      <c r="N600" s="461"/>
      <c r="O600" s="461"/>
      <c r="P600" s="461"/>
      <c r="Q600" s="461"/>
      <c r="R600" s="460"/>
      <c r="S600" s="460"/>
      <c r="T600" s="460"/>
      <c r="U600" s="487"/>
      <c r="V600" s="41"/>
      <c r="W600" s="41"/>
      <c r="X600" s="41"/>
      <c r="Y600" s="166"/>
      <c r="Z600" s="41"/>
      <c r="AA600" s="444"/>
      <c r="AB600" s="41"/>
    </row>
    <row r="601" spans="1:28" ht="15.75" customHeight="1">
      <c r="A601" s="13">
        <v>589</v>
      </c>
      <c r="B601" s="25" t="s">
        <v>51</v>
      </c>
      <c r="C601" s="124" t="s">
        <v>550</v>
      </c>
      <c r="D601" s="20"/>
      <c r="E601" s="125">
        <v>100</v>
      </c>
      <c r="F601" s="99" t="s">
        <v>252</v>
      </c>
      <c r="G601" s="21">
        <v>1196</v>
      </c>
      <c r="H601" s="122">
        <f t="shared" si="14"/>
        <v>119600</v>
      </c>
      <c r="I601" s="220"/>
      <c r="J601" s="461"/>
      <c r="K601" s="461"/>
      <c r="L601" s="461"/>
      <c r="M601" s="461"/>
      <c r="N601" s="461"/>
      <c r="O601" s="461"/>
      <c r="P601" s="461"/>
      <c r="Q601" s="461"/>
      <c r="R601" s="460"/>
      <c r="S601" s="460"/>
      <c r="T601" s="460"/>
      <c r="U601" s="487"/>
      <c r="V601" s="41"/>
      <c r="W601" s="41"/>
      <c r="X601" s="41"/>
      <c r="Y601" s="166"/>
      <c r="Z601" s="41"/>
      <c r="AA601" s="444"/>
      <c r="AB601" s="41"/>
    </row>
    <row r="602" spans="1:28" ht="15.75" customHeight="1">
      <c r="A602" s="13">
        <v>590</v>
      </c>
      <c r="B602" s="25" t="s">
        <v>51</v>
      </c>
      <c r="C602" s="124" t="s">
        <v>551</v>
      </c>
      <c r="D602" s="20"/>
      <c r="E602" s="125">
        <v>100</v>
      </c>
      <c r="F602" s="99" t="s">
        <v>252</v>
      </c>
      <c r="G602" s="21">
        <v>988</v>
      </c>
      <c r="H602" s="122">
        <f t="shared" si="14"/>
        <v>98800</v>
      </c>
      <c r="I602" s="220"/>
      <c r="J602" s="461"/>
      <c r="K602" s="461"/>
      <c r="L602" s="461"/>
      <c r="M602" s="461"/>
      <c r="N602" s="461"/>
      <c r="O602" s="461"/>
      <c r="P602" s="461"/>
      <c r="Q602" s="461"/>
      <c r="R602" s="460"/>
      <c r="S602" s="460"/>
      <c r="T602" s="460"/>
      <c r="U602" s="487"/>
      <c r="V602" s="41"/>
      <c r="W602" s="41"/>
      <c r="X602" s="41"/>
      <c r="Y602" s="166"/>
      <c r="Z602" s="41"/>
      <c r="AA602" s="444"/>
      <c r="AB602" s="41"/>
    </row>
    <row r="603" spans="1:28" ht="15.75" customHeight="1">
      <c r="A603" s="13">
        <v>591</v>
      </c>
      <c r="B603" s="25" t="s">
        <v>51</v>
      </c>
      <c r="C603" s="124" t="s">
        <v>552</v>
      </c>
      <c r="D603" s="20"/>
      <c r="E603" s="125">
        <v>100</v>
      </c>
      <c r="F603" s="99" t="s">
        <v>252</v>
      </c>
      <c r="G603" s="21">
        <v>468</v>
      </c>
      <c r="H603" s="122">
        <f t="shared" si="14"/>
        <v>46800</v>
      </c>
      <c r="I603" s="220"/>
      <c r="J603" s="461"/>
      <c r="K603" s="461"/>
      <c r="L603" s="461"/>
      <c r="M603" s="461"/>
      <c r="N603" s="461"/>
      <c r="O603" s="461"/>
      <c r="P603" s="461"/>
      <c r="Q603" s="461"/>
      <c r="R603" s="460"/>
      <c r="S603" s="460"/>
      <c r="T603" s="460"/>
      <c r="U603" s="487"/>
      <c r="V603" s="41"/>
      <c r="W603" s="41"/>
      <c r="X603" s="41"/>
      <c r="Y603" s="166"/>
      <c r="Z603" s="41"/>
      <c r="AA603" s="444"/>
      <c r="AB603" s="41"/>
    </row>
    <row r="604" spans="1:28" ht="15.75" customHeight="1">
      <c r="A604" s="13">
        <v>592</v>
      </c>
      <c r="B604" s="25" t="s">
        <v>51</v>
      </c>
      <c r="C604" s="124" t="s">
        <v>553</v>
      </c>
      <c r="D604" s="20"/>
      <c r="E604" s="125">
        <v>100</v>
      </c>
      <c r="F604" s="99" t="s">
        <v>252</v>
      </c>
      <c r="G604" s="21">
        <v>1741</v>
      </c>
      <c r="H604" s="122">
        <f t="shared" si="14"/>
        <v>174100</v>
      </c>
      <c r="I604" s="220"/>
      <c r="J604" s="461"/>
      <c r="K604" s="461"/>
      <c r="L604" s="461"/>
      <c r="M604" s="461"/>
      <c r="N604" s="461"/>
      <c r="O604" s="461"/>
      <c r="P604" s="461"/>
      <c r="Q604" s="461"/>
      <c r="R604" s="460"/>
      <c r="S604" s="460"/>
      <c r="T604" s="460"/>
      <c r="U604" s="487"/>
      <c r="V604" s="41"/>
      <c r="W604" s="41"/>
      <c r="X604" s="41"/>
      <c r="Y604" s="166"/>
      <c r="Z604" s="41"/>
      <c r="AA604" s="444"/>
      <c r="AB604" s="41"/>
    </row>
    <row r="605" spans="1:28" ht="15.75" customHeight="1">
      <c r="A605" s="13">
        <v>593</v>
      </c>
      <c r="B605" s="25" t="s">
        <v>51</v>
      </c>
      <c r="C605" s="124" t="s">
        <v>554</v>
      </c>
      <c r="D605" s="20"/>
      <c r="E605" s="125">
        <v>100</v>
      </c>
      <c r="F605" s="99" t="s">
        <v>252</v>
      </c>
      <c r="G605" s="21">
        <v>1872</v>
      </c>
      <c r="H605" s="122">
        <f t="shared" si="14"/>
        <v>187200</v>
      </c>
      <c r="I605" s="220"/>
      <c r="J605" s="461"/>
      <c r="K605" s="461"/>
      <c r="L605" s="461"/>
      <c r="M605" s="461"/>
      <c r="N605" s="461"/>
      <c r="O605" s="461"/>
      <c r="P605" s="461"/>
      <c r="Q605" s="461"/>
      <c r="R605" s="460"/>
      <c r="S605" s="460"/>
      <c r="T605" s="460"/>
      <c r="U605" s="487"/>
      <c r="V605" s="41"/>
      <c r="W605" s="41"/>
      <c r="X605" s="41"/>
      <c r="Y605" s="166"/>
      <c r="Z605" s="41"/>
      <c r="AA605" s="444"/>
      <c r="AB605" s="41"/>
    </row>
    <row r="606" spans="1:28" ht="15.75" customHeight="1">
      <c r="A606" s="13">
        <v>594</v>
      </c>
      <c r="B606" s="25" t="s">
        <v>51</v>
      </c>
      <c r="C606" s="124" t="s">
        <v>555</v>
      </c>
      <c r="D606" s="20"/>
      <c r="E606" s="125">
        <v>200</v>
      </c>
      <c r="F606" s="99" t="s">
        <v>252</v>
      </c>
      <c r="G606" s="21">
        <v>6727</v>
      </c>
      <c r="H606" s="122">
        <f t="shared" si="14"/>
        <v>1345400</v>
      </c>
      <c r="I606" s="220"/>
      <c r="J606" s="461"/>
      <c r="K606" s="461"/>
      <c r="L606" s="461"/>
      <c r="M606" s="461"/>
      <c r="N606" s="461"/>
      <c r="O606" s="461"/>
      <c r="P606" s="461"/>
      <c r="Q606" s="461"/>
      <c r="R606" s="460"/>
      <c r="S606" s="460"/>
      <c r="T606" s="460"/>
      <c r="U606" s="487"/>
      <c r="V606" s="41"/>
      <c r="W606" s="41"/>
      <c r="X606" s="41"/>
      <c r="Y606" s="166"/>
      <c r="Z606" s="41"/>
      <c r="AA606" s="444"/>
      <c r="AB606" s="41"/>
    </row>
    <row r="607" spans="1:28" ht="15.75" customHeight="1">
      <c r="A607" s="13">
        <v>595</v>
      </c>
      <c r="B607" s="25" t="s">
        <v>51</v>
      </c>
      <c r="C607" s="124" t="s">
        <v>556</v>
      </c>
      <c r="D607" s="20"/>
      <c r="E607" s="125">
        <v>400</v>
      </c>
      <c r="F607" s="99" t="s">
        <v>252</v>
      </c>
      <c r="G607" s="21">
        <v>256</v>
      </c>
      <c r="H607" s="122">
        <f t="shared" si="14"/>
        <v>102400</v>
      </c>
      <c r="I607" s="220"/>
      <c r="J607" s="461"/>
      <c r="K607" s="461"/>
      <c r="L607" s="461"/>
      <c r="M607" s="461"/>
      <c r="N607" s="461"/>
      <c r="O607" s="461"/>
      <c r="P607" s="461"/>
      <c r="Q607" s="461"/>
      <c r="R607" s="460"/>
      <c r="S607" s="460"/>
      <c r="T607" s="460"/>
      <c r="U607" s="487"/>
      <c r="V607" s="41"/>
      <c r="W607" s="41"/>
      <c r="X607" s="41"/>
      <c r="Y607" s="166"/>
      <c r="Z607" s="41"/>
      <c r="AA607" s="444"/>
      <c r="AB607" s="41"/>
    </row>
    <row r="608" spans="1:28" ht="15.75" customHeight="1">
      <c r="A608" s="13">
        <v>596</v>
      </c>
      <c r="B608" s="25" t="s">
        <v>51</v>
      </c>
      <c r="C608" s="124" t="s">
        <v>557</v>
      </c>
      <c r="D608" s="99"/>
      <c r="E608" s="125">
        <v>100</v>
      </c>
      <c r="F608" s="99" t="s">
        <v>252</v>
      </c>
      <c r="G608" s="21">
        <v>1782</v>
      </c>
      <c r="H608" s="122">
        <f t="shared" si="14"/>
        <v>178200</v>
      </c>
      <c r="I608" s="220"/>
      <c r="J608" s="461"/>
      <c r="K608" s="461"/>
      <c r="L608" s="461"/>
      <c r="M608" s="461"/>
      <c r="N608" s="461"/>
      <c r="O608" s="461"/>
      <c r="P608" s="461"/>
      <c r="Q608" s="461"/>
      <c r="R608" s="460"/>
      <c r="S608" s="460"/>
      <c r="T608" s="460"/>
      <c r="U608" s="487"/>
      <c r="V608" s="41"/>
      <c r="W608" s="41"/>
      <c r="X608" s="41"/>
      <c r="Y608" s="166"/>
      <c r="Z608" s="41"/>
      <c r="AA608" s="444"/>
      <c r="AB608" s="41"/>
    </row>
    <row r="609" spans="1:28" ht="15.75" customHeight="1">
      <c r="A609" s="13">
        <v>597</v>
      </c>
      <c r="B609" s="25"/>
      <c r="C609" s="39"/>
      <c r="D609" s="13"/>
      <c r="E609" s="13"/>
      <c r="F609" s="13"/>
      <c r="G609" s="62"/>
      <c r="H609" s="123"/>
      <c r="I609" s="25"/>
      <c r="J609" s="460"/>
      <c r="K609" s="460"/>
      <c r="L609" s="460"/>
      <c r="M609" s="460"/>
      <c r="N609" s="460"/>
      <c r="O609" s="460"/>
      <c r="P609" s="460"/>
      <c r="Q609" s="460"/>
      <c r="R609" s="460"/>
      <c r="S609" s="460"/>
      <c r="T609" s="460"/>
      <c r="U609" s="487"/>
      <c r="V609" s="41"/>
      <c r="W609" s="41"/>
      <c r="X609" s="41"/>
      <c r="Y609" s="166"/>
      <c r="Z609" s="41"/>
      <c r="AA609" s="444"/>
      <c r="AB609" s="41"/>
    </row>
    <row r="610" spans="1:28" ht="15.75" customHeight="1">
      <c r="A610" s="13">
        <v>598</v>
      </c>
      <c r="B610" s="25" t="s">
        <v>51</v>
      </c>
      <c r="C610" s="126" t="s">
        <v>558</v>
      </c>
      <c r="D610" s="14" t="s">
        <v>37</v>
      </c>
      <c r="E610" s="13"/>
      <c r="F610" s="13"/>
      <c r="G610" s="62"/>
      <c r="H610" s="226">
        <f>SUM(H611:H617)</f>
        <v>83722389</v>
      </c>
      <c r="I610" s="25" t="s">
        <v>428</v>
      </c>
      <c r="J610" s="460">
        <v>1</v>
      </c>
      <c r="K610" s="460"/>
      <c r="L610" s="460"/>
      <c r="M610" s="460"/>
      <c r="N610" s="460"/>
      <c r="O610" s="460"/>
      <c r="P610" s="460"/>
      <c r="Q610" s="460"/>
      <c r="R610" s="460"/>
      <c r="S610" s="460"/>
      <c r="T610" s="460"/>
      <c r="U610" s="487"/>
      <c r="V610" s="41" t="s">
        <v>829</v>
      </c>
      <c r="W610" s="41"/>
      <c r="X610" s="41"/>
      <c r="Y610" s="166"/>
      <c r="Z610" s="41"/>
      <c r="AA610" s="444"/>
      <c r="AB610" s="41"/>
    </row>
    <row r="611" spans="1:28" ht="15.75" customHeight="1">
      <c r="A611" s="13">
        <v>599</v>
      </c>
      <c r="B611" s="25" t="s">
        <v>51</v>
      </c>
      <c r="C611" s="71" t="s">
        <v>559</v>
      </c>
      <c r="D611" s="20"/>
      <c r="E611" s="13">
        <v>313</v>
      </c>
      <c r="F611" s="13" t="s">
        <v>57</v>
      </c>
      <c r="G611" s="122">
        <v>47232</v>
      </c>
      <c r="H611" s="122">
        <f t="shared" ref="H611:H617" si="15">E611*G611</f>
        <v>14783616</v>
      </c>
      <c r="I611" s="220" t="s">
        <v>428</v>
      </c>
      <c r="J611" s="461"/>
      <c r="K611" s="460"/>
      <c r="L611" s="460"/>
      <c r="M611" s="460"/>
      <c r="N611" s="460"/>
      <c r="O611" s="460"/>
      <c r="P611" s="460"/>
      <c r="Q611" s="460"/>
      <c r="R611" s="460"/>
      <c r="S611" s="460"/>
      <c r="T611" s="460"/>
      <c r="U611" s="487"/>
      <c r="V611" s="41"/>
      <c r="W611" s="41"/>
      <c r="X611" s="41"/>
      <c r="Y611" s="166"/>
      <c r="Z611" s="41"/>
      <c r="AA611" s="444"/>
      <c r="AB611" s="41"/>
    </row>
    <row r="612" spans="1:28" ht="15.75" customHeight="1">
      <c r="A612" s="13">
        <v>600</v>
      </c>
      <c r="B612" s="25" t="s">
        <v>51</v>
      </c>
      <c r="C612" s="71" t="s">
        <v>560</v>
      </c>
      <c r="D612" s="20"/>
      <c r="E612" s="13">
        <v>242</v>
      </c>
      <c r="F612" s="13" t="s">
        <v>57</v>
      </c>
      <c r="G612" s="122">
        <v>131705</v>
      </c>
      <c r="H612" s="122">
        <f t="shared" si="15"/>
        <v>31872610</v>
      </c>
      <c r="I612" s="220" t="s">
        <v>428</v>
      </c>
      <c r="J612" s="461"/>
      <c r="K612" s="460"/>
      <c r="L612" s="460"/>
      <c r="M612" s="460"/>
      <c r="N612" s="460"/>
      <c r="O612" s="460"/>
      <c r="P612" s="460"/>
      <c r="Q612" s="460"/>
      <c r="R612" s="460"/>
      <c r="S612" s="460"/>
      <c r="T612" s="460"/>
      <c r="U612" s="487"/>
      <c r="V612" s="41"/>
      <c r="W612" s="41"/>
      <c r="X612" s="41"/>
      <c r="Y612" s="166"/>
      <c r="Z612" s="41"/>
      <c r="AA612" s="444"/>
      <c r="AB612" s="41"/>
    </row>
    <row r="613" spans="1:28" ht="15.75" customHeight="1">
      <c r="A613" s="13">
        <v>601</v>
      </c>
      <c r="B613" s="25" t="s">
        <v>51</v>
      </c>
      <c r="C613" s="71" t="s">
        <v>561</v>
      </c>
      <c r="D613" s="20"/>
      <c r="E613" s="13">
        <v>310</v>
      </c>
      <c r="F613" s="13" t="s">
        <v>57</v>
      </c>
      <c r="G613" s="122">
        <v>84473</v>
      </c>
      <c r="H613" s="122">
        <f t="shared" si="15"/>
        <v>26186630</v>
      </c>
      <c r="I613" s="220" t="s">
        <v>428</v>
      </c>
      <c r="J613" s="461"/>
      <c r="K613" s="460"/>
      <c r="L613" s="460"/>
      <c r="M613" s="460"/>
      <c r="N613" s="460"/>
      <c r="O613" s="460"/>
      <c r="P613" s="460"/>
      <c r="Q613" s="460"/>
      <c r="R613" s="460"/>
      <c r="S613" s="460"/>
      <c r="T613" s="460"/>
      <c r="U613" s="487"/>
      <c r="V613" s="41"/>
      <c r="W613" s="41"/>
      <c r="X613" s="41"/>
      <c r="Y613" s="166"/>
      <c r="Z613" s="41"/>
      <c r="AA613" s="444"/>
      <c r="AB613" s="41"/>
    </row>
    <row r="614" spans="1:28" ht="15.75" customHeight="1">
      <c r="A614" s="13">
        <v>602</v>
      </c>
      <c r="B614" s="25" t="s">
        <v>51</v>
      </c>
      <c r="C614" s="71" t="s">
        <v>562</v>
      </c>
      <c r="D614" s="20"/>
      <c r="E614" s="13">
        <v>31</v>
      </c>
      <c r="F614" s="13" t="s">
        <v>57</v>
      </c>
      <c r="G614" s="122">
        <v>57223</v>
      </c>
      <c r="H614" s="122">
        <f t="shared" si="15"/>
        <v>1773913</v>
      </c>
      <c r="I614" s="220" t="s">
        <v>428</v>
      </c>
      <c r="J614" s="461"/>
      <c r="K614" s="460"/>
      <c r="L614" s="460"/>
      <c r="M614" s="460"/>
      <c r="N614" s="460"/>
      <c r="O614" s="460"/>
      <c r="P614" s="460"/>
      <c r="Q614" s="460"/>
      <c r="R614" s="460"/>
      <c r="S614" s="460"/>
      <c r="T614" s="460"/>
      <c r="U614" s="487"/>
      <c r="V614" s="41"/>
      <c r="W614" s="41"/>
      <c r="X614" s="41"/>
      <c r="Y614" s="166"/>
      <c r="Z614" s="41"/>
      <c r="AA614" s="444"/>
      <c r="AB614" s="41"/>
    </row>
    <row r="615" spans="1:28" ht="15.75" customHeight="1">
      <c r="A615" s="13">
        <v>603</v>
      </c>
      <c r="B615" s="25" t="s">
        <v>51</v>
      </c>
      <c r="C615" s="71" t="s">
        <v>563</v>
      </c>
      <c r="D615" s="20"/>
      <c r="E615" s="13">
        <v>34</v>
      </c>
      <c r="F615" s="13" t="s">
        <v>57</v>
      </c>
      <c r="G615" s="122">
        <v>18666</v>
      </c>
      <c r="H615" s="122">
        <f t="shared" si="15"/>
        <v>634644</v>
      </c>
      <c r="I615" s="220" t="s">
        <v>428</v>
      </c>
      <c r="J615" s="461"/>
      <c r="K615" s="460"/>
      <c r="L615" s="460"/>
      <c r="M615" s="460"/>
      <c r="N615" s="460"/>
      <c r="O615" s="460"/>
      <c r="P615" s="460"/>
      <c r="Q615" s="460"/>
      <c r="R615" s="460"/>
      <c r="S615" s="460"/>
      <c r="T615" s="460"/>
      <c r="U615" s="487"/>
      <c r="V615" s="41"/>
      <c r="W615" s="41"/>
      <c r="X615" s="41"/>
      <c r="Y615" s="166"/>
      <c r="Z615" s="41"/>
      <c r="AA615" s="444"/>
      <c r="AB615" s="41"/>
    </row>
    <row r="616" spans="1:28" ht="15.75" customHeight="1">
      <c r="A616" s="13">
        <v>604</v>
      </c>
      <c r="B616" s="25" t="s">
        <v>51</v>
      </c>
      <c r="C616" s="71" t="s">
        <v>564</v>
      </c>
      <c r="D616" s="20"/>
      <c r="E616" s="13">
        <v>211</v>
      </c>
      <c r="F616" s="13" t="s">
        <v>57</v>
      </c>
      <c r="G616" s="122">
        <v>23616</v>
      </c>
      <c r="H616" s="122">
        <f t="shared" si="15"/>
        <v>4982976</v>
      </c>
      <c r="I616" s="220" t="s">
        <v>428</v>
      </c>
      <c r="J616" s="461"/>
      <c r="K616" s="460"/>
      <c r="L616" s="460"/>
      <c r="M616" s="460"/>
      <c r="N616" s="460"/>
      <c r="O616" s="460"/>
      <c r="P616" s="460"/>
      <c r="Q616" s="460"/>
      <c r="R616" s="460"/>
      <c r="S616" s="460"/>
      <c r="T616" s="460"/>
      <c r="U616" s="487"/>
      <c r="V616" s="41"/>
      <c r="W616" s="41"/>
      <c r="X616" s="41"/>
      <c r="Y616" s="166"/>
      <c r="Z616" s="41"/>
      <c r="AA616" s="444"/>
      <c r="AB616" s="41"/>
    </row>
    <row r="617" spans="1:28" ht="15.75" customHeight="1">
      <c r="A617" s="13">
        <v>605</v>
      </c>
      <c r="B617" s="25" t="s">
        <v>51</v>
      </c>
      <c r="C617" s="71" t="s">
        <v>565</v>
      </c>
      <c r="D617" s="20"/>
      <c r="E617" s="13">
        <v>256</v>
      </c>
      <c r="F617" s="13" t="s">
        <v>57</v>
      </c>
      <c r="G617" s="122">
        <v>13625</v>
      </c>
      <c r="H617" s="122">
        <f t="shared" si="15"/>
        <v>3488000</v>
      </c>
      <c r="I617" s="220" t="s">
        <v>428</v>
      </c>
      <c r="J617" s="461"/>
      <c r="K617" s="460"/>
      <c r="L617" s="460"/>
      <c r="M617" s="460"/>
      <c r="N617" s="460"/>
      <c r="O617" s="460"/>
      <c r="P617" s="460"/>
      <c r="Q617" s="460"/>
      <c r="R617" s="460"/>
      <c r="S617" s="460"/>
      <c r="T617" s="460"/>
      <c r="U617" s="487"/>
      <c r="V617" s="41"/>
      <c r="W617" s="41"/>
      <c r="X617" s="41"/>
      <c r="Y617" s="166"/>
      <c r="Z617" s="41"/>
      <c r="AA617" s="444"/>
      <c r="AB617" s="41"/>
    </row>
    <row r="618" spans="1:28" ht="15.75" customHeight="1">
      <c r="A618" s="13">
        <v>606</v>
      </c>
      <c r="B618" s="25"/>
      <c r="C618" s="8"/>
      <c r="D618" s="13"/>
      <c r="E618" s="13"/>
      <c r="F618" s="13"/>
      <c r="G618" s="62"/>
      <c r="H618" s="62"/>
      <c r="I618" s="25"/>
      <c r="J618" s="460"/>
      <c r="K618" s="460"/>
      <c r="L618" s="460"/>
      <c r="M618" s="460"/>
      <c r="N618" s="460"/>
      <c r="O618" s="460"/>
      <c r="P618" s="460"/>
      <c r="Q618" s="460"/>
      <c r="R618" s="460"/>
      <c r="S618" s="460"/>
      <c r="T618" s="460"/>
      <c r="U618" s="487"/>
      <c r="V618" s="41"/>
      <c r="W618" s="41"/>
      <c r="X618" s="41"/>
      <c r="Y618" s="166"/>
      <c r="Z618" s="41"/>
      <c r="AA618" s="444"/>
      <c r="AB618" s="41"/>
    </row>
    <row r="619" spans="1:28" ht="34.5" customHeight="1">
      <c r="A619" s="13">
        <v>607</v>
      </c>
      <c r="B619" s="25" t="s">
        <v>51</v>
      </c>
      <c r="C619" s="136" t="s">
        <v>566</v>
      </c>
      <c r="D619" s="14" t="s">
        <v>37</v>
      </c>
      <c r="E619" s="13"/>
      <c r="F619" s="13"/>
      <c r="G619" s="62"/>
      <c r="H619" s="226">
        <f>SUM(H620:H643)</f>
        <v>9726616.0800000001</v>
      </c>
      <c r="I619" s="119" t="s">
        <v>55</v>
      </c>
      <c r="J619" s="460">
        <v>1</v>
      </c>
      <c r="K619" s="460"/>
      <c r="L619" s="460"/>
      <c r="M619" s="460"/>
      <c r="N619" s="460"/>
      <c r="O619" s="460"/>
      <c r="P619" s="460"/>
      <c r="Q619" s="460"/>
      <c r="R619" s="460"/>
      <c r="S619" s="460"/>
      <c r="T619" s="460"/>
      <c r="U619" s="487"/>
      <c r="V619" s="41" t="s">
        <v>829</v>
      </c>
      <c r="W619" s="41"/>
      <c r="X619" s="41"/>
      <c r="Y619" s="166"/>
      <c r="Z619" s="41"/>
      <c r="AA619" s="444"/>
      <c r="AB619" s="41"/>
    </row>
    <row r="620" spans="1:28" ht="15.75" customHeight="1">
      <c r="A620" s="13">
        <v>608</v>
      </c>
      <c r="B620" s="25" t="s">
        <v>51</v>
      </c>
      <c r="C620" s="127" t="s">
        <v>567</v>
      </c>
      <c r="D620" s="67"/>
      <c r="E620" s="67">
        <v>36</v>
      </c>
      <c r="F620" s="99" t="s">
        <v>252</v>
      </c>
      <c r="G620" s="128">
        <v>28622</v>
      </c>
      <c r="H620" s="129">
        <f t="shared" ref="H620:H643" si="16">E620*G620</f>
        <v>1030392</v>
      </c>
      <c r="I620" s="221"/>
      <c r="J620" s="461"/>
      <c r="K620" s="461"/>
      <c r="L620" s="461"/>
      <c r="M620" s="461"/>
      <c r="N620" s="460"/>
      <c r="O620" s="460"/>
      <c r="P620" s="460"/>
      <c r="Q620" s="460"/>
      <c r="R620" s="460"/>
      <c r="S620" s="460"/>
      <c r="T620" s="460"/>
      <c r="U620" s="487"/>
      <c r="V620" s="41"/>
      <c r="W620" s="41"/>
      <c r="X620" s="41"/>
      <c r="Y620" s="166"/>
      <c r="Z620" s="41"/>
      <c r="AA620" s="444"/>
      <c r="AB620" s="41"/>
    </row>
    <row r="621" spans="1:28" ht="15.75" customHeight="1">
      <c r="A621" s="13">
        <v>609</v>
      </c>
      <c r="B621" s="25" t="s">
        <v>51</v>
      </c>
      <c r="C621" s="127" t="s">
        <v>568</v>
      </c>
      <c r="D621" s="67"/>
      <c r="E621" s="67">
        <v>18</v>
      </c>
      <c r="F621" s="99" t="s">
        <v>252</v>
      </c>
      <c r="G621" s="128">
        <v>29132</v>
      </c>
      <c r="H621" s="129">
        <f t="shared" si="16"/>
        <v>524376</v>
      </c>
      <c r="I621" s="221"/>
      <c r="J621" s="461"/>
      <c r="K621" s="461"/>
      <c r="L621" s="461"/>
      <c r="M621" s="461"/>
      <c r="N621" s="460"/>
      <c r="O621" s="460"/>
      <c r="P621" s="460"/>
      <c r="Q621" s="460"/>
      <c r="R621" s="460"/>
      <c r="S621" s="460"/>
      <c r="T621" s="460"/>
      <c r="U621" s="487"/>
      <c r="V621" s="41"/>
      <c r="W621" s="41"/>
      <c r="X621" s="41"/>
      <c r="Y621" s="166"/>
      <c r="Z621" s="41"/>
      <c r="AA621" s="444"/>
      <c r="AB621" s="41"/>
    </row>
    <row r="622" spans="1:28" ht="15.75" customHeight="1">
      <c r="A622" s="13">
        <v>610</v>
      </c>
      <c r="B622" s="25" t="s">
        <v>51</v>
      </c>
      <c r="C622" s="127" t="s">
        <v>569</v>
      </c>
      <c r="D622" s="67"/>
      <c r="E622" s="67">
        <v>24</v>
      </c>
      <c r="F622" s="99" t="s">
        <v>252</v>
      </c>
      <c r="G622" s="128">
        <v>21076</v>
      </c>
      <c r="H622" s="129">
        <f t="shared" si="16"/>
        <v>505824</v>
      </c>
      <c r="I622" s="221"/>
      <c r="J622" s="461"/>
      <c r="K622" s="461"/>
      <c r="L622" s="461"/>
      <c r="M622" s="461"/>
      <c r="N622" s="460"/>
      <c r="O622" s="460"/>
      <c r="P622" s="460"/>
      <c r="Q622" s="460"/>
      <c r="R622" s="460"/>
      <c r="S622" s="460"/>
      <c r="T622" s="460"/>
      <c r="U622" s="487"/>
      <c r="V622" s="41"/>
      <c r="W622" s="41"/>
      <c r="X622" s="41"/>
      <c r="Y622" s="166"/>
      <c r="Z622" s="41"/>
      <c r="AA622" s="444"/>
      <c r="AB622" s="41"/>
    </row>
    <row r="623" spans="1:28" ht="15.75" customHeight="1">
      <c r="A623" s="13">
        <v>611</v>
      </c>
      <c r="B623" s="25" t="s">
        <v>51</v>
      </c>
      <c r="C623" s="127" t="s">
        <v>570</v>
      </c>
      <c r="D623" s="67"/>
      <c r="E623" s="67">
        <v>24</v>
      </c>
      <c r="F623" s="99" t="s">
        <v>252</v>
      </c>
      <c r="G623" s="128">
        <v>21076</v>
      </c>
      <c r="H623" s="129">
        <f t="shared" si="16"/>
        <v>505824</v>
      </c>
      <c r="I623" s="221"/>
      <c r="J623" s="461"/>
      <c r="K623" s="461"/>
      <c r="L623" s="461"/>
      <c r="M623" s="461"/>
      <c r="N623" s="460"/>
      <c r="O623" s="460"/>
      <c r="P623" s="460"/>
      <c r="Q623" s="460"/>
      <c r="R623" s="460"/>
      <c r="S623" s="460"/>
      <c r="T623" s="460"/>
      <c r="U623" s="487"/>
      <c r="V623" s="41"/>
      <c r="W623" s="41"/>
      <c r="X623" s="41"/>
      <c r="Y623" s="166"/>
      <c r="Z623" s="41"/>
      <c r="AA623" s="444"/>
      <c r="AB623" s="41"/>
    </row>
    <row r="624" spans="1:28" ht="15.75" customHeight="1">
      <c r="A624" s="13">
        <v>612</v>
      </c>
      <c r="B624" s="25" t="s">
        <v>51</v>
      </c>
      <c r="C624" s="127" t="s">
        <v>571</v>
      </c>
      <c r="D624" s="67"/>
      <c r="E624" s="67">
        <v>18</v>
      </c>
      <c r="F624" s="99" t="s">
        <v>252</v>
      </c>
      <c r="G624" s="128">
        <v>18564</v>
      </c>
      <c r="H624" s="129">
        <f t="shared" si="16"/>
        <v>334152</v>
      </c>
      <c r="I624" s="221"/>
      <c r="J624" s="461"/>
      <c r="K624" s="461"/>
      <c r="L624" s="461"/>
      <c r="M624" s="461"/>
      <c r="N624" s="460"/>
      <c r="O624" s="460"/>
      <c r="P624" s="460"/>
      <c r="Q624" s="460"/>
      <c r="R624" s="460"/>
      <c r="S624" s="460"/>
      <c r="T624" s="460"/>
      <c r="U624" s="487"/>
      <c r="V624" s="41"/>
      <c r="W624" s="41"/>
      <c r="X624" s="41"/>
      <c r="Y624" s="166"/>
      <c r="Z624" s="41"/>
      <c r="AA624" s="444"/>
      <c r="AB624" s="41"/>
    </row>
    <row r="625" spans="1:28" ht="15.75" customHeight="1">
      <c r="A625" s="13">
        <v>613</v>
      </c>
      <c r="B625" s="25" t="s">
        <v>51</v>
      </c>
      <c r="C625" s="127" t="s">
        <v>572</v>
      </c>
      <c r="D625" s="67"/>
      <c r="E625" s="67">
        <v>36</v>
      </c>
      <c r="F625" s="99" t="s">
        <v>252</v>
      </c>
      <c r="G625" s="128">
        <v>20628</v>
      </c>
      <c r="H625" s="129">
        <f t="shared" si="16"/>
        <v>742608</v>
      </c>
      <c r="I625" s="221"/>
      <c r="J625" s="461"/>
      <c r="K625" s="461"/>
      <c r="L625" s="461"/>
      <c r="M625" s="461"/>
      <c r="N625" s="460"/>
      <c r="O625" s="460"/>
      <c r="P625" s="460"/>
      <c r="Q625" s="460"/>
      <c r="R625" s="460"/>
      <c r="S625" s="460"/>
      <c r="T625" s="460"/>
      <c r="U625" s="487"/>
      <c r="V625" s="41"/>
      <c r="W625" s="41"/>
      <c r="X625" s="41"/>
      <c r="Y625" s="166"/>
      <c r="Z625" s="41"/>
      <c r="AA625" s="444"/>
      <c r="AB625" s="41"/>
    </row>
    <row r="626" spans="1:28" ht="15.75" customHeight="1">
      <c r="A626" s="13">
        <v>614</v>
      </c>
      <c r="B626" s="25" t="s">
        <v>51</v>
      </c>
      <c r="C626" s="127" t="s">
        <v>573</v>
      </c>
      <c r="D626" s="67"/>
      <c r="E626" s="67">
        <v>18</v>
      </c>
      <c r="F626" s="99" t="s">
        <v>252</v>
      </c>
      <c r="G626" s="128">
        <v>22621</v>
      </c>
      <c r="H626" s="129">
        <f t="shared" si="16"/>
        <v>407178</v>
      </c>
      <c r="I626" s="221"/>
      <c r="J626" s="461"/>
      <c r="K626" s="461"/>
      <c r="L626" s="461"/>
      <c r="M626" s="461"/>
      <c r="N626" s="460"/>
      <c r="O626" s="460"/>
      <c r="P626" s="460"/>
      <c r="Q626" s="460"/>
      <c r="R626" s="460"/>
      <c r="S626" s="460"/>
      <c r="T626" s="460"/>
      <c r="U626" s="487"/>
      <c r="V626" s="41"/>
      <c r="W626" s="41"/>
      <c r="X626" s="41"/>
      <c r="Y626" s="166"/>
      <c r="Z626" s="41"/>
      <c r="AA626" s="444"/>
      <c r="AB626" s="41"/>
    </row>
    <row r="627" spans="1:28" ht="15.75" customHeight="1">
      <c r="A627" s="13">
        <v>615</v>
      </c>
      <c r="B627" s="25" t="s">
        <v>51</v>
      </c>
      <c r="C627" s="127" t="s">
        <v>574</v>
      </c>
      <c r="D627" s="67"/>
      <c r="E627" s="67">
        <v>18</v>
      </c>
      <c r="F627" s="99" t="s">
        <v>252</v>
      </c>
      <c r="G627" s="128">
        <v>17621</v>
      </c>
      <c r="H627" s="129">
        <f t="shared" si="16"/>
        <v>317178</v>
      </c>
      <c r="I627" s="221"/>
      <c r="J627" s="461"/>
      <c r="K627" s="461"/>
      <c r="L627" s="461"/>
      <c r="M627" s="461"/>
      <c r="N627" s="460"/>
      <c r="O627" s="460"/>
      <c r="P627" s="460"/>
      <c r="Q627" s="460"/>
      <c r="R627" s="460"/>
      <c r="S627" s="460"/>
      <c r="T627" s="460"/>
      <c r="U627" s="487"/>
      <c r="V627" s="41"/>
      <c r="W627" s="41"/>
      <c r="X627" s="41"/>
      <c r="Y627" s="166"/>
      <c r="Z627" s="41"/>
      <c r="AA627" s="444"/>
      <c r="AB627" s="41"/>
    </row>
    <row r="628" spans="1:28" ht="15.75" customHeight="1">
      <c r="A628" s="13">
        <v>616</v>
      </c>
      <c r="B628" s="25" t="s">
        <v>51</v>
      </c>
      <c r="C628" s="127" t="s">
        <v>575</v>
      </c>
      <c r="D628" s="67"/>
      <c r="E628" s="67">
        <v>18</v>
      </c>
      <c r="F628" s="99" t="s">
        <v>252</v>
      </c>
      <c r="G628" s="128">
        <v>10621</v>
      </c>
      <c r="H628" s="129">
        <f t="shared" si="16"/>
        <v>191178</v>
      </c>
      <c r="I628" s="221"/>
      <c r="J628" s="461"/>
      <c r="K628" s="461"/>
      <c r="L628" s="461"/>
      <c r="M628" s="461"/>
      <c r="N628" s="460"/>
      <c r="O628" s="460"/>
      <c r="P628" s="460"/>
      <c r="Q628" s="460"/>
      <c r="R628" s="460"/>
      <c r="S628" s="460"/>
      <c r="T628" s="460"/>
      <c r="U628" s="487"/>
      <c r="V628" s="41"/>
      <c r="W628" s="41"/>
      <c r="X628" s="41"/>
      <c r="Y628" s="166"/>
      <c r="Z628" s="41"/>
      <c r="AA628" s="444"/>
      <c r="AB628" s="41"/>
    </row>
    <row r="629" spans="1:28" ht="15.75" customHeight="1">
      <c r="A629" s="13">
        <v>617</v>
      </c>
      <c r="B629" s="25" t="s">
        <v>51</v>
      </c>
      <c r="C629" s="127" t="s">
        <v>576</v>
      </c>
      <c r="D629" s="67"/>
      <c r="E629" s="67">
        <v>18</v>
      </c>
      <c r="F629" s="99" t="s">
        <v>252</v>
      </c>
      <c r="G629" s="128">
        <v>10521</v>
      </c>
      <c r="H629" s="129">
        <f t="shared" si="16"/>
        <v>189378</v>
      </c>
      <c r="I629" s="221"/>
      <c r="J629" s="461"/>
      <c r="K629" s="461"/>
      <c r="L629" s="461"/>
      <c r="M629" s="461"/>
      <c r="N629" s="460"/>
      <c r="O629" s="460"/>
      <c r="P629" s="460"/>
      <c r="Q629" s="460"/>
      <c r="R629" s="460"/>
      <c r="S629" s="460"/>
      <c r="T629" s="460"/>
      <c r="U629" s="487"/>
      <c r="V629" s="41"/>
      <c r="W629" s="41"/>
      <c r="X629" s="41"/>
      <c r="Y629" s="166"/>
      <c r="Z629" s="41"/>
      <c r="AA629" s="444"/>
      <c r="AB629" s="41"/>
    </row>
    <row r="630" spans="1:28" ht="15.75" customHeight="1">
      <c r="A630" s="13">
        <v>618</v>
      </c>
      <c r="B630" s="25" t="s">
        <v>51</v>
      </c>
      <c r="C630" s="127" t="s">
        <v>577</v>
      </c>
      <c r="D630" s="67"/>
      <c r="E630" s="67">
        <v>18</v>
      </c>
      <c r="F630" s="99" t="s">
        <v>252</v>
      </c>
      <c r="G630" s="128">
        <v>15456</v>
      </c>
      <c r="H630" s="129">
        <f t="shared" si="16"/>
        <v>278208</v>
      </c>
      <c r="I630" s="221"/>
      <c r="J630" s="461"/>
      <c r="K630" s="461"/>
      <c r="L630" s="461"/>
      <c r="M630" s="461"/>
      <c r="N630" s="460"/>
      <c r="O630" s="460"/>
      <c r="P630" s="460"/>
      <c r="Q630" s="460"/>
      <c r="R630" s="460"/>
      <c r="S630" s="460"/>
      <c r="T630" s="460"/>
      <c r="U630" s="487"/>
      <c r="V630" s="41"/>
      <c r="W630" s="41"/>
      <c r="X630" s="41"/>
      <c r="Y630" s="166"/>
      <c r="Z630" s="41"/>
      <c r="AA630" s="444"/>
      <c r="AB630" s="41"/>
    </row>
    <row r="631" spans="1:28" ht="15.75" customHeight="1">
      <c r="A631" s="13">
        <v>619</v>
      </c>
      <c r="B631" s="25" t="s">
        <v>51</v>
      </c>
      <c r="C631" s="127" t="s">
        <v>578</v>
      </c>
      <c r="D631" s="67"/>
      <c r="E631" s="67">
        <v>24</v>
      </c>
      <c r="F631" s="99" t="s">
        <v>252</v>
      </c>
      <c r="G631" s="128">
        <v>18123</v>
      </c>
      <c r="H631" s="129">
        <f t="shared" si="16"/>
        <v>434952</v>
      </c>
      <c r="I631" s="221"/>
      <c r="J631" s="461"/>
      <c r="K631" s="461"/>
      <c r="L631" s="461"/>
      <c r="M631" s="461"/>
      <c r="N631" s="460"/>
      <c r="O631" s="460"/>
      <c r="P631" s="460"/>
      <c r="Q631" s="460"/>
      <c r="R631" s="460"/>
      <c r="S631" s="460"/>
      <c r="T631" s="460"/>
      <c r="U631" s="487"/>
      <c r="V631" s="41"/>
      <c r="W631" s="41"/>
      <c r="X631" s="41"/>
      <c r="Y631" s="166"/>
      <c r="Z631" s="41"/>
      <c r="AA631" s="444"/>
      <c r="AB631" s="41"/>
    </row>
    <row r="632" spans="1:28" ht="15.75" customHeight="1">
      <c r="A632" s="13">
        <v>620</v>
      </c>
      <c r="B632" s="25" t="s">
        <v>51</v>
      </c>
      <c r="C632" s="127" t="s">
        <v>579</v>
      </c>
      <c r="D632" s="67"/>
      <c r="E632" s="67">
        <v>18</v>
      </c>
      <c r="F632" s="99" t="s">
        <v>252</v>
      </c>
      <c r="G632" s="128">
        <v>17263</v>
      </c>
      <c r="H632" s="129">
        <f t="shared" si="16"/>
        <v>310734</v>
      </c>
      <c r="I632" s="221"/>
      <c r="J632" s="461"/>
      <c r="K632" s="461"/>
      <c r="L632" s="461"/>
      <c r="M632" s="461"/>
      <c r="N632" s="460"/>
      <c r="O632" s="460"/>
      <c r="P632" s="460"/>
      <c r="Q632" s="460"/>
      <c r="R632" s="460"/>
      <c r="S632" s="460"/>
      <c r="T632" s="460"/>
      <c r="U632" s="487"/>
      <c r="V632" s="41"/>
      <c r="W632" s="41"/>
      <c r="X632" s="41"/>
      <c r="Y632" s="166"/>
      <c r="Z632" s="41"/>
      <c r="AA632" s="444"/>
      <c r="AB632" s="41"/>
    </row>
    <row r="633" spans="1:28" ht="15.75" customHeight="1">
      <c r="A633" s="13">
        <v>621</v>
      </c>
      <c r="B633" s="25" t="s">
        <v>51</v>
      </c>
      <c r="C633" s="127" t="s">
        <v>580</v>
      </c>
      <c r="D633" s="67"/>
      <c r="E633" s="67">
        <v>18</v>
      </c>
      <c r="F633" s="99" t="s">
        <v>252</v>
      </c>
      <c r="G633" s="128">
        <v>18550</v>
      </c>
      <c r="H633" s="129">
        <f t="shared" si="16"/>
        <v>333900</v>
      </c>
      <c r="I633" s="221"/>
      <c r="J633" s="461"/>
      <c r="K633" s="461"/>
      <c r="L633" s="461"/>
      <c r="M633" s="461"/>
      <c r="N633" s="460"/>
      <c r="O633" s="460"/>
      <c r="P633" s="460"/>
      <c r="Q633" s="460"/>
      <c r="R633" s="460"/>
      <c r="S633" s="460"/>
      <c r="T633" s="460"/>
      <c r="U633" s="487"/>
      <c r="V633" s="41"/>
      <c r="W633" s="41"/>
      <c r="X633" s="41"/>
      <c r="Y633" s="166"/>
      <c r="Z633" s="41"/>
      <c r="AA633" s="444"/>
      <c r="AB633" s="41"/>
    </row>
    <row r="634" spans="1:28" ht="15.75" customHeight="1">
      <c r="A634" s="13">
        <v>622</v>
      </c>
      <c r="B634" s="25" t="s">
        <v>51</v>
      </c>
      <c r="C634" s="127" t="s">
        <v>581</v>
      </c>
      <c r="D634" s="67"/>
      <c r="E634" s="67">
        <v>18</v>
      </c>
      <c r="F634" s="99" t="s">
        <v>252</v>
      </c>
      <c r="G634" s="128">
        <v>14997</v>
      </c>
      <c r="H634" s="129">
        <f t="shared" si="16"/>
        <v>269946</v>
      </c>
      <c r="I634" s="221"/>
      <c r="J634" s="461"/>
      <c r="K634" s="461"/>
      <c r="L634" s="461"/>
      <c r="M634" s="461"/>
      <c r="N634" s="460"/>
      <c r="O634" s="460"/>
      <c r="P634" s="460"/>
      <c r="Q634" s="460"/>
      <c r="R634" s="460"/>
      <c r="S634" s="460"/>
      <c r="T634" s="460"/>
      <c r="U634" s="487"/>
      <c r="V634" s="41"/>
      <c r="W634" s="41"/>
      <c r="X634" s="41"/>
      <c r="Y634" s="166"/>
      <c r="Z634" s="41"/>
      <c r="AA634" s="444"/>
      <c r="AB634" s="41"/>
    </row>
    <row r="635" spans="1:28" ht="15.75" customHeight="1">
      <c r="A635" s="13">
        <v>623</v>
      </c>
      <c r="B635" s="25" t="s">
        <v>51</v>
      </c>
      <c r="C635" s="127" t="s">
        <v>582</v>
      </c>
      <c r="D635" s="67"/>
      <c r="E635" s="67">
        <v>18</v>
      </c>
      <c r="F635" s="99" t="s">
        <v>252</v>
      </c>
      <c r="G635" s="128">
        <v>19756</v>
      </c>
      <c r="H635" s="129">
        <f t="shared" si="16"/>
        <v>355608</v>
      </c>
      <c r="I635" s="221"/>
      <c r="J635" s="461"/>
      <c r="K635" s="461"/>
      <c r="L635" s="461"/>
      <c r="M635" s="461"/>
      <c r="N635" s="460"/>
      <c r="O635" s="460"/>
      <c r="P635" s="460"/>
      <c r="Q635" s="460"/>
      <c r="R635" s="460"/>
      <c r="S635" s="460"/>
      <c r="T635" s="460"/>
      <c r="U635" s="487"/>
      <c r="V635" s="41"/>
      <c r="W635" s="41"/>
      <c r="X635" s="41"/>
      <c r="Y635" s="166"/>
      <c r="Z635" s="41"/>
      <c r="AA635" s="444"/>
      <c r="AB635" s="41"/>
    </row>
    <row r="636" spans="1:28" ht="15.75" customHeight="1">
      <c r="A636" s="13">
        <v>624</v>
      </c>
      <c r="B636" s="25" t="s">
        <v>51</v>
      </c>
      <c r="C636" s="127" t="s">
        <v>583</v>
      </c>
      <c r="D636" s="67"/>
      <c r="E636" s="67">
        <v>18</v>
      </c>
      <c r="F636" s="99" t="s">
        <v>252</v>
      </c>
      <c r="G636" s="128">
        <v>18955</v>
      </c>
      <c r="H636" s="129">
        <f t="shared" si="16"/>
        <v>341190</v>
      </c>
      <c r="I636" s="221"/>
      <c r="J636" s="461"/>
      <c r="K636" s="461"/>
      <c r="L636" s="461"/>
      <c r="M636" s="461"/>
      <c r="N636" s="460"/>
      <c r="O636" s="460"/>
      <c r="P636" s="460"/>
      <c r="Q636" s="460"/>
      <c r="R636" s="460"/>
      <c r="S636" s="460"/>
      <c r="T636" s="460"/>
      <c r="U636" s="487"/>
      <c r="V636" s="41"/>
      <c r="W636" s="41"/>
      <c r="X636" s="41"/>
      <c r="Y636" s="166"/>
      <c r="Z636" s="41"/>
      <c r="AA636" s="444"/>
      <c r="AB636" s="41"/>
    </row>
    <row r="637" spans="1:28" ht="15.75" customHeight="1">
      <c r="A637" s="13">
        <v>625</v>
      </c>
      <c r="B637" s="25" t="s">
        <v>51</v>
      </c>
      <c r="C637" s="127" t="s">
        <v>584</v>
      </c>
      <c r="D637" s="67"/>
      <c r="E637" s="67">
        <v>18</v>
      </c>
      <c r="F637" s="99" t="s">
        <v>252</v>
      </c>
      <c r="G637" s="128">
        <v>15622</v>
      </c>
      <c r="H637" s="129">
        <f t="shared" si="16"/>
        <v>281196</v>
      </c>
      <c r="I637" s="221"/>
      <c r="J637" s="461"/>
      <c r="K637" s="461"/>
      <c r="L637" s="461"/>
      <c r="M637" s="461"/>
      <c r="N637" s="460"/>
      <c r="O637" s="460"/>
      <c r="P637" s="460"/>
      <c r="Q637" s="460"/>
      <c r="R637" s="460"/>
      <c r="S637" s="460"/>
      <c r="T637" s="460"/>
      <c r="U637" s="487"/>
      <c r="V637" s="41"/>
      <c r="W637" s="41"/>
      <c r="X637" s="41"/>
      <c r="Y637" s="166"/>
      <c r="Z637" s="41"/>
      <c r="AA637" s="444"/>
      <c r="AB637" s="41"/>
    </row>
    <row r="638" spans="1:28" ht="15.75" customHeight="1">
      <c r="A638" s="13">
        <v>626</v>
      </c>
      <c r="B638" s="25" t="s">
        <v>51</v>
      </c>
      <c r="C638" s="127" t="s">
        <v>585</v>
      </c>
      <c r="D638" s="67"/>
      <c r="E638" s="67">
        <v>24</v>
      </c>
      <c r="F638" s="99" t="s">
        <v>252</v>
      </c>
      <c r="G638" s="128">
        <v>29425.42</v>
      </c>
      <c r="H638" s="129">
        <f t="shared" si="16"/>
        <v>706210.08</v>
      </c>
      <c r="I638" s="221"/>
      <c r="J638" s="461"/>
      <c r="K638" s="461"/>
      <c r="L638" s="461"/>
      <c r="M638" s="461"/>
      <c r="N638" s="460"/>
      <c r="O638" s="460"/>
      <c r="P638" s="460"/>
      <c r="Q638" s="460"/>
      <c r="R638" s="460"/>
      <c r="S638" s="460"/>
      <c r="T638" s="460"/>
      <c r="U638" s="487"/>
      <c r="V638" s="41"/>
      <c r="W638" s="41"/>
      <c r="X638" s="41"/>
      <c r="Y638" s="166"/>
      <c r="Z638" s="41"/>
      <c r="AA638" s="444"/>
      <c r="AB638" s="41"/>
    </row>
    <row r="639" spans="1:28" ht="15.75" customHeight="1">
      <c r="A639" s="13">
        <v>627</v>
      </c>
      <c r="B639" s="25" t="s">
        <v>51</v>
      </c>
      <c r="C639" s="127" t="s">
        <v>586</v>
      </c>
      <c r="D639" s="67"/>
      <c r="E639" s="67">
        <v>24</v>
      </c>
      <c r="F639" s="99" t="s">
        <v>252</v>
      </c>
      <c r="G639" s="128">
        <v>16501.5</v>
      </c>
      <c r="H639" s="129">
        <f t="shared" si="16"/>
        <v>396036</v>
      </c>
      <c r="I639" s="221"/>
      <c r="J639" s="461"/>
      <c r="K639" s="461"/>
      <c r="L639" s="461"/>
      <c r="M639" s="461"/>
      <c r="N639" s="460"/>
      <c r="O639" s="460"/>
      <c r="P639" s="460"/>
      <c r="Q639" s="460"/>
      <c r="R639" s="460"/>
      <c r="S639" s="460"/>
      <c r="T639" s="460"/>
      <c r="U639" s="487"/>
      <c r="V639" s="41"/>
      <c r="W639" s="41"/>
      <c r="X639" s="41"/>
      <c r="Y639" s="166"/>
      <c r="Z639" s="41"/>
      <c r="AA639" s="444"/>
      <c r="AB639" s="41"/>
    </row>
    <row r="640" spans="1:28" ht="15.75" customHeight="1">
      <c r="A640" s="13">
        <v>628</v>
      </c>
      <c r="B640" s="25" t="s">
        <v>51</v>
      </c>
      <c r="C640" s="127" t="s">
        <v>587</v>
      </c>
      <c r="D640" s="67"/>
      <c r="E640" s="67">
        <v>18</v>
      </c>
      <c r="F640" s="99" t="s">
        <v>252</v>
      </c>
      <c r="G640" s="128">
        <v>15800</v>
      </c>
      <c r="H640" s="129">
        <f t="shared" si="16"/>
        <v>284400</v>
      </c>
      <c r="I640" s="221"/>
      <c r="J640" s="461"/>
      <c r="K640" s="461"/>
      <c r="L640" s="461"/>
      <c r="M640" s="461"/>
      <c r="N640" s="460"/>
      <c r="O640" s="460"/>
      <c r="P640" s="460"/>
      <c r="Q640" s="460"/>
      <c r="R640" s="460"/>
      <c r="S640" s="460"/>
      <c r="T640" s="460"/>
      <c r="U640" s="487"/>
      <c r="V640" s="41"/>
      <c r="W640" s="41"/>
      <c r="X640" s="41"/>
      <c r="Y640" s="166"/>
      <c r="Z640" s="41"/>
      <c r="AA640" s="444"/>
      <c r="AB640" s="41"/>
    </row>
    <row r="641" spans="1:28" ht="15.75" customHeight="1">
      <c r="A641" s="13">
        <v>629</v>
      </c>
      <c r="B641" s="25" t="s">
        <v>51</v>
      </c>
      <c r="C641" s="127" t="s">
        <v>588</v>
      </c>
      <c r="D641" s="67"/>
      <c r="E641" s="67">
        <v>18</v>
      </c>
      <c r="F641" s="99" t="s">
        <v>252</v>
      </c>
      <c r="G641" s="128">
        <v>17989</v>
      </c>
      <c r="H641" s="129">
        <f t="shared" si="16"/>
        <v>323802</v>
      </c>
      <c r="I641" s="221"/>
      <c r="J641" s="461"/>
      <c r="K641" s="461"/>
      <c r="L641" s="461"/>
      <c r="M641" s="461"/>
      <c r="N641" s="460"/>
      <c r="O641" s="460"/>
      <c r="P641" s="460"/>
      <c r="Q641" s="460"/>
      <c r="R641" s="460"/>
      <c r="S641" s="460"/>
      <c r="T641" s="460"/>
      <c r="U641" s="487"/>
      <c r="V641" s="41"/>
      <c r="W641" s="41"/>
      <c r="X641" s="41"/>
      <c r="Y641" s="166"/>
      <c r="Z641" s="41"/>
      <c r="AA641" s="444"/>
      <c r="AB641" s="41"/>
    </row>
    <row r="642" spans="1:28" ht="15.75" customHeight="1">
      <c r="A642" s="13">
        <v>630</v>
      </c>
      <c r="B642" s="25" t="s">
        <v>51</v>
      </c>
      <c r="C642" s="127" t="s">
        <v>970</v>
      </c>
      <c r="D642" s="67"/>
      <c r="E642" s="67">
        <v>18</v>
      </c>
      <c r="F642" s="99" t="s">
        <v>252</v>
      </c>
      <c r="G642" s="128">
        <v>15521</v>
      </c>
      <c r="H642" s="129">
        <f t="shared" si="16"/>
        <v>279378</v>
      </c>
      <c r="I642" s="221"/>
      <c r="J642" s="461"/>
      <c r="K642" s="461"/>
      <c r="L642" s="461"/>
      <c r="M642" s="461"/>
      <c r="N642" s="460"/>
      <c r="O642" s="460"/>
      <c r="P642" s="460"/>
      <c r="Q642" s="460"/>
      <c r="R642" s="460"/>
      <c r="S642" s="460"/>
      <c r="T642" s="460"/>
      <c r="U642" s="487"/>
      <c r="V642" s="41"/>
      <c r="W642" s="41"/>
      <c r="X642" s="41"/>
      <c r="Y642" s="166"/>
      <c r="Z642" s="41"/>
      <c r="AA642" s="444"/>
      <c r="AB642" s="41"/>
    </row>
    <row r="643" spans="1:28" ht="15.75" customHeight="1">
      <c r="A643" s="13">
        <v>631</v>
      </c>
      <c r="B643" s="25" t="s">
        <v>51</v>
      </c>
      <c r="C643" s="127" t="s">
        <v>589</v>
      </c>
      <c r="D643" s="67"/>
      <c r="E643" s="67">
        <v>18</v>
      </c>
      <c r="F643" s="99" t="s">
        <v>252</v>
      </c>
      <c r="G643" s="128">
        <v>21276</v>
      </c>
      <c r="H643" s="129">
        <f t="shared" si="16"/>
        <v>382968</v>
      </c>
      <c r="I643" s="221"/>
      <c r="J643" s="461"/>
      <c r="K643" s="461"/>
      <c r="L643" s="461"/>
      <c r="M643" s="461"/>
      <c r="N643" s="460"/>
      <c r="O643" s="460"/>
      <c r="P643" s="460"/>
      <c r="Q643" s="460"/>
      <c r="R643" s="460"/>
      <c r="S643" s="460"/>
      <c r="T643" s="460"/>
      <c r="U643" s="487"/>
      <c r="V643" s="41"/>
      <c r="W643" s="41"/>
      <c r="X643" s="41"/>
      <c r="Y643" s="166"/>
      <c r="Z643" s="41"/>
      <c r="AA643" s="444"/>
      <c r="AB643" s="41"/>
    </row>
    <row r="644" spans="1:28" ht="15.75" customHeight="1">
      <c r="A644" s="13">
        <v>632</v>
      </c>
      <c r="B644" s="25"/>
      <c r="C644" s="8" t="s">
        <v>947</v>
      </c>
      <c r="D644" s="13"/>
      <c r="E644" s="13"/>
      <c r="F644" s="13"/>
      <c r="G644" s="62"/>
      <c r="H644" s="62"/>
      <c r="I644" s="25"/>
      <c r="J644" s="460"/>
      <c r="K644" s="460"/>
      <c r="L644" s="460"/>
      <c r="M644" s="460"/>
      <c r="N644" s="460"/>
      <c r="O644" s="460"/>
      <c r="P644" s="460"/>
      <c r="Q644" s="460"/>
      <c r="R644" s="460"/>
      <c r="S644" s="460"/>
      <c r="T644" s="460"/>
      <c r="U644" s="487"/>
      <c r="V644" s="41"/>
      <c r="W644" s="41"/>
      <c r="X644" s="41"/>
      <c r="Y644" s="166"/>
      <c r="Z644" s="41"/>
      <c r="AA644" s="444"/>
      <c r="AB644" s="41"/>
    </row>
    <row r="645" spans="1:28" ht="15.75" customHeight="1">
      <c r="A645" s="13">
        <v>633</v>
      </c>
      <c r="B645" s="14" t="s">
        <v>51</v>
      </c>
      <c r="C645" s="24" t="s">
        <v>52</v>
      </c>
      <c r="D645" s="9"/>
      <c r="E645" s="18"/>
      <c r="F645" s="14"/>
      <c r="G645" s="11"/>
      <c r="H645" s="11"/>
      <c r="I645" s="411"/>
      <c r="J645" s="459"/>
      <c r="K645" s="459"/>
      <c r="L645" s="459"/>
      <c r="M645" s="459"/>
      <c r="N645" s="459"/>
      <c r="O645" s="459"/>
      <c r="P645" s="459"/>
      <c r="Q645" s="459"/>
      <c r="R645" s="459"/>
      <c r="S645" s="459"/>
      <c r="T645" s="459"/>
      <c r="U645" s="482"/>
      <c r="V645" s="41"/>
      <c r="W645" s="41"/>
      <c r="X645" s="41"/>
      <c r="Y645" s="166"/>
      <c r="Z645" s="41"/>
      <c r="AA645" s="444"/>
      <c r="AB645" s="41"/>
    </row>
    <row r="646" spans="1:28" ht="30.75" customHeight="1">
      <c r="A646" s="13">
        <v>634</v>
      </c>
      <c r="B646" s="14" t="s">
        <v>51</v>
      </c>
      <c r="C646" s="24" t="s">
        <v>53</v>
      </c>
      <c r="D646" s="14" t="s">
        <v>37</v>
      </c>
      <c r="E646" s="18"/>
      <c r="F646" s="14"/>
      <c r="G646" s="11"/>
      <c r="H646" s="262">
        <f>SUM(H647,H649,H651,H653,H655,H669,H670,H672,H678,H681,H688,H691,H710,H712,H715,H718,H723,H730,H736,H742,H747,H752,H758,H764,H769,H773,H779,H783,H787,H792,H797)</f>
        <v>200300925.5</v>
      </c>
      <c r="I646" s="25"/>
      <c r="J646" s="459"/>
      <c r="K646" s="459"/>
      <c r="L646" s="459"/>
      <c r="M646" s="459"/>
      <c r="N646" s="459"/>
      <c r="O646" s="459"/>
      <c r="P646" s="459"/>
      <c r="Q646" s="459"/>
      <c r="R646" s="459"/>
      <c r="S646" s="459"/>
      <c r="T646" s="459"/>
      <c r="U646" s="482"/>
      <c r="V646" s="41" t="s">
        <v>851</v>
      </c>
      <c r="W646" s="41"/>
      <c r="X646" s="41"/>
      <c r="Y646" s="166"/>
      <c r="Z646" s="41"/>
      <c r="AA646" s="444"/>
      <c r="AB646" s="41"/>
    </row>
    <row r="647" spans="1:28" ht="34.5" customHeight="1">
      <c r="A647" s="13">
        <v>635</v>
      </c>
      <c r="B647" s="14" t="s">
        <v>51</v>
      </c>
      <c r="C647" s="27" t="s">
        <v>54</v>
      </c>
      <c r="D647" s="14" t="s">
        <v>37</v>
      </c>
      <c r="E647" s="28"/>
      <c r="F647" s="28"/>
      <c r="G647" s="29"/>
      <c r="H647" s="30">
        <v>8000000</v>
      </c>
      <c r="I647" s="14" t="s">
        <v>55</v>
      </c>
      <c r="J647" s="459">
        <v>1</v>
      </c>
      <c r="K647" s="459"/>
      <c r="L647" s="459"/>
      <c r="M647" s="459"/>
      <c r="N647" s="459"/>
      <c r="O647" s="459"/>
      <c r="P647" s="459"/>
      <c r="Q647" s="459"/>
      <c r="R647" s="459"/>
      <c r="S647" s="459"/>
      <c r="T647" s="459"/>
      <c r="U647" s="482"/>
      <c r="V647" s="41" t="s">
        <v>851</v>
      </c>
      <c r="W647" s="41"/>
      <c r="X647" s="41"/>
      <c r="Y647" s="166"/>
      <c r="Z647" s="41"/>
      <c r="AA647" s="444"/>
      <c r="AB647" s="41"/>
    </row>
    <row r="648" spans="1:28" ht="15.75" customHeight="1">
      <c r="A648" s="13">
        <v>636</v>
      </c>
      <c r="B648" s="14"/>
      <c r="C648" s="31" t="s">
        <v>56</v>
      </c>
      <c r="D648" s="9"/>
      <c r="E648" s="32">
        <v>10</v>
      </c>
      <c r="F648" s="32" t="s">
        <v>57</v>
      </c>
      <c r="G648" s="33">
        <v>800000</v>
      </c>
      <c r="H648" s="34">
        <v>8000000</v>
      </c>
      <c r="I648" s="14"/>
      <c r="J648" s="459"/>
      <c r="K648" s="459"/>
      <c r="L648" s="459"/>
      <c r="M648" s="459"/>
      <c r="N648" s="459"/>
      <c r="O648" s="459"/>
      <c r="P648" s="459"/>
      <c r="Q648" s="459"/>
      <c r="R648" s="459"/>
      <c r="S648" s="459"/>
      <c r="T648" s="459"/>
      <c r="U648" s="482"/>
      <c r="V648" s="41"/>
      <c r="W648" s="41"/>
      <c r="X648" s="41"/>
      <c r="Y648" s="166"/>
      <c r="Z648" s="41"/>
      <c r="AA648" s="444"/>
      <c r="AB648" s="41"/>
    </row>
    <row r="649" spans="1:28" ht="34.5" customHeight="1">
      <c r="A649" s="13">
        <v>637</v>
      </c>
      <c r="B649" s="14" t="s">
        <v>51</v>
      </c>
      <c r="C649" s="27" t="s">
        <v>58</v>
      </c>
      <c r="D649" s="14" t="s">
        <v>37</v>
      </c>
      <c r="E649" s="28"/>
      <c r="F649" s="28"/>
      <c r="G649" s="29"/>
      <c r="H649" s="30">
        <v>10500000</v>
      </c>
      <c r="I649" s="14" t="s">
        <v>55</v>
      </c>
      <c r="J649" s="459">
        <v>1</v>
      </c>
      <c r="K649" s="459"/>
      <c r="L649" s="459"/>
      <c r="M649" s="459"/>
      <c r="N649" s="459"/>
      <c r="O649" s="459"/>
      <c r="P649" s="459"/>
      <c r="Q649" s="459"/>
      <c r="R649" s="459"/>
      <c r="S649" s="459"/>
      <c r="T649" s="459"/>
      <c r="U649" s="482"/>
      <c r="V649" s="41" t="s">
        <v>851</v>
      </c>
      <c r="W649" s="41"/>
      <c r="X649" s="41"/>
      <c r="Y649" s="166"/>
      <c r="Z649" s="41"/>
      <c r="AA649" s="444"/>
      <c r="AB649" s="41"/>
    </row>
    <row r="650" spans="1:28" ht="15.75" customHeight="1">
      <c r="A650" s="13">
        <v>638</v>
      </c>
      <c r="B650" s="14"/>
      <c r="C650" s="31" t="s">
        <v>59</v>
      </c>
      <c r="D650" s="9"/>
      <c r="E650" s="32">
        <v>3</v>
      </c>
      <c r="F650" s="32" t="s">
        <v>57</v>
      </c>
      <c r="G650" s="33">
        <v>3500000</v>
      </c>
      <c r="H650" s="34">
        <v>10500000</v>
      </c>
      <c r="I650" s="14"/>
      <c r="J650" s="459"/>
      <c r="K650" s="459"/>
      <c r="L650" s="459"/>
      <c r="M650" s="459"/>
      <c r="N650" s="459"/>
      <c r="O650" s="459"/>
      <c r="P650" s="459"/>
      <c r="Q650" s="459"/>
      <c r="R650" s="459"/>
      <c r="S650" s="459"/>
      <c r="T650" s="459"/>
      <c r="U650" s="482"/>
      <c r="V650" s="41"/>
      <c r="W650" s="41"/>
      <c r="X650" s="41"/>
      <c r="Y650" s="166"/>
      <c r="Z650" s="41"/>
      <c r="AA650" s="444"/>
      <c r="AB650" s="41"/>
    </row>
    <row r="651" spans="1:28" ht="35.25" customHeight="1">
      <c r="A651" s="13">
        <v>639</v>
      </c>
      <c r="B651" s="14" t="s">
        <v>51</v>
      </c>
      <c r="C651" s="27" t="s">
        <v>60</v>
      </c>
      <c r="D651" s="14" t="s">
        <v>37</v>
      </c>
      <c r="E651" s="28"/>
      <c r="F651" s="28"/>
      <c r="G651" s="29"/>
      <c r="H651" s="30">
        <v>6000000</v>
      </c>
      <c r="I651" s="14" t="s">
        <v>55</v>
      </c>
      <c r="J651" s="459">
        <v>1</v>
      </c>
      <c r="K651" s="459"/>
      <c r="L651" s="459"/>
      <c r="M651" s="459"/>
      <c r="N651" s="459"/>
      <c r="O651" s="459"/>
      <c r="P651" s="459"/>
      <c r="Q651" s="459"/>
      <c r="R651" s="459"/>
      <c r="S651" s="459"/>
      <c r="T651" s="459"/>
      <c r="U651" s="482"/>
      <c r="V651" s="41" t="s">
        <v>851</v>
      </c>
      <c r="W651" s="41"/>
      <c r="X651" s="41"/>
      <c r="Y651" s="166"/>
      <c r="Z651" s="41"/>
      <c r="AA651" s="444"/>
      <c r="AB651" s="41"/>
    </row>
    <row r="652" spans="1:28" ht="15.75" customHeight="1">
      <c r="A652" s="13">
        <v>640</v>
      </c>
      <c r="B652" s="14"/>
      <c r="C652" s="31" t="s">
        <v>61</v>
      </c>
      <c r="D652" s="9"/>
      <c r="E652" s="32">
        <v>200</v>
      </c>
      <c r="F652" s="32" t="s">
        <v>62</v>
      </c>
      <c r="G652" s="34">
        <v>30000</v>
      </c>
      <c r="H652" s="34">
        <v>6000000</v>
      </c>
      <c r="I652" s="14"/>
      <c r="J652" s="459"/>
      <c r="K652" s="459"/>
      <c r="L652" s="459"/>
      <c r="M652" s="459"/>
      <c r="N652" s="459"/>
      <c r="O652" s="459"/>
      <c r="P652" s="459"/>
      <c r="Q652" s="459"/>
      <c r="R652" s="459"/>
      <c r="S652" s="459"/>
      <c r="T652" s="459"/>
      <c r="U652" s="482"/>
      <c r="V652" s="41"/>
      <c r="W652" s="41"/>
      <c r="X652" s="41"/>
      <c r="Y652" s="166"/>
      <c r="Z652" s="41"/>
      <c r="AA652" s="444"/>
      <c r="AB652" s="41"/>
    </row>
    <row r="653" spans="1:28" ht="35.25" customHeight="1">
      <c r="A653" s="13">
        <v>641</v>
      </c>
      <c r="B653" s="14" t="s">
        <v>51</v>
      </c>
      <c r="C653" s="27" t="s">
        <v>63</v>
      </c>
      <c r="D653" s="14" t="s">
        <v>37</v>
      </c>
      <c r="E653" s="28"/>
      <c r="F653" s="28"/>
      <c r="G653" s="29"/>
      <c r="H653" s="30">
        <v>14000000</v>
      </c>
      <c r="I653" s="14" t="s">
        <v>55</v>
      </c>
      <c r="J653" s="459">
        <v>1</v>
      </c>
      <c r="K653" s="459"/>
      <c r="L653" s="459"/>
      <c r="M653" s="459"/>
      <c r="N653" s="459"/>
      <c r="O653" s="459"/>
      <c r="P653" s="459"/>
      <c r="Q653" s="459"/>
      <c r="R653" s="459"/>
      <c r="S653" s="459"/>
      <c r="T653" s="459"/>
      <c r="U653" s="482"/>
      <c r="V653" s="41" t="s">
        <v>851</v>
      </c>
      <c r="W653" s="41"/>
      <c r="X653" s="41"/>
      <c r="Y653" s="166"/>
      <c r="Z653" s="41"/>
      <c r="AA653" s="444"/>
      <c r="AB653" s="41"/>
    </row>
    <row r="654" spans="1:28" ht="39" customHeight="1">
      <c r="A654" s="13">
        <v>642</v>
      </c>
      <c r="B654" s="14"/>
      <c r="C654" s="31" t="s">
        <v>64</v>
      </c>
      <c r="D654" s="9"/>
      <c r="E654" s="32">
        <v>4</v>
      </c>
      <c r="F654" s="32" t="s">
        <v>57</v>
      </c>
      <c r="G654" s="34">
        <v>3500000</v>
      </c>
      <c r="H654" s="34">
        <v>14000000</v>
      </c>
      <c r="I654" s="14"/>
      <c r="J654" s="459"/>
      <c r="K654" s="459"/>
      <c r="L654" s="459"/>
      <c r="M654" s="459"/>
      <c r="N654" s="459"/>
      <c r="O654" s="459"/>
      <c r="P654" s="459"/>
      <c r="Q654" s="459"/>
      <c r="R654" s="459"/>
      <c r="S654" s="459"/>
      <c r="T654" s="459"/>
      <c r="U654" s="482"/>
      <c r="V654" s="41"/>
      <c r="W654" s="41"/>
      <c r="X654" s="41"/>
      <c r="Y654" s="166"/>
      <c r="Z654" s="41"/>
      <c r="AA654" s="444"/>
      <c r="AB654" s="41"/>
    </row>
    <row r="655" spans="1:28" ht="35.25" customHeight="1">
      <c r="A655" s="13">
        <v>643</v>
      </c>
      <c r="B655" s="14" t="s">
        <v>51</v>
      </c>
      <c r="C655" s="35" t="s">
        <v>65</v>
      </c>
      <c r="D655" s="14" t="s">
        <v>37</v>
      </c>
      <c r="E655" s="28"/>
      <c r="F655" s="28"/>
      <c r="G655" s="36"/>
      <c r="H655" s="30">
        <v>13904500</v>
      </c>
      <c r="I655" s="14" t="s">
        <v>55</v>
      </c>
      <c r="J655" s="459">
        <v>1</v>
      </c>
      <c r="K655" s="459"/>
      <c r="L655" s="459"/>
      <c r="M655" s="459"/>
      <c r="N655" s="459"/>
      <c r="O655" s="459"/>
      <c r="P655" s="459"/>
      <c r="Q655" s="459"/>
      <c r="R655" s="459"/>
      <c r="S655" s="459"/>
      <c r="T655" s="459"/>
      <c r="U655" s="482"/>
      <c r="V655" s="41" t="s">
        <v>851</v>
      </c>
      <c r="W655" s="41"/>
      <c r="X655" s="41"/>
      <c r="Y655" s="166"/>
      <c r="Z655" s="41"/>
      <c r="AA655" s="444"/>
      <c r="AB655" s="41"/>
    </row>
    <row r="656" spans="1:28" ht="15.75" customHeight="1">
      <c r="A656" s="13">
        <v>644</v>
      </c>
      <c r="B656" s="14" t="s">
        <v>51</v>
      </c>
      <c r="C656" s="37" t="s">
        <v>66</v>
      </c>
      <c r="D656" s="9"/>
      <c r="E656" s="32">
        <v>40</v>
      </c>
      <c r="F656" s="32" t="s">
        <v>62</v>
      </c>
      <c r="G656" s="38">
        <v>45950</v>
      </c>
      <c r="H656" s="33">
        <v>1838000</v>
      </c>
      <c r="I656" s="14"/>
      <c r="J656" s="459"/>
      <c r="K656" s="459"/>
      <c r="L656" s="459"/>
      <c r="M656" s="459"/>
      <c r="N656" s="459"/>
      <c r="O656" s="459"/>
      <c r="P656" s="459"/>
      <c r="Q656" s="459"/>
      <c r="R656" s="459"/>
      <c r="S656" s="459"/>
      <c r="T656" s="459"/>
      <c r="U656" s="482"/>
      <c r="V656" s="41"/>
      <c r="W656" s="41"/>
      <c r="X656" s="41"/>
      <c r="Y656" s="166"/>
      <c r="Z656" s="41"/>
      <c r="AA656" s="444"/>
      <c r="AB656" s="41"/>
    </row>
    <row r="657" spans="1:28" ht="15.75" customHeight="1">
      <c r="A657" s="13">
        <v>645</v>
      </c>
      <c r="B657" s="14" t="s">
        <v>51</v>
      </c>
      <c r="C657" s="37" t="s">
        <v>67</v>
      </c>
      <c r="D657" s="9"/>
      <c r="E657" s="32">
        <v>40</v>
      </c>
      <c r="F657" s="32" t="s">
        <v>62</v>
      </c>
      <c r="G657" s="38">
        <v>6900</v>
      </c>
      <c r="H657" s="33">
        <v>276000</v>
      </c>
      <c r="I657" s="14"/>
      <c r="J657" s="459"/>
      <c r="K657" s="459"/>
      <c r="L657" s="459"/>
      <c r="M657" s="459"/>
      <c r="N657" s="459"/>
      <c r="O657" s="459"/>
      <c r="P657" s="459"/>
      <c r="Q657" s="459"/>
      <c r="R657" s="459"/>
      <c r="S657" s="459"/>
      <c r="T657" s="459"/>
      <c r="U657" s="482"/>
      <c r="V657" s="41"/>
      <c r="W657" s="41"/>
      <c r="X657" s="41"/>
      <c r="Y657" s="166"/>
      <c r="Z657" s="41"/>
      <c r="AA657" s="444"/>
      <c r="AB657" s="41"/>
    </row>
    <row r="658" spans="1:28" ht="15.75" customHeight="1">
      <c r="A658" s="13">
        <v>646</v>
      </c>
      <c r="B658" s="14" t="s">
        <v>51</v>
      </c>
      <c r="C658" s="37" t="s">
        <v>68</v>
      </c>
      <c r="D658" s="9"/>
      <c r="E658" s="32">
        <v>40</v>
      </c>
      <c r="F658" s="32" t="s">
        <v>62</v>
      </c>
      <c r="G658" s="38">
        <v>33200</v>
      </c>
      <c r="H658" s="33">
        <v>1328000</v>
      </c>
      <c r="I658" s="14"/>
      <c r="J658" s="459"/>
      <c r="K658" s="459"/>
      <c r="L658" s="459"/>
      <c r="M658" s="459"/>
      <c r="N658" s="459"/>
      <c r="O658" s="459"/>
      <c r="P658" s="459"/>
      <c r="Q658" s="459"/>
      <c r="R658" s="459"/>
      <c r="S658" s="459"/>
      <c r="T658" s="459"/>
      <c r="U658" s="482"/>
      <c r="V658" s="41"/>
      <c r="W658" s="41"/>
      <c r="X658" s="41"/>
      <c r="Y658" s="166"/>
      <c r="Z658" s="41"/>
      <c r="AA658" s="444"/>
      <c r="AB658" s="41"/>
    </row>
    <row r="659" spans="1:28" ht="15.75" customHeight="1">
      <c r="A659" s="13">
        <v>647</v>
      </c>
      <c r="B659" s="14" t="s">
        <v>51</v>
      </c>
      <c r="C659" s="37" t="s">
        <v>69</v>
      </c>
      <c r="D659" s="9"/>
      <c r="E659" s="32">
        <v>4</v>
      </c>
      <c r="F659" s="32" t="s">
        <v>62</v>
      </c>
      <c r="G659" s="38">
        <v>389000</v>
      </c>
      <c r="H659" s="33">
        <v>1556000</v>
      </c>
      <c r="I659" s="14"/>
      <c r="J659" s="459"/>
      <c r="K659" s="459"/>
      <c r="L659" s="459"/>
      <c r="M659" s="459"/>
      <c r="N659" s="459"/>
      <c r="O659" s="459"/>
      <c r="P659" s="459"/>
      <c r="Q659" s="459"/>
      <c r="R659" s="459"/>
      <c r="S659" s="459"/>
      <c r="T659" s="459"/>
      <c r="U659" s="482"/>
      <c r="V659" s="41"/>
      <c r="W659" s="41"/>
      <c r="X659" s="41"/>
      <c r="Y659" s="166"/>
      <c r="Z659" s="41"/>
      <c r="AA659" s="444"/>
      <c r="AB659" s="41"/>
    </row>
    <row r="660" spans="1:28" ht="15.75" customHeight="1">
      <c r="A660" s="13">
        <v>648</v>
      </c>
      <c r="B660" s="14" t="s">
        <v>51</v>
      </c>
      <c r="C660" s="37" t="s">
        <v>70</v>
      </c>
      <c r="D660" s="9"/>
      <c r="E660" s="32">
        <v>4</v>
      </c>
      <c r="F660" s="32" t="s">
        <v>62</v>
      </c>
      <c r="G660" s="38">
        <v>450000</v>
      </c>
      <c r="H660" s="33">
        <v>1800000</v>
      </c>
      <c r="I660" s="14"/>
      <c r="J660" s="459"/>
      <c r="K660" s="459"/>
      <c r="L660" s="459"/>
      <c r="M660" s="459"/>
      <c r="N660" s="459"/>
      <c r="O660" s="459"/>
      <c r="P660" s="459"/>
      <c r="Q660" s="459"/>
      <c r="R660" s="459"/>
      <c r="S660" s="459"/>
      <c r="T660" s="459"/>
      <c r="U660" s="482"/>
      <c r="V660" s="41"/>
      <c r="W660" s="41"/>
      <c r="X660" s="41"/>
      <c r="Y660" s="166"/>
      <c r="Z660" s="41"/>
      <c r="AA660" s="444"/>
      <c r="AB660" s="41"/>
    </row>
    <row r="661" spans="1:28" ht="15.75" customHeight="1">
      <c r="A661" s="13">
        <v>649</v>
      </c>
      <c r="B661" s="14" t="s">
        <v>51</v>
      </c>
      <c r="C661" s="37" t="s">
        <v>71</v>
      </c>
      <c r="D661" s="9"/>
      <c r="E661" s="32">
        <v>2</v>
      </c>
      <c r="F661" s="32" t="s">
        <v>57</v>
      </c>
      <c r="G661" s="33">
        <v>900000</v>
      </c>
      <c r="H661" s="33">
        <v>1800000</v>
      </c>
      <c r="I661" s="14"/>
      <c r="J661" s="459"/>
      <c r="K661" s="459"/>
      <c r="L661" s="459"/>
      <c r="M661" s="459"/>
      <c r="N661" s="459"/>
      <c r="O661" s="459"/>
      <c r="P661" s="459"/>
      <c r="Q661" s="459"/>
      <c r="R661" s="459"/>
      <c r="S661" s="459"/>
      <c r="T661" s="459"/>
      <c r="U661" s="482"/>
      <c r="V661" s="41"/>
      <c r="W661" s="41"/>
      <c r="X661" s="41"/>
      <c r="Y661" s="166"/>
      <c r="Z661" s="41"/>
      <c r="AA661" s="444"/>
      <c r="AB661" s="41"/>
    </row>
    <row r="662" spans="1:28" ht="15.75" customHeight="1">
      <c r="A662" s="13">
        <v>650</v>
      </c>
      <c r="B662" s="14" t="s">
        <v>51</v>
      </c>
      <c r="C662" s="37" t="s">
        <v>72</v>
      </c>
      <c r="D662" s="9"/>
      <c r="E662" s="32">
        <v>2</v>
      </c>
      <c r="F662" s="32" t="s">
        <v>57</v>
      </c>
      <c r="G662" s="33">
        <v>700000</v>
      </c>
      <c r="H662" s="33">
        <v>1400000</v>
      </c>
      <c r="I662" s="14"/>
      <c r="J662" s="459"/>
      <c r="K662" s="459"/>
      <c r="L662" s="459"/>
      <c r="M662" s="459"/>
      <c r="N662" s="459"/>
      <c r="O662" s="459"/>
      <c r="P662" s="459"/>
      <c r="Q662" s="459"/>
      <c r="R662" s="459"/>
      <c r="S662" s="459"/>
      <c r="T662" s="459"/>
      <c r="U662" s="482"/>
      <c r="V662" s="41"/>
      <c r="W662" s="41"/>
      <c r="X662" s="41"/>
      <c r="Y662" s="166"/>
      <c r="Z662" s="41"/>
      <c r="AA662" s="444"/>
      <c r="AB662" s="41"/>
    </row>
    <row r="663" spans="1:28" ht="15.75" customHeight="1">
      <c r="A663" s="13">
        <v>651</v>
      </c>
      <c r="B663" s="14" t="s">
        <v>51</v>
      </c>
      <c r="C663" s="37" t="s">
        <v>73</v>
      </c>
      <c r="D663" s="9"/>
      <c r="E663" s="32">
        <v>20</v>
      </c>
      <c r="F663" s="32" t="s">
        <v>62</v>
      </c>
      <c r="G663" s="38">
        <v>6600</v>
      </c>
      <c r="H663" s="33">
        <v>132000</v>
      </c>
      <c r="I663" s="14"/>
      <c r="J663" s="459"/>
      <c r="K663" s="459"/>
      <c r="L663" s="459"/>
      <c r="M663" s="459"/>
      <c r="N663" s="459"/>
      <c r="O663" s="459"/>
      <c r="P663" s="459"/>
      <c r="Q663" s="459"/>
      <c r="R663" s="459"/>
      <c r="S663" s="459"/>
      <c r="T663" s="459"/>
      <c r="U663" s="482"/>
      <c r="V663" s="41"/>
      <c r="W663" s="41"/>
      <c r="X663" s="41"/>
      <c r="Y663" s="166"/>
      <c r="Z663" s="41"/>
      <c r="AA663" s="444"/>
      <c r="AB663" s="41"/>
    </row>
    <row r="664" spans="1:28" ht="15.75" customHeight="1">
      <c r="A664" s="13">
        <v>652</v>
      </c>
      <c r="B664" s="14" t="s">
        <v>51</v>
      </c>
      <c r="C664" s="37" t="s">
        <v>74</v>
      </c>
      <c r="D664" s="9"/>
      <c r="E664" s="32">
        <v>20</v>
      </c>
      <c r="F664" s="32" t="s">
        <v>62</v>
      </c>
      <c r="G664" s="38">
        <v>18000</v>
      </c>
      <c r="H664" s="33">
        <v>360000</v>
      </c>
      <c r="I664" s="14"/>
      <c r="J664" s="459"/>
      <c r="K664" s="459"/>
      <c r="L664" s="459"/>
      <c r="M664" s="459"/>
      <c r="N664" s="459"/>
      <c r="O664" s="459"/>
      <c r="P664" s="459"/>
      <c r="Q664" s="459"/>
      <c r="R664" s="459"/>
      <c r="S664" s="459"/>
      <c r="T664" s="459"/>
      <c r="U664" s="482"/>
      <c r="V664" s="41"/>
      <c r="W664" s="41"/>
      <c r="X664" s="41"/>
      <c r="Y664" s="166"/>
      <c r="Z664" s="41"/>
      <c r="AA664" s="444"/>
      <c r="AB664" s="41"/>
    </row>
    <row r="665" spans="1:28" ht="39.75" customHeight="1">
      <c r="A665" s="13">
        <v>653</v>
      </c>
      <c r="B665" s="14" t="s">
        <v>51</v>
      </c>
      <c r="C665" s="37" t="s">
        <v>75</v>
      </c>
      <c r="D665" s="9"/>
      <c r="E665" s="32">
        <v>20</v>
      </c>
      <c r="F665" s="32" t="s">
        <v>62</v>
      </c>
      <c r="G665" s="38">
        <v>28850</v>
      </c>
      <c r="H665" s="33">
        <v>577000</v>
      </c>
      <c r="I665" s="14"/>
      <c r="J665" s="459"/>
      <c r="K665" s="459"/>
      <c r="L665" s="459"/>
      <c r="M665" s="459"/>
      <c r="N665" s="459"/>
      <c r="O665" s="459"/>
      <c r="P665" s="459"/>
      <c r="Q665" s="459"/>
      <c r="R665" s="459"/>
      <c r="S665" s="459"/>
      <c r="T665" s="459"/>
      <c r="U665" s="482"/>
      <c r="V665" s="41"/>
      <c r="W665" s="41"/>
      <c r="X665" s="41"/>
      <c r="Y665" s="166"/>
      <c r="Z665" s="41"/>
      <c r="AA665" s="444"/>
      <c r="AB665" s="41"/>
    </row>
    <row r="666" spans="1:28" ht="15.75" customHeight="1">
      <c r="A666" s="13">
        <v>654</v>
      </c>
      <c r="B666" s="14" t="s">
        <v>51</v>
      </c>
      <c r="C666" s="37" t="s">
        <v>76</v>
      </c>
      <c r="D666" s="9"/>
      <c r="E666" s="32">
        <v>5</v>
      </c>
      <c r="F666" s="32" t="s">
        <v>62</v>
      </c>
      <c r="G666" s="38">
        <v>42000</v>
      </c>
      <c r="H666" s="33">
        <v>210000</v>
      </c>
      <c r="I666" s="14"/>
      <c r="J666" s="459"/>
      <c r="K666" s="459"/>
      <c r="L666" s="459"/>
      <c r="M666" s="459"/>
      <c r="N666" s="459"/>
      <c r="O666" s="459"/>
      <c r="P666" s="459"/>
      <c r="Q666" s="459"/>
      <c r="R666" s="459"/>
      <c r="S666" s="459"/>
      <c r="T666" s="459"/>
      <c r="U666" s="482"/>
      <c r="V666" s="41"/>
      <c r="W666" s="41"/>
      <c r="X666" s="41"/>
      <c r="Y666" s="166"/>
      <c r="Z666" s="41"/>
      <c r="AA666" s="444"/>
      <c r="AB666" s="41"/>
    </row>
    <row r="667" spans="1:28" ht="15.75" customHeight="1">
      <c r="A667" s="13">
        <v>655</v>
      </c>
      <c r="B667" s="14" t="s">
        <v>51</v>
      </c>
      <c r="C667" s="37" t="s">
        <v>77</v>
      </c>
      <c r="D667" s="9"/>
      <c r="E667" s="32">
        <v>5</v>
      </c>
      <c r="F667" s="32" t="s">
        <v>62</v>
      </c>
      <c r="G667" s="38">
        <v>72500</v>
      </c>
      <c r="H667" s="33">
        <v>362500</v>
      </c>
      <c r="I667" s="14"/>
      <c r="J667" s="459"/>
      <c r="K667" s="459"/>
      <c r="L667" s="459"/>
      <c r="M667" s="459"/>
      <c r="N667" s="459"/>
      <c r="O667" s="459"/>
      <c r="P667" s="459"/>
      <c r="Q667" s="459"/>
      <c r="R667" s="459"/>
      <c r="S667" s="459"/>
      <c r="T667" s="459"/>
      <c r="U667" s="482"/>
      <c r="V667" s="41"/>
      <c r="W667" s="41"/>
      <c r="X667" s="41"/>
      <c r="Y667" s="166"/>
      <c r="Z667" s="41"/>
      <c r="AA667" s="444"/>
      <c r="AB667" s="41"/>
    </row>
    <row r="668" spans="1:28" ht="15.75" customHeight="1">
      <c r="A668" s="13">
        <v>656</v>
      </c>
      <c r="B668" s="14" t="s">
        <v>51</v>
      </c>
      <c r="C668" s="37" t="s">
        <v>78</v>
      </c>
      <c r="D668" s="9"/>
      <c r="E668" s="32">
        <v>100</v>
      </c>
      <c r="F668" s="32" t="s">
        <v>62</v>
      </c>
      <c r="G668" s="38">
        <v>22650</v>
      </c>
      <c r="H668" s="33">
        <v>2265000</v>
      </c>
      <c r="I668" s="14"/>
      <c r="J668" s="459"/>
      <c r="K668" s="459"/>
      <c r="L668" s="459"/>
      <c r="M668" s="459"/>
      <c r="N668" s="459"/>
      <c r="O668" s="459"/>
      <c r="P668" s="459"/>
      <c r="Q668" s="459"/>
      <c r="R668" s="459"/>
      <c r="S668" s="459"/>
      <c r="T668" s="459"/>
      <c r="U668" s="482"/>
      <c r="V668" s="41"/>
      <c r="W668" s="41"/>
      <c r="X668" s="41"/>
      <c r="Y668" s="166"/>
      <c r="Z668" s="41"/>
      <c r="AA668" s="444"/>
      <c r="AB668" s="41"/>
    </row>
    <row r="669" spans="1:28" ht="48.75" customHeight="1">
      <c r="A669" s="13">
        <v>657</v>
      </c>
      <c r="B669" s="14" t="s">
        <v>51</v>
      </c>
      <c r="C669" s="27" t="s">
        <v>79</v>
      </c>
      <c r="D669" s="14" t="s">
        <v>37</v>
      </c>
      <c r="E669" s="28"/>
      <c r="F669" s="28"/>
      <c r="G669" s="29"/>
      <c r="H669" s="36">
        <v>40378400</v>
      </c>
      <c r="I669" s="14" t="s">
        <v>55</v>
      </c>
      <c r="J669" s="459">
        <v>1</v>
      </c>
      <c r="K669" s="459"/>
      <c r="L669" s="459"/>
      <c r="M669" s="459"/>
      <c r="N669" s="459"/>
      <c r="O669" s="459"/>
      <c r="P669" s="459"/>
      <c r="Q669" s="459"/>
      <c r="R669" s="459"/>
      <c r="S669" s="459"/>
      <c r="T669" s="459"/>
      <c r="U669" s="482"/>
      <c r="V669" s="41" t="s">
        <v>851</v>
      </c>
      <c r="W669" s="41"/>
      <c r="X669" s="41"/>
      <c r="Y669" s="166"/>
      <c r="Z669" s="41"/>
      <c r="AA669" s="444"/>
      <c r="AB669" s="41"/>
    </row>
    <row r="670" spans="1:28" ht="15.75" customHeight="1">
      <c r="A670" s="13">
        <v>658</v>
      </c>
      <c r="B670" s="14" t="s">
        <v>51</v>
      </c>
      <c r="C670" s="27" t="s">
        <v>80</v>
      </c>
      <c r="D670" s="14" t="s">
        <v>37</v>
      </c>
      <c r="E670" s="28"/>
      <c r="F670" s="28"/>
      <c r="G670" s="29"/>
      <c r="H670" s="30">
        <v>33500000</v>
      </c>
      <c r="I670" s="14" t="s">
        <v>55</v>
      </c>
      <c r="J670" s="459">
        <v>1</v>
      </c>
      <c r="K670" s="459"/>
      <c r="L670" s="459"/>
      <c r="M670" s="459"/>
      <c r="N670" s="459"/>
      <c r="O670" s="459"/>
      <c r="P670" s="459"/>
      <c r="Q670" s="459"/>
      <c r="R670" s="459"/>
      <c r="S670" s="459"/>
      <c r="T670" s="459"/>
      <c r="U670" s="482"/>
      <c r="V670" s="41" t="s">
        <v>851</v>
      </c>
      <c r="W670" s="41"/>
      <c r="X670" s="41"/>
      <c r="Y670" s="166"/>
      <c r="Z670" s="41"/>
      <c r="AA670" s="444"/>
      <c r="AB670" s="41"/>
    </row>
    <row r="671" spans="1:28" ht="31.5" customHeight="1">
      <c r="A671" s="13">
        <v>659</v>
      </c>
      <c r="B671" s="14" t="s">
        <v>51</v>
      </c>
      <c r="C671" s="31" t="s">
        <v>81</v>
      </c>
      <c r="D671" s="9"/>
      <c r="E671" s="32">
        <v>10</v>
      </c>
      <c r="F671" s="32" t="s">
        <v>57</v>
      </c>
      <c r="G671" s="34">
        <v>3350000</v>
      </c>
      <c r="H671" s="34">
        <v>33500000</v>
      </c>
      <c r="I671" s="14"/>
      <c r="J671" s="459"/>
      <c r="K671" s="459"/>
      <c r="L671" s="459"/>
      <c r="M671" s="459"/>
      <c r="N671" s="459"/>
      <c r="O671" s="459"/>
      <c r="P671" s="459"/>
      <c r="Q671" s="459"/>
      <c r="R671" s="459"/>
      <c r="S671" s="459"/>
      <c r="T671" s="459"/>
      <c r="U671" s="482"/>
      <c r="V671" s="41"/>
      <c r="W671" s="41"/>
      <c r="X671" s="41"/>
      <c r="Y671" s="166"/>
      <c r="Z671" s="41"/>
      <c r="AA671" s="444"/>
      <c r="AB671" s="41"/>
    </row>
    <row r="672" spans="1:28" ht="31.5" customHeight="1">
      <c r="A672" s="13">
        <v>660</v>
      </c>
      <c r="B672" s="14" t="s">
        <v>51</v>
      </c>
      <c r="C672" s="35" t="s">
        <v>82</v>
      </c>
      <c r="D672" s="14" t="s">
        <v>37</v>
      </c>
      <c r="E672" s="32"/>
      <c r="F672" s="32"/>
      <c r="G672" s="38"/>
      <c r="H672" s="30">
        <v>9104000</v>
      </c>
      <c r="I672" s="14" t="s">
        <v>55</v>
      </c>
      <c r="J672" s="459">
        <v>1</v>
      </c>
      <c r="K672" s="459"/>
      <c r="L672" s="459"/>
      <c r="M672" s="459"/>
      <c r="N672" s="459"/>
      <c r="O672" s="459"/>
      <c r="P672" s="459"/>
      <c r="Q672" s="459"/>
      <c r="R672" s="459"/>
      <c r="S672" s="459"/>
      <c r="T672" s="459"/>
      <c r="U672" s="482"/>
      <c r="V672" s="41" t="s">
        <v>851</v>
      </c>
      <c r="W672" s="41"/>
      <c r="X672" s="41"/>
      <c r="Y672" s="166"/>
      <c r="Z672" s="41"/>
      <c r="AA672" s="444"/>
      <c r="AB672" s="41"/>
    </row>
    <row r="673" spans="1:28" ht="15.75" customHeight="1">
      <c r="A673" s="13">
        <v>661</v>
      </c>
      <c r="B673" s="14" t="s">
        <v>51</v>
      </c>
      <c r="C673" s="37" t="s">
        <v>83</v>
      </c>
      <c r="D673" s="9"/>
      <c r="E673" s="32">
        <v>10</v>
      </c>
      <c r="F673" s="32" t="s">
        <v>62</v>
      </c>
      <c r="G673" s="38">
        <v>378000</v>
      </c>
      <c r="H673" s="33">
        <v>3780000</v>
      </c>
      <c r="I673" s="14"/>
      <c r="J673" s="459"/>
      <c r="K673" s="459"/>
      <c r="L673" s="459"/>
      <c r="M673" s="459"/>
      <c r="N673" s="459"/>
      <c r="O673" s="459"/>
      <c r="P673" s="459"/>
      <c r="Q673" s="459"/>
      <c r="R673" s="459"/>
      <c r="S673" s="459"/>
      <c r="T673" s="459"/>
      <c r="U673" s="482"/>
      <c r="V673" s="41"/>
      <c r="W673" s="41"/>
      <c r="X673" s="41"/>
      <c r="Y673" s="166"/>
      <c r="Z673" s="41"/>
      <c r="AA673" s="444"/>
      <c r="AB673" s="41"/>
    </row>
    <row r="674" spans="1:28" ht="15.75" customHeight="1">
      <c r="A674" s="13">
        <v>662</v>
      </c>
      <c r="B674" s="14" t="s">
        <v>51</v>
      </c>
      <c r="C674" s="37" t="s">
        <v>84</v>
      </c>
      <c r="D674" s="9"/>
      <c r="E674" s="32">
        <v>4</v>
      </c>
      <c r="F674" s="32" t="s">
        <v>62</v>
      </c>
      <c r="G674" s="38">
        <v>470000</v>
      </c>
      <c r="H674" s="33">
        <v>1880000</v>
      </c>
      <c r="I674" s="14"/>
      <c r="J674" s="459"/>
      <c r="K674" s="459"/>
      <c r="L674" s="459"/>
      <c r="M674" s="459"/>
      <c r="N674" s="459"/>
      <c r="O674" s="459"/>
      <c r="P674" s="459"/>
      <c r="Q674" s="459"/>
      <c r="R674" s="459"/>
      <c r="S674" s="459"/>
      <c r="T674" s="459"/>
      <c r="U674" s="482"/>
      <c r="V674" s="41"/>
      <c r="W674" s="41"/>
      <c r="X674" s="41"/>
      <c r="Y674" s="166"/>
      <c r="Z674" s="41"/>
      <c r="AA674" s="444"/>
      <c r="AB674" s="41"/>
    </row>
    <row r="675" spans="1:28" ht="15.75" customHeight="1">
      <c r="A675" s="13">
        <v>663</v>
      </c>
      <c r="B675" s="14" t="s">
        <v>51</v>
      </c>
      <c r="C675" s="37" t="s">
        <v>85</v>
      </c>
      <c r="D675" s="9"/>
      <c r="E675" s="32">
        <v>2</v>
      </c>
      <c r="F675" s="32" t="s">
        <v>57</v>
      </c>
      <c r="G675" s="38">
        <v>800000</v>
      </c>
      <c r="H675" s="33">
        <v>1600000</v>
      </c>
      <c r="I675" s="14"/>
      <c r="J675" s="459"/>
      <c r="K675" s="459"/>
      <c r="L675" s="459"/>
      <c r="M675" s="459"/>
      <c r="N675" s="459"/>
      <c r="O675" s="459"/>
      <c r="P675" s="459"/>
      <c r="Q675" s="459"/>
      <c r="R675" s="459"/>
      <c r="S675" s="459"/>
      <c r="T675" s="459"/>
      <c r="U675" s="482"/>
      <c r="V675" s="41"/>
      <c r="W675" s="41"/>
      <c r="X675" s="41"/>
      <c r="Y675" s="166"/>
      <c r="Z675" s="41"/>
      <c r="AA675" s="444"/>
      <c r="AB675" s="41"/>
    </row>
    <row r="676" spans="1:28" ht="31.5" customHeight="1">
      <c r="A676" s="13">
        <v>664</v>
      </c>
      <c r="B676" s="14" t="s">
        <v>51</v>
      </c>
      <c r="C676" s="37" t="s">
        <v>86</v>
      </c>
      <c r="D676" s="9"/>
      <c r="E676" s="32">
        <v>2</v>
      </c>
      <c r="F676" s="32" t="s">
        <v>57</v>
      </c>
      <c r="G676" s="38">
        <v>780000</v>
      </c>
      <c r="H676" s="33">
        <v>1560000</v>
      </c>
      <c r="I676" s="14"/>
      <c r="J676" s="459"/>
      <c r="K676" s="459"/>
      <c r="L676" s="459"/>
      <c r="M676" s="459"/>
      <c r="N676" s="459"/>
      <c r="O676" s="459"/>
      <c r="P676" s="459"/>
      <c r="Q676" s="459"/>
      <c r="R676" s="459"/>
      <c r="S676" s="459"/>
      <c r="T676" s="459"/>
      <c r="U676" s="482"/>
      <c r="V676" s="41"/>
      <c r="W676" s="41"/>
      <c r="X676" s="41"/>
      <c r="Y676" s="166"/>
      <c r="Z676" s="41"/>
      <c r="AA676" s="444"/>
      <c r="AB676" s="41"/>
    </row>
    <row r="677" spans="1:28" ht="15.75" customHeight="1">
      <c r="A677" s="13">
        <v>665</v>
      </c>
      <c r="B677" s="14" t="s">
        <v>51</v>
      </c>
      <c r="C677" s="37" t="s">
        <v>87</v>
      </c>
      <c r="D677" s="9"/>
      <c r="E677" s="32">
        <v>2</v>
      </c>
      <c r="F677" s="32" t="s">
        <v>57</v>
      </c>
      <c r="G677" s="38">
        <v>142000</v>
      </c>
      <c r="H677" s="33">
        <v>284000</v>
      </c>
      <c r="I677" s="14"/>
      <c r="J677" s="459"/>
      <c r="K677" s="459"/>
      <c r="L677" s="459"/>
      <c r="M677" s="459"/>
      <c r="N677" s="459"/>
      <c r="O677" s="459"/>
      <c r="P677" s="459"/>
      <c r="Q677" s="459"/>
      <c r="R677" s="459"/>
      <c r="S677" s="459"/>
      <c r="T677" s="459"/>
      <c r="U677" s="482"/>
      <c r="V677" s="41"/>
      <c r="W677" s="41"/>
      <c r="X677" s="41"/>
      <c r="Y677" s="166"/>
      <c r="Z677" s="41"/>
      <c r="AA677" s="444"/>
      <c r="AB677" s="41"/>
    </row>
    <row r="678" spans="1:28" ht="33.75" customHeight="1">
      <c r="A678" s="13">
        <v>666</v>
      </c>
      <c r="B678" s="14" t="s">
        <v>51</v>
      </c>
      <c r="C678" s="35" t="s">
        <v>88</v>
      </c>
      <c r="D678" s="14" t="s">
        <v>37</v>
      </c>
      <c r="E678" s="32"/>
      <c r="F678" s="32"/>
      <c r="G678" s="38"/>
      <c r="H678" s="30">
        <v>3340000</v>
      </c>
      <c r="I678" s="14" t="s">
        <v>55</v>
      </c>
      <c r="J678" s="459">
        <v>1</v>
      </c>
      <c r="K678" s="459"/>
      <c r="L678" s="459"/>
      <c r="M678" s="459"/>
      <c r="N678" s="459"/>
      <c r="O678" s="459"/>
      <c r="P678" s="459"/>
      <c r="Q678" s="459"/>
      <c r="R678" s="459"/>
      <c r="S678" s="459"/>
      <c r="T678" s="459"/>
      <c r="U678" s="482"/>
      <c r="V678" s="41" t="s">
        <v>851</v>
      </c>
      <c r="W678" s="41"/>
      <c r="X678" s="41"/>
      <c r="Y678" s="166"/>
      <c r="Z678" s="41"/>
      <c r="AA678" s="444"/>
      <c r="AB678" s="41"/>
    </row>
    <row r="679" spans="1:28" ht="15.75" customHeight="1">
      <c r="A679" s="13">
        <v>667</v>
      </c>
      <c r="B679" s="14" t="s">
        <v>51</v>
      </c>
      <c r="C679" s="31" t="s">
        <v>89</v>
      </c>
      <c r="D679" s="9"/>
      <c r="E679" s="32">
        <v>4</v>
      </c>
      <c r="F679" s="32" t="s">
        <v>62</v>
      </c>
      <c r="G679" s="38">
        <v>240000</v>
      </c>
      <c r="H679" s="33">
        <v>960000</v>
      </c>
      <c r="I679" s="14"/>
      <c r="J679" s="459"/>
      <c r="K679" s="459"/>
      <c r="L679" s="459"/>
      <c r="M679" s="459"/>
      <c r="N679" s="459"/>
      <c r="O679" s="459"/>
      <c r="P679" s="459"/>
      <c r="Q679" s="459"/>
      <c r="R679" s="459"/>
      <c r="S679" s="459"/>
      <c r="T679" s="459"/>
      <c r="U679" s="482"/>
      <c r="V679" s="41"/>
      <c r="W679" s="41"/>
      <c r="X679" s="41"/>
      <c r="Y679" s="166"/>
      <c r="Z679" s="41"/>
      <c r="AA679" s="444"/>
      <c r="AB679" s="41"/>
    </row>
    <row r="680" spans="1:28" ht="15.75" customHeight="1">
      <c r="A680" s="13">
        <v>668</v>
      </c>
      <c r="B680" s="14" t="s">
        <v>51</v>
      </c>
      <c r="C680" s="31" t="s">
        <v>90</v>
      </c>
      <c r="D680" s="9"/>
      <c r="E680" s="32">
        <v>10</v>
      </c>
      <c r="F680" s="32" t="s">
        <v>57</v>
      </c>
      <c r="G680" s="38">
        <v>238000</v>
      </c>
      <c r="H680" s="33">
        <v>2380000</v>
      </c>
      <c r="I680" s="14"/>
      <c r="J680" s="459"/>
      <c r="K680" s="459"/>
      <c r="L680" s="459"/>
      <c r="M680" s="459"/>
      <c r="N680" s="459"/>
      <c r="O680" s="459"/>
      <c r="P680" s="459"/>
      <c r="Q680" s="459"/>
      <c r="R680" s="459"/>
      <c r="S680" s="459"/>
      <c r="T680" s="459"/>
      <c r="U680" s="482"/>
      <c r="V680" s="41"/>
      <c r="W680" s="41"/>
      <c r="X680" s="41"/>
      <c r="Y680" s="166"/>
      <c r="Z680" s="41"/>
      <c r="AA680" s="444"/>
      <c r="AB680" s="41"/>
    </row>
    <row r="681" spans="1:28" ht="31.5" customHeight="1">
      <c r="A681" s="13">
        <v>669</v>
      </c>
      <c r="B681" s="14" t="s">
        <v>51</v>
      </c>
      <c r="C681" s="35" t="s">
        <v>91</v>
      </c>
      <c r="D681" s="14" t="s">
        <v>37</v>
      </c>
      <c r="E681" s="32"/>
      <c r="F681" s="32"/>
      <c r="G681" s="38"/>
      <c r="H681" s="30">
        <v>9606462.5</v>
      </c>
      <c r="I681" s="14" t="s">
        <v>55</v>
      </c>
      <c r="J681" s="459">
        <v>1</v>
      </c>
      <c r="K681" s="459"/>
      <c r="L681" s="459"/>
      <c r="M681" s="459"/>
      <c r="N681" s="459"/>
      <c r="O681" s="459"/>
      <c r="P681" s="459"/>
      <c r="Q681" s="459"/>
      <c r="R681" s="459"/>
      <c r="S681" s="459"/>
      <c r="T681" s="459"/>
      <c r="U681" s="482"/>
      <c r="V681" s="41" t="s">
        <v>851</v>
      </c>
      <c r="W681" s="41"/>
      <c r="X681" s="41"/>
      <c r="Y681" s="166"/>
      <c r="Z681" s="41"/>
      <c r="AA681" s="444"/>
      <c r="AB681" s="41"/>
    </row>
    <row r="682" spans="1:28" ht="15.75" customHeight="1">
      <c r="A682" s="13">
        <v>670</v>
      </c>
      <c r="B682" s="14" t="s">
        <v>51</v>
      </c>
      <c r="C682" s="31" t="s">
        <v>92</v>
      </c>
      <c r="D682" s="9"/>
      <c r="E682" s="32">
        <v>25</v>
      </c>
      <c r="F682" s="32" t="s">
        <v>62</v>
      </c>
      <c r="G682" s="38">
        <v>30000</v>
      </c>
      <c r="H682" s="33">
        <v>750000</v>
      </c>
      <c r="I682" s="14"/>
      <c r="J682" s="459"/>
      <c r="K682" s="459"/>
      <c r="L682" s="459"/>
      <c r="M682" s="459"/>
      <c r="N682" s="459"/>
      <c r="O682" s="459"/>
      <c r="P682" s="459"/>
      <c r="Q682" s="459"/>
      <c r="R682" s="459"/>
      <c r="S682" s="459"/>
      <c r="T682" s="459"/>
      <c r="U682" s="482"/>
      <c r="V682" s="41"/>
      <c r="W682" s="41"/>
      <c r="X682" s="41"/>
      <c r="Y682" s="166"/>
      <c r="Z682" s="41"/>
      <c r="AA682" s="444"/>
      <c r="AB682" s="41"/>
    </row>
    <row r="683" spans="1:28" ht="15.75" customHeight="1">
      <c r="A683" s="13">
        <v>671</v>
      </c>
      <c r="B683" s="14" t="s">
        <v>51</v>
      </c>
      <c r="C683" s="37" t="s">
        <v>93</v>
      </c>
      <c r="D683" s="9"/>
      <c r="E683" s="32">
        <v>25</v>
      </c>
      <c r="F683" s="32" t="s">
        <v>62</v>
      </c>
      <c r="G683" s="38">
        <v>32000</v>
      </c>
      <c r="H683" s="33">
        <v>800000</v>
      </c>
      <c r="I683" s="14"/>
      <c r="J683" s="459"/>
      <c r="K683" s="459"/>
      <c r="L683" s="459"/>
      <c r="M683" s="459"/>
      <c r="N683" s="459"/>
      <c r="O683" s="459"/>
      <c r="P683" s="459"/>
      <c r="Q683" s="459"/>
      <c r="R683" s="459"/>
      <c r="S683" s="459"/>
      <c r="T683" s="459"/>
      <c r="U683" s="482"/>
      <c r="V683" s="41"/>
      <c r="W683" s="41"/>
      <c r="X683" s="41"/>
      <c r="Y683" s="166"/>
      <c r="Z683" s="41"/>
      <c r="AA683" s="444"/>
      <c r="AB683" s="41"/>
    </row>
    <row r="684" spans="1:28" ht="15.75" customHeight="1">
      <c r="A684" s="13">
        <v>672</v>
      </c>
      <c r="B684" s="14" t="s">
        <v>51</v>
      </c>
      <c r="C684" s="37" t="s">
        <v>94</v>
      </c>
      <c r="D684" s="9"/>
      <c r="E684" s="32">
        <v>25</v>
      </c>
      <c r="F684" s="32" t="s">
        <v>62</v>
      </c>
      <c r="G684" s="38">
        <v>86700</v>
      </c>
      <c r="H684" s="33">
        <v>2167500</v>
      </c>
      <c r="I684" s="14"/>
      <c r="J684" s="459"/>
      <c r="K684" s="459"/>
      <c r="L684" s="459"/>
      <c r="M684" s="459"/>
      <c r="N684" s="459"/>
      <c r="O684" s="459"/>
      <c r="P684" s="459"/>
      <c r="Q684" s="459"/>
      <c r="R684" s="459"/>
      <c r="S684" s="459"/>
      <c r="T684" s="459"/>
      <c r="U684" s="482"/>
      <c r="V684" s="41"/>
      <c r="W684" s="41"/>
      <c r="X684" s="41"/>
      <c r="Y684" s="166"/>
      <c r="Z684" s="41"/>
      <c r="AA684" s="444"/>
      <c r="AB684" s="41"/>
    </row>
    <row r="685" spans="1:28" ht="15.75" customHeight="1">
      <c r="A685" s="13">
        <v>673</v>
      </c>
      <c r="B685" s="14" t="s">
        <v>51</v>
      </c>
      <c r="C685" s="37" t="s">
        <v>95</v>
      </c>
      <c r="D685" s="9"/>
      <c r="E685" s="32">
        <v>25</v>
      </c>
      <c r="F685" s="32" t="s">
        <v>62</v>
      </c>
      <c r="G685" s="38">
        <v>91918.5</v>
      </c>
      <c r="H685" s="33">
        <v>2297962.5</v>
      </c>
      <c r="I685" s="14"/>
      <c r="J685" s="459"/>
      <c r="K685" s="459"/>
      <c r="L685" s="459"/>
      <c r="M685" s="459"/>
      <c r="N685" s="459"/>
      <c r="O685" s="459"/>
      <c r="P685" s="459"/>
      <c r="Q685" s="459"/>
      <c r="R685" s="459"/>
      <c r="S685" s="459"/>
      <c r="T685" s="459"/>
      <c r="U685" s="482"/>
      <c r="V685" s="41"/>
      <c r="W685" s="41"/>
      <c r="X685" s="41"/>
      <c r="Y685" s="166"/>
      <c r="Z685" s="41"/>
      <c r="AA685" s="444"/>
      <c r="AB685" s="41"/>
    </row>
    <row r="686" spans="1:28" ht="15.75" customHeight="1">
      <c r="A686" s="13">
        <v>674</v>
      </c>
      <c r="B686" s="14" t="s">
        <v>51</v>
      </c>
      <c r="C686" s="37" t="s">
        <v>96</v>
      </c>
      <c r="D686" s="9"/>
      <c r="E686" s="32">
        <v>25</v>
      </c>
      <c r="F686" s="32" t="s">
        <v>62</v>
      </c>
      <c r="G686" s="38">
        <v>66840</v>
      </c>
      <c r="H686" s="33">
        <v>1671000</v>
      </c>
      <c r="I686" s="14"/>
      <c r="J686" s="459"/>
      <c r="K686" s="459"/>
      <c r="L686" s="459"/>
      <c r="M686" s="459"/>
      <c r="N686" s="459"/>
      <c r="O686" s="459"/>
      <c r="P686" s="459"/>
      <c r="Q686" s="459"/>
      <c r="R686" s="459"/>
      <c r="S686" s="459"/>
      <c r="T686" s="459"/>
      <c r="U686" s="482"/>
      <c r="V686" s="41"/>
      <c r="W686" s="41"/>
      <c r="X686" s="41"/>
      <c r="Y686" s="166"/>
      <c r="Z686" s="41"/>
      <c r="AA686" s="444"/>
      <c r="AB686" s="41"/>
    </row>
    <row r="687" spans="1:28" ht="15.75" customHeight="1">
      <c r="A687" s="13">
        <v>675</v>
      </c>
      <c r="B687" s="14" t="s">
        <v>51</v>
      </c>
      <c r="C687" s="37" t="s">
        <v>97</v>
      </c>
      <c r="D687" s="9"/>
      <c r="E687" s="32">
        <v>60</v>
      </c>
      <c r="F687" s="32" t="s">
        <v>62</v>
      </c>
      <c r="G687" s="38">
        <v>32000</v>
      </c>
      <c r="H687" s="33">
        <v>1920000</v>
      </c>
      <c r="I687" s="14"/>
      <c r="J687" s="459"/>
      <c r="K687" s="459"/>
      <c r="L687" s="459"/>
      <c r="M687" s="459"/>
      <c r="N687" s="459"/>
      <c r="O687" s="459"/>
      <c r="P687" s="459"/>
      <c r="Q687" s="459"/>
      <c r="R687" s="459"/>
      <c r="S687" s="459"/>
      <c r="T687" s="459"/>
      <c r="U687" s="482"/>
      <c r="V687" s="41"/>
      <c r="W687" s="41"/>
      <c r="X687" s="41"/>
      <c r="Y687" s="166"/>
      <c r="Z687" s="41"/>
      <c r="AA687" s="444"/>
      <c r="AB687" s="41"/>
    </row>
    <row r="688" spans="1:28" ht="33.75" customHeight="1">
      <c r="A688" s="13">
        <v>676</v>
      </c>
      <c r="B688" s="14" t="s">
        <v>51</v>
      </c>
      <c r="C688" s="35" t="s">
        <v>98</v>
      </c>
      <c r="D688" s="14" t="s">
        <v>37</v>
      </c>
      <c r="E688" s="32"/>
      <c r="F688" s="32"/>
      <c r="G688" s="38"/>
      <c r="H688" s="30">
        <v>4950000</v>
      </c>
      <c r="I688" s="14" t="s">
        <v>55</v>
      </c>
      <c r="J688" s="459">
        <v>1</v>
      </c>
      <c r="K688" s="459"/>
      <c r="L688" s="459"/>
      <c r="M688" s="459"/>
      <c r="N688" s="459"/>
      <c r="O688" s="459"/>
      <c r="P688" s="459"/>
      <c r="Q688" s="459"/>
      <c r="R688" s="459"/>
      <c r="S688" s="459"/>
      <c r="T688" s="459"/>
      <c r="U688" s="482"/>
      <c r="V688" s="41" t="s">
        <v>851</v>
      </c>
      <c r="W688" s="41"/>
      <c r="X688" s="41"/>
      <c r="Y688" s="166"/>
      <c r="Z688" s="41"/>
      <c r="AA688" s="444"/>
      <c r="AB688" s="41"/>
    </row>
    <row r="689" spans="1:28" ht="15.75" customHeight="1">
      <c r="A689" s="13">
        <v>677</v>
      </c>
      <c r="B689" s="14" t="s">
        <v>51</v>
      </c>
      <c r="C689" s="31" t="s">
        <v>99</v>
      </c>
      <c r="D689" s="9"/>
      <c r="E689" s="32">
        <v>400</v>
      </c>
      <c r="F689" s="32" t="s">
        <v>62</v>
      </c>
      <c r="G689" s="38">
        <v>9000</v>
      </c>
      <c r="H689" s="33">
        <v>3600000</v>
      </c>
      <c r="I689" s="14"/>
      <c r="J689" s="459"/>
      <c r="K689" s="459"/>
      <c r="L689" s="459"/>
      <c r="M689" s="459"/>
      <c r="N689" s="459"/>
      <c r="O689" s="459"/>
      <c r="P689" s="459"/>
      <c r="Q689" s="459"/>
      <c r="R689" s="459"/>
      <c r="S689" s="459"/>
      <c r="T689" s="459"/>
      <c r="U689" s="482"/>
      <c r="V689" s="41"/>
      <c r="W689" s="41"/>
      <c r="X689" s="41"/>
      <c r="Y689" s="166"/>
      <c r="Z689" s="41"/>
      <c r="AA689" s="444"/>
      <c r="AB689" s="41"/>
    </row>
    <row r="690" spans="1:28" ht="15.75" customHeight="1">
      <c r="A690" s="13">
        <v>678</v>
      </c>
      <c r="B690" s="14" t="s">
        <v>51</v>
      </c>
      <c r="C690" s="31" t="s">
        <v>100</v>
      </c>
      <c r="D690" s="9"/>
      <c r="E690" s="32">
        <v>180</v>
      </c>
      <c r="F690" s="32" t="s">
        <v>62</v>
      </c>
      <c r="G690" s="38">
        <v>7500</v>
      </c>
      <c r="H690" s="33">
        <v>1350000</v>
      </c>
      <c r="I690" s="14"/>
      <c r="J690" s="459"/>
      <c r="K690" s="459"/>
      <c r="L690" s="459"/>
      <c r="M690" s="459"/>
      <c r="N690" s="459"/>
      <c r="O690" s="459"/>
      <c r="P690" s="459"/>
      <c r="Q690" s="459"/>
      <c r="R690" s="459"/>
      <c r="S690" s="459"/>
      <c r="T690" s="459"/>
      <c r="U690" s="482"/>
      <c r="V690" s="41"/>
      <c r="W690" s="41"/>
      <c r="X690" s="41"/>
      <c r="Y690" s="166"/>
      <c r="Z690" s="41"/>
      <c r="AA690" s="444"/>
      <c r="AB690" s="41"/>
    </row>
    <row r="691" spans="1:28" ht="31.5" customHeight="1">
      <c r="A691" s="13">
        <v>679</v>
      </c>
      <c r="B691" s="14" t="s">
        <v>51</v>
      </c>
      <c r="C691" s="27" t="s">
        <v>101</v>
      </c>
      <c r="D691" s="14" t="s">
        <v>37</v>
      </c>
      <c r="E691" s="28"/>
      <c r="F691" s="28"/>
      <c r="G691" s="29"/>
      <c r="H691" s="30">
        <v>7000000</v>
      </c>
      <c r="I691" s="14" t="s">
        <v>55</v>
      </c>
      <c r="J691" s="459">
        <v>1</v>
      </c>
      <c r="K691" s="459"/>
      <c r="L691" s="459"/>
      <c r="M691" s="459"/>
      <c r="N691" s="459"/>
      <c r="O691" s="459"/>
      <c r="P691" s="459"/>
      <c r="Q691" s="459"/>
      <c r="R691" s="459"/>
      <c r="S691" s="459"/>
      <c r="T691" s="459"/>
      <c r="U691" s="482"/>
      <c r="V691" s="41" t="s">
        <v>851</v>
      </c>
      <c r="W691" s="41"/>
      <c r="X691" s="41"/>
      <c r="Y691" s="166"/>
      <c r="Z691" s="41"/>
      <c r="AA691" s="444"/>
      <c r="AB691" s="41"/>
    </row>
    <row r="692" spans="1:28" ht="15.75" customHeight="1">
      <c r="A692" s="13">
        <v>680</v>
      </c>
      <c r="B692" s="14" t="s">
        <v>51</v>
      </c>
      <c r="C692" s="31" t="s">
        <v>102</v>
      </c>
      <c r="D692" s="9"/>
      <c r="E692" s="32">
        <v>100</v>
      </c>
      <c r="F692" s="32" t="s">
        <v>62</v>
      </c>
      <c r="G692" s="34">
        <v>70000</v>
      </c>
      <c r="H692" s="34">
        <v>7000000</v>
      </c>
      <c r="I692" s="14"/>
      <c r="J692" s="459"/>
      <c r="K692" s="459"/>
      <c r="L692" s="459"/>
      <c r="M692" s="459"/>
      <c r="N692" s="459"/>
      <c r="O692" s="459"/>
      <c r="P692" s="459"/>
      <c r="Q692" s="459"/>
      <c r="R692" s="459"/>
      <c r="S692" s="459"/>
      <c r="T692" s="459"/>
      <c r="U692" s="482"/>
      <c r="V692" s="41"/>
      <c r="W692" s="41"/>
      <c r="X692" s="41"/>
      <c r="Y692" s="166"/>
      <c r="Z692" s="41"/>
      <c r="AA692" s="444"/>
      <c r="AB692" s="41"/>
    </row>
    <row r="693" spans="1:28" ht="15.75" customHeight="1">
      <c r="A693" s="13">
        <v>681</v>
      </c>
      <c r="B693" s="14"/>
      <c r="C693" s="39" t="s">
        <v>103</v>
      </c>
      <c r="D693" s="9"/>
      <c r="E693" s="18"/>
      <c r="F693" s="9"/>
      <c r="G693" s="11"/>
      <c r="H693" s="40">
        <v>160283362.5</v>
      </c>
      <c r="I693" s="14" t="s">
        <v>55</v>
      </c>
      <c r="J693" s="459">
        <v>1</v>
      </c>
      <c r="K693" s="459"/>
      <c r="L693" s="459"/>
      <c r="M693" s="459"/>
      <c r="N693" s="459"/>
      <c r="O693" s="459"/>
      <c r="P693" s="459"/>
      <c r="Q693" s="459"/>
      <c r="R693" s="459"/>
      <c r="S693" s="459"/>
      <c r="T693" s="459"/>
      <c r="U693" s="482"/>
      <c r="V693" s="41" t="s">
        <v>851</v>
      </c>
      <c r="W693" s="41"/>
      <c r="X693" s="41"/>
      <c r="Y693" s="166"/>
      <c r="Z693" s="41"/>
      <c r="AA693" s="444"/>
      <c r="AB693" s="41"/>
    </row>
    <row r="694" spans="1:28" ht="35.25" customHeight="1">
      <c r="A694" s="13">
        <v>682</v>
      </c>
      <c r="B694" s="32"/>
      <c r="C694" s="35" t="s">
        <v>104</v>
      </c>
      <c r="D694" s="9"/>
      <c r="E694" s="18"/>
      <c r="F694" s="9"/>
      <c r="G694" s="11"/>
      <c r="H694" s="40"/>
      <c r="I694" s="15"/>
      <c r="J694" s="459"/>
      <c r="K694" s="459"/>
      <c r="L694" s="459"/>
      <c r="M694" s="459"/>
      <c r="N694" s="459"/>
      <c r="O694" s="459"/>
      <c r="P694" s="459"/>
      <c r="Q694" s="459"/>
      <c r="R694" s="459"/>
      <c r="S694" s="459"/>
      <c r="T694" s="459"/>
      <c r="U694" s="482"/>
      <c r="V694" s="41"/>
      <c r="W694" s="41"/>
      <c r="X694" s="41"/>
      <c r="Y694" s="166"/>
      <c r="Z694" s="41"/>
      <c r="AA694" s="444"/>
      <c r="AB694" s="41"/>
    </row>
    <row r="695" spans="1:28" ht="30.75" customHeight="1">
      <c r="A695" s="13">
        <v>683</v>
      </c>
      <c r="B695" s="14" t="s">
        <v>51</v>
      </c>
      <c r="C695" s="263" t="s">
        <v>105</v>
      </c>
      <c r="D695" s="9"/>
      <c r="E695" s="264" t="s">
        <v>127</v>
      </c>
      <c r="F695" s="264" t="s">
        <v>28</v>
      </c>
      <c r="G695" s="364">
        <v>317541</v>
      </c>
      <c r="H695" s="47">
        <v>952623</v>
      </c>
      <c r="I695" s="14" t="s">
        <v>30</v>
      </c>
      <c r="J695" s="473"/>
      <c r="K695" s="464"/>
      <c r="L695" s="464"/>
      <c r="M695" s="464"/>
      <c r="N695" s="464">
        <v>1</v>
      </c>
      <c r="O695" s="464"/>
      <c r="P695" s="464"/>
      <c r="Q695" s="464">
        <v>1</v>
      </c>
      <c r="R695" s="464"/>
      <c r="S695" s="464"/>
      <c r="T695" s="464">
        <v>1</v>
      </c>
      <c r="U695" s="498"/>
      <c r="V695" s="41"/>
      <c r="W695" s="41"/>
      <c r="X695" s="41"/>
      <c r="Y695" s="166"/>
      <c r="Z695" s="41"/>
      <c r="AA695" s="444"/>
      <c r="AB695" s="41"/>
    </row>
    <row r="696" spans="1:28" ht="30.75" customHeight="1">
      <c r="A696" s="13">
        <v>684</v>
      </c>
      <c r="B696" s="14" t="s">
        <v>51</v>
      </c>
      <c r="C696" s="263" t="s">
        <v>107</v>
      </c>
      <c r="D696" s="9"/>
      <c r="E696" s="264" t="s">
        <v>127</v>
      </c>
      <c r="F696" s="264" t="s">
        <v>28</v>
      </c>
      <c r="G696" s="364">
        <v>288000</v>
      </c>
      <c r="H696" s="47">
        <v>864000</v>
      </c>
      <c r="I696" s="14" t="s">
        <v>30</v>
      </c>
      <c r="J696" s="473"/>
      <c r="K696" s="464"/>
      <c r="L696" s="464"/>
      <c r="M696" s="464"/>
      <c r="N696" s="464">
        <v>1</v>
      </c>
      <c r="O696" s="464"/>
      <c r="P696" s="464"/>
      <c r="Q696" s="464">
        <v>1</v>
      </c>
      <c r="R696" s="464"/>
      <c r="S696" s="464"/>
      <c r="T696" s="464">
        <v>1</v>
      </c>
      <c r="U696" s="498"/>
      <c r="V696" s="41"/>
      <c r="W696" s="41"/>
      <c r="X696" s="41"/>
      <c r="Y696" s="166"/>
      <c r="Z696" s="41"/>
      <c r="AA696" s="444"/>
      <c r="AB696" s="41"/>
    </row>
    <row r="697" spans="1:28" ht="30.75" customHeight="1">
      <c r="A697" s="13">
        <v>685</v>
      </c>
      <c r="B697" s="14" t="s">
        <v>51</v>
      </c>
      <c r="C697" s="263" t="s">
        <v>108</v>
      </c>
      <c r="D697" s="9"/>
      <c r="E697" s="264" t="s">
        <v>127</v>
      </c>
      <c r="F697" s="264" t="s">
        <v>28</v>
      </c>
      <c r="G697" s="364">
        <v>176500</v>
      </c>
      <c r="H697" s="47">
        <v>529500</v>
      </c>
      <c r="I697" s="14" t="s">
        <v>30</v>
      </c>
      <c r="J697" s="473"/>
      <c r="K697" s="464"/>
      <c r="L697" s="464"/>
      <c r="M697" s="464"/>
      <c r="N697" s="464">
        <v>1</v>
      </c>
      <c r="O697" s="464"/>
      <c r="P697" s="464"/>
      <c r="Q697" s="464">
        <v>1</v>
      </c>
      <c r="R697" s="464"/>
      <c r="S697" s="464"/>
      <c r="T697" s="464">
        <v>1</v>
      </c>
      <c r="U697" s="498"/>
      <c r="V697" s="41"/>
      <c r="W697" s="41"/>
      <c r="X697" s="41"/>
      <c r="Y697" s="166"/>
      <c r="Z697" s="41"/>
      <c r="AA697" s="444"/>
      <c r="AB697" s="41"/>
    </row>
    <row r="698" spans="1:28" ht="30.75" customHeight="1">
      <c r="A698" s="13">
        <v>686</v>
      </c>
      <c r="B698" s="14" t="s">
        <v>51</v>
      </c>
      <c r="C698" s="263" t="s">
        <v>109</v>
      </c>
      <c r="D698" s="9"/>
      <c r="E698" s="264" t="s">
        <v>127</v>
      </c>
      <c r="F698" s="264" t="s">
        <v>28</v>
      </c>
      <c r="G698" s="364">
        <v>315000</v>
      </c>
      <c r="H698" s="47">
        <v>945000</v>
      </c>
      <c r="I698" s="14" t="s">
        <v>30</v>
      </c>
      <c r="J698" s="473"/>
      <c r="K698" s="464"/>
      <c r="L698" s="464"/>
      <c r="M698" s="464"/>
      <c r="N698" s="464">
        <v>1</v>
      </c>
      <c r="O698" s="464"/>
      <c r="P698" s="464"/>
      <c r="Q698" s="464">
        <v>1</v>
      </c>
      <c r="R698" s="464"/>
      <c r="S698" s="464"/>
      <c r="T698" s="464">
        <v>1</v>
      </c>
      <c r="U698" s="498"/>
      <c r="V698" s="41"/>
      <c r="W698" s="41"/>
      <c r="X698" s="41"/>
      <c r="Y698" s="166"/>
      <c r="Z698" s="41"/>
      <c r="AA698" s="444"/>
      <c r="AB698" s="41"/>
    </row>
    <row r="699" spans="1:28" ht="30.75" customHeight="1">
      <c r="A699" s="13">
        <v>687</v>
      </c>
      <c r="B699" s="14" t="s">
        <v>51</v>
      </c>
      <c r="C699" s="263" t="s">
        <v>110</v>
      </c>
      <c r="D699" s="9"/>
      <c r="E699" s="264" t="s">
        <v>127</v>
      </c>
      <c r="F699" s="264" t="s">
        <v>28</v>
      </c>
      <c r="G699" s="364">
        <v>326000</v>
      </c>
      <c r="H699" s="47">
        <v>978000</v>
      </c>
      <c r="I699" s="14" t="s">
        <v>30</v>
      </c>
      <c r="J699" s="473"/>
      <c r="K699" s="464"/>
      <c r="L699" s="464"/>
      <c r="M699" s="464"/>
      <c r="N699" s="464">
        <v>1</v>
      </c>
      <c r="O699" s="464"/>
      <c r="P699" s="464"/>
      <c r="Q699" s="464">
        <v>1</v>
      </c>
      <c r="R699" s="464"/>
      <c r="S699" s="464"/>
      <c r="T699" s="464">
        <v>1</v>
      </c>
      <c r="U699" s="498"/>
      <c r="V699" s="41"/>
      <c r="W699" s="41"/>
      <c r="X699" s="41"/>
      <c r="Y699" s="166"/>
      <c r="Z699" s="41"/>
      <c r="AA699" s="444"/>
      <c r="AB699" s="41"/>
    </row>
    <row r="700" spans="1:28" ht="30.75" customHeight="1">
      <c r="A700" s="13">
        <v>688</v>
      </c>
      <c r="B700" s="14" t="s">
        <v>51</v>
      </c>
      <c r="C700" s="263" t="s">
        <v>111</v>
      </c>
      <c r="D700" s="9"/>
      <c r="E700" s="264" t="s">
        <v>127</v>
      </c>
      <c r="F700" s="264" t="s">
        <v>28</v>
      </c>
      <c r="G700" s="364">
        <v>268400</v>
      </c>
      <c r="H700" s="47">
        <v>805200</v>
      </c>
      <c r="I700" s="14" t="s">
        <v>30</v>
      </c>
      <c r="J700" s="473"/>
      <c r="K700" s="464"/>
      <c r="L700" s="464"/>
      <c r="M700" s="464"/>
      <c r="N700" s="464">
        <v>1</v>
      </c>
      <c r="O700" s="464"/>
      <c r="P700" s="464"/>
      <c r="Q700" s="464">
        <v>1</v>
      </c>
      <c r="R700" s="464"/>
      <c r="S700" s="464"/>
      <c r="T700" s="464">
        <v>1</v>
      </c>
      <c r="U700" s="498"/>
      <c r="V700" s="41"/>
      <c r="W700" s="41"/>
      <c r="X700" s="41"/>
      <c r="Y700" s="166"/>
      <c r="Z700" s="41"/>
      <c r="AA700" s="444"/>
      <c r="AB700" s="41"/>
    </row>
    <row r="701" spans="1:28" ht="30.75" customHeight="1">
      <c r="A701" s="13">
        <v>689</v>
      </c>
      <c r="B701" s="14" t="s">
        <v>51</v>
      </c>
      <c r="C701" s="62" t="s">
        <v>112</v>
      </c>
      <c r="D701" s="9"/>
      <c r="E701" s="264" t="s">
        <v>127</v>
      </c>
      <c r="F701" s="264" t="s">
        <v>28</v>
      </c>
      <c r="G701" s="364">
        <v>260800</v>
      </c>
      <c r="H701" s="47">
        <v>782400</v>
      </c>
      <c r="I701" s="14" t="s">
        <v>30</v>
      </c>
      <c r="J701" s="473"/>
      <c r="K701" s="464"/>
      <c r="L701" s="464"/>
      <c r="M701" s="464"/>
      <c r="N701" s="464">
        <v>1</v>
      </c>
      <c r="O701" s="464"/>
      <c r="P701" s="464"/>
      <c r="Q701" s="464">
        <v>1</v>
      </c>
      <c r="R701" s="464"/>
      <c r="S701" s="464"/>
      <c r="T701" s="464">
        <v>1</v>
      </c>
      <c r="U701" s="498"/>
      <c r="V701" s="41"/>
      <c r="W701" s="41"/>
      <c r="X701" s="41"/>
      <c r="Y701" s="166"/>
      <c r="Z701" s="41"/>
      <c r="AA701" s="444"/>
      <c r="AB701" s="41"/>
    </row>
    <row r="702" spans="1:28" ht="30.75" customHeight="1">
      <c r="A702" s="13">
        <v>690</v>
      </c>
      <c r="B702" s="14" t="s">
        <v>51</v>
      </c>
      <c r="C702" s="62" t="s">
        <v>113</v>
      </c>
      <c r="D702" s="9"/>
      <c r="E702" s="264" t="s">
        <v>127</v>
      </c>
      <c r="F702" s="264" t="s">
        <v>28</v>
      </c>
      <c r="G702" s="364">
        <v>256000</v>
      </c>
      <c r="H702" s="47">
        <v>768000</v>
      </c>
      <c r="I702" s="14" t="s">
        <v>30</v>
      </c>
      <c r="J702" s="473"/>
      <c r="K702" s="464"/>
      <c r="L702" s="464"/>
      <c r="M702" s="464"/>
      <c r="N702" s="464">
        <v>1</v>
      </c>
      <c r="O702" s="464"/>
      <c r="P702" s="464"/>
      <c r="Q702" s="464">
        <v>1</v>
      </c>
      <c r="R702" s="464"/>
      <c r="S702" s="464"/>
      <c r="T702" s="464">
        <v>1</v>
      </c>
      <c r="U702" s="498"/>
      <c r="V702" s="41"/>
      <c r="W702" s="41"/>
      <c r="X702" s="41"/>
      <c r="Y702" s="166"/>
      <c r="Z702" s="41"/>
      <c r="AA702" s="444"/>
      <c r="AB702" s="41"/>
    </row>
    <row r="703" spans="1:28" ht="30.75" customHeight="1">
      <c r="A703" s="13">
        <v>691</v>
      </c>
      <c r="B703" s="14" t="s">
        <v>51</v>
      </c>
      <c r="C703" s="62" t="s">
        <v>114</v>
      </c>
      <c r="D703" s="9"/>
      <c r="E703" s="264" t="s">
        <v>127</v>
      </c>
      <c r="F703" s="264" t="s">
        <v>28</v>
      </c>
      <c r="G703" s="364">
        <v>311666.66666666669</v>
      </c>
      <c r="H703" s="47">
        <v>935000</v>
      </c>
      <c r="I703" s="14" t="s">
        <v>30</v>
      </c>
      <c r="J703" s="473"/>
      <c r="K703" s="464"/>
      <c r="L703" s="464"/>
      <c r="M703" s="464"/>
      <c r="N703" s="464">
        <v>1</v>
      </c>
      <c r="O703" s="464"/>
      <c r="P703" s="464"/>
      <c r="Q703" s="464">
        <v>1</v>
      </c>
      <c r="R703" s="464"/>
      <c r="S703" s="464"/>
      <c r="T703" s="464">
        <v>1</v>
      </c>
      <c r="U703" s="498"/>
      <c r="V703" s="41"/>
      <c r="W703" s="41"/>
      <c r="X703" s="41"/>
      <c r="Y703" s="166"/>
      <c r="Z703" s="41"/>
      <c r="AA703" s="444"/>
      <c r="AB703" s="41"/>
    </row>
    <row r="704" spans="1:28" ht="30.75" customHeight="1">
      <c r="A704" s="13">
        <v>692</v>
      </c>
      <c r="B704" s="14" t="s">
        <v>51</v>
      </c>
      <c r="C704" s="62" t="s">
        <v>115</v>
      </c>
      <c r="D704" s="9"/>
      <c r="E704" s="264" t="s">
        <v>127</v>
      </c>
      <c r="F704" s="264" t="s">
        <v>28</v>
      </c>
      <c r="G704" s="364">
        <v>325333.33333333331</v>
      </c>
      <c r="H704" s="47">
        <v>976000</v>
      </c>
      <c r="I704" s="14" t="s">
        <v>30</v>
      </c>
      <c r="J704" s="473"/>
      <c r="K704" s="464"/>
      <c r="L704" s="464"/>
      <c r="M704" s="464"/>
      <c r="N704" s="464">
        <v>1</v>
      </c>
      <c r="O704" s="464"/>
      <c r="P704" s="464"/>
      <c r="Q704" s="464">
        <v>1</v>
      </c>
      <c r="R704" s="464"/>
      <c r="S704" s="464"/>
      <c r="T704" s="464">
        <v>1</v>
      </c>
      <c r="U704" s="498"/>
      <c r="V704" s="41"/>
      <c r="W704" s="41"/>
      <c r="X704" s="41"/>
      <c r="Y704" s="166"/>
      <c r="Z704" s="41"/>
      <c r="AA704" s="444"/>
      <c r="AB704" s="41"/>
    </row>
    <row r="705" spans="1:28" ht="30.75" customHeight="1">
      <c r="A705" s="13">
        <v>693</v>
      </c>
      <c r="B705" s="14" t="s">
        <v>51</v>
      </c>
      <c r="C705" s="62" t="s">
        <v>116</v>
      </c>
      <c r="D705" s="9"/>
      <c r="E705" s="264" t="s">
        <v>127</v>
      </c>
      <c r="F705" s="264" t="s">
        <v>28</v>
      </c>
      <c r="G705" s="364">
        <v>69000</v>
      </c>
      <c r="H705" s="47">
        <v>207000</v>
      </c>
      <c r="I705" s="14" t="s">
        <v>30</v>
      </c>
      <c r="J705" s="473"/>
      <c r="K705" s="464"/>
      <c r="L705" s="464"/>
      <c r="M705" s="464"/>
      <c r="N705" s="464">
        <v>1</v>
      </c>
      <c r="O705" s="464"/>
      <c r="P705" s="464"/>
      <c r="Q705" s="464">
        <v>1</v>
      </c>
      <c r="R705" s="464"/>
      <c r="S705" s="464"/>
      <c r="T705" s="464">
        <v>1</v>
      </c>
      <c r="U705" s="498"/>
      <c r="V705" s="41"/>
      <c r="W705" s="41"/>
      <c r="X705" s="41"/>
      <c r="Y705" s="166"/>
      <c r="Z705" s="41"/>
      <c r="AA705" s="444"/>
      <c r="AB705" s="41"/>
    </row>
    <row r="706" spans="1:28" ht="30.75" customHeight="1">
      <c r="A706" s="13">
        <v>694</v>
      </c>
      <c r="B706" s="14" t="s">
        <v>51</v>
      </c>
      <c r="C706" s="62" t="s">
        <v>117</v>
      </c>
      <c r="D706" s="9"/>
      <c r="E706" s="264" t="s">
        <v>127</v>
      </c>
      <c r="F706" s="264" t="s">
        <v>28</v>
      </c>
      <c r="G706" s="364">
        <v>321000</v>
      </c>
      <c r="H706" s="47">
        <v>963000</v>
      </c>
      <c r="I706" s="14" t="s">
        <v>30</v>
      </c>
      <c r="J706" s="473"/>
      <c r="K706" s="464"/>
      <c r="L706" s="464"/>
      <c r="M706" s="464"/>
      <c r="N706" s="464">
        <v>1</v>
      </c>
      <c r="O706" s="464"/>
      <c r="P706" s="464"/>
      <c r="Q706" s="464">
        <v>1</v>
      </c>
      <c r="R706" s="464"/>
      <c r="S706" s="464"/>
      <c r="T706" s="464">
        <v>1</v>
      </c>
      <c r="U706" s="498"/>
      <c r="V706" s="41"/>
      <c r="W706" s="41"/>
      <c r="X706" s="41"/>
      <c r="Y706" s="166"/>
      <c r="Z706" s="41"/>
      <c r="AA706" s="444"/>
      <c r="AB706" s="41"/>
    </row>
    <row r="707" spans="1:28" ht="30.75" customHeight="1">
      <c r="A707" s="13">
        <v>695</v>
      </c>
      <c r="B707" s="14" t="s">
        <v>51</v>
      </c>
      <c r="C707" s="62" t="s">
        <v>118</v>
      </c>
      <c r="D707" s="9"/>
      <c r="E707" s="264" t="s">
        <v>127</v>
      </c>
      <c r="F707" s="264" t="s">
        <v>28</v>
      </c>
      <c r="G707" s="364">
        <v>325000</v>
      </c>
      <c r="H707" s="47">
        <v>975000</v>
      </c>
      <c r="I707" s="14" t="s">
        <v>30</v>
      </c>
      <c r="J707" s="473"/>
      <c r="K707" s="464"/>
      <c r="L707" s="464"/>
      <c r="M707" s="464"/>
      <c r="N707" s="464">
        <v>1</v>
      </c>
      <c r="O707" s="464"/>
      <c r="P707" s="464"/>
      <c r="Q707" s="464">
        <v>1</v>
      </c>
      <c r="R707" s="464"/>
      <c r="S707" s="464"/>
      <c r="T707" s="464">
        <v>1</v>
      </c>
      <c r="U707" s="498"/>
      <c r="V707" s="41"/>
      <c r="W707" s="41"/>
      <c r="X707" s="41"/>
      <c r="Y707" s="166"/>
      <c r="Z707" s="41"/>
      <c r="AA707" s="444"/>
      <c r="AB707" s="41"/>
    </row>
    <row r="708" spans="1:28" ht="30.75" customHeight="1">
      <c r="A708" s="13">
        <v>696</v>
      </c>
      <c r="B708" s="14" t="s">
        <v>51</v>
      </c>
      <c r="C708" s="62" t="s">
        <v>119</v>
      </c>
      <c r="D708" s="9"/>
      <c r="E708" s="264" t="s">
        <v>127</v>
      </c>
      <c r="F708" s="264" t="s">
        <v>28</v>
      </c>
      <c r="G708" s="364">
        <v>320000</v>
      </c>
      <c r="H708" s="47">
        <v>960000</v>
      </c>
      <c r="I708" s="14" t="s">
        <v>30</v>
      </c>
      <c r="J708" s="473"/>
      <c r="K708" s="464"/>
      <c r="L708" s="464"/>
      <c r="M708" s="464"/>
      <c r="N708" s="464">
        <v>1</v>
      </c>
      <c r="O708" s="464"/>
      <c r="P708" s="464"/>
      <c r="Q708" s="464">
        <v>1</v>
      </c>
      <c r="R708" s="464"/>
      <c r="S708" s="464"/>
      <c r="T708" s="464">
        <v>1</v>
      </c>
      <c r="U708" s="498"/>
      <c r="V708" s="41"/>
      <c r="W708" s="41"/>
      <c r="X708" s="41"/>
      <c r="Y708" s="166"/>
      <c r="Z708" s="41"/>
      <c r="AA708" s="444"/>
      <c r="AB708" s="41"/>
    </row>
    <row r="709" spans="1:28" ht="30.75" customHeight="1">
      <c r="A709" s="13">
        <v>697</v>
      </c>
      <c r="B709" s="14" t="s">
        <v>51</v>
      </c>
      <c r="C709" s="62" t="s">
        <v>120</v>
      </c>
      <c r="D709" s="9"/>
      <c r="E709" s="264" t="s">
        <v>127</v>
      </c>
      <c r="F709" s="264" t="s">
        <v>28</v>
      </c>
      <c r="G709" s="364">
        <v>300000</v>
      </c>
      <c r="H709" s="47">
        <v>900000</v>
      </c>
      <c r="I709" s="14" t="s">
        <v>30</v>
      </c>
      <c r="J709" s="473"/>
      <c r="K709" s="464"/>
      <c r="L709" s="464"/>
      <c r="M709" s="464"/>
      <c r="N709" s="464">
        <v>1</v>
      </c>
      <c r="O709" s="464"/>
      <c r="P709" s="464"/>
      <c r="Q709" s="464">
        <v>1</v>
      </c>
      <c r="R709" s="464"/>
      <c r="S709" s="464"/>
      <c r="T709" s="464">
        <v>1</v>
      </c>
      <c r="U709" s="498"/>
      <c r="V709" s="41"/>
      <c r="W709" s="41"/>
      <c r="X709" s="41"/>
      <c r="Y709" s="166"/>
      <c r="Z709" s="41"/>
      <c r="AA709" s="444"/>
      <c r="AB709" s="41"/>
    </row>
    <row r="710" spans="1:28" ht="15.75" customHeight="1">
      <c r="A710" s="13">
        <v>698</v>
      </c>
      <c r="B710" s="222"/>
      <c r="C710" s="16" t="s">
        <v>103</v>
      </c>
      <c r="D710" s="9"/>
      <c r="E710" s="222"/>
      <c r="F710" s="222"/>
      <c r="G710" s="222"/>
      <c r="H710" s="52">
        <v>12540723</v>
      </c>
      <c r="I710" s="15"/>
      <c r="J710" s="459"/>
      <c r="K710" s="459"/>
      <c r="L710" s="459"/>
      <c r="M710" s="459"/>
      <c r="N710" s="459"/>
      <c r="O710" s="459"/>
      <c r="P710" s="459"/>
      <c r="Q710" s="459"/>
      <c r="R710" s="459"/>
      <c r="S710" s="459"/>
      <c r="T710" s="459"/>
      <c r="U710" s="482"/>
      <c r="V710" s="41"/>
      <c r="W710" s="41"/>
      <c r="X710" s="41"/>
      <c r="Y710" s="166"/>
      <c r="Z710" s="41"/>
      <c r="AA710" s="444"/>
      <c r="AB710" s="41"/>
    </row>
    <row r="711" spans="1:28" ht="15.75" customHeight="1">
      <c r="A711" s="13">
        <v>699</v>
      </c>
      <c r="B711" s="14"/>
      <c r="C711" s="16" t="s">
        <v>121</v>
      </c>
      <c r="D711" s="9"/>
      <c r="E711" s="14"/>
      <c r="F711" s="99"/>
      <c r="G711" s="138"/>
      <c r="H711" s="52"/>
      <c r="I711" s="14"/>
      <c r="J711" s="473"/>
      <c r="K711" s="464"/>
      <c r="L711" s="464"/>
      <c r="M711" s="464"/>
      <c r="N711" s="464">
        <v>1</v>
      </c>
      <c r="O711" s="464"/>
      <c r="P711" s="464"/>
      <c r="Q711" s="464">
        <v>1</v>
      </c>
      <c r="R711" s="464"/>
      <c r="S711" s="464"/>
      <c r="T711" s="464">
        <v>1</v>
      </c>
      <c r="U711" s="498"/>
      <c r="V711" s="41"/>
      <c r="W711" s="41"/>
      <c r="X711" s="41"/>
      <c r="Y711" s="166"/>
      <c r="Z711" s="41"/>
      <c r="AA711" s="444"/>
      <c r="AB711" s="41"/>
    </row>
    <row r="712" spans="1:28" ht="37.5" customHeight="1">
      <c r="A712" s="13">
        <v>700</v>
      </c>
      <c r="B712" s="14"/>
      <c r="C712" s="24" t="s">
        <v>122</v>
      </c>
      <c r="D712" s="9"/>
      <c r="E712" s="85"/>
      <c r="F712" s="85"/>
      <c r="G712" s="267"/>
      <c r="H712" s="52">
        <v>1248120</v>
      </c>
      <c r="I712" s="14" t="s">
        <v>30</v>
      </c>
      <c r="J712" s="473"/>
      <c r="K712" s="464"/>
      <c r="L712" s="464"/>
      <c r="M712" s="464"/>
      <c r="N712" s="464">
        <v>1</v>
      </c>
      <c r="O712" s="464"/>
      <c r="P712" s="464"/>
      <c r="Q712" s="464">
        <v>1</v>
      </c>
      <c r="R712" s="464"/>
      <c r="S712" s="464"/>
      <c r="T712" s="464">
        <v>1</v>
      </c>
      <c r="U712" s="498"/>
      <c r="V712" s="41"/>
      <c r="W712" s="41"/>
      <c r="X712" s="41"/>
      <c r="Y712" s="166"/>
      <c r="Z712" s="41"/>
      <c r="AA712" s="444"/>
      <c r="AB712" s="41"/>
    </row>
    <row r="713" spans="1:28" ht="37.5" customHeight="1">
      <c r="A713" s="13">
        <v>701</v>
      </c>
      <c r="B713" s="14" t="s">
        <v>51</v>
      </c>
      <c r="C713" s="340" t="s">
        <v>123</v>
      </c>
      <c r="D713" s="9"/>
      <c r="E713" s="264" t="s">
        <v>127</v>
      </c>
      <c r="F713" s="264" t="s">
        <v>28</v>
      </c>
      <c r="G713" s="365">
        <v>198323.33333333334</v>
      </c>
      <c r="H713" s="47">
        <v>594970</v>
      </c>
      <c r="I713" s="14" t="s">
        <v>30</v>
      </c>
      <c r="J713" s="473"/>
      <c r="K713" s="464"/>
      <c r="L713" s="464"/>
      <c r="M713" s="464"/>
      <c r="N713" s="464">
        <v>1</v>
      </c>
      <c r="O713" s="464"/>
      <c r="P713" s="464"/>
      <c r="Q713" s="464">
        <v>1</v>
      </c>
      <c r="R713" s="464"/>
      <c r="S713" s="464"/>
      <c r="T713" s="464">
        <v>1</v>
      </c>
      <c r="U713" s="498"/>
      <c r="V713" s="41"/>
      <c r="W713" s="41"/>
      <c r="X713" s="41"/>
      <c r="Y713" s="166"/>
      <c r="Z713" s="41"/>
      <c r="AA713" s="444"/>
      <c r="AB713" s="41"/>
    </row>
    <row r="714" spans="1:28" ht="37.5" customHeight="1">
      <c r="A714" s="13">
        <v>702</v>
      </c>
      <c r="B714" s="14"/>
      <c r="C714" s="24" t="s">
        <v>124</v>
      </c>
      <c r="D714" s="9"/>
      <c r="E714" s="264" t="s">
        <v>127</v>
      </c>
      <c r="F714" s="264" t="s">
        <v>28</v>
      </c>
      <c r="G714" s="365">
        <v>217716.66666666666</v>
      </c>
      <c r="H714" s="47">
        <v>653150</v>
      </c>
      <c r="I714" s="14" t="s">
        <v>30</v>
      </c>
      <c r="J714" s="473"/>
      <c r="K714" s="464"/>
      <c r="L714" s="464"/>
      <c r="M714" s="464"/>
      <c r="N714" s="464">
        <v>1</v>
      </c>
      <c r="O714" s="464"/>
      <c r="P714" s="464"/>
      <c r="Q714" s="464">
        <v>1</v>
      </c>
      <c r="R714" s="464"/>
      <c r="S714" s="464"/>
      <c r="T714" s="464">
        <v>1</v>
      </c>
      <c r="U714" s="498"/>
      <c r="V714" s="41"/>
      <c r="W714" s="41"/>
      <c r="X714" s="41"/>
      <c r="Y714" s="166"/>
      <c r="Z714" s="41"/>
      <c r="AA714" s="444"/>
      <c r="AB714" s="41"/>
    </row>
    <row r="715" spans="1:28" ht="37.5" customHeight="1">
      <c r="A715" s="13">
        <v>703</v>
      </c>
      <c r="B715" s="14"/>
      <c r="C715" s="24" t="s">
        <v>124</v>
      </c>
      <c r="D715" s="9"/>
      <c r="E715" s="264" t="s">
        <v>127</v>
      </c>
      <c r="F715" s="264" t="s">
        <v>28</v>
      </c>
      <c r="G715" s="365"/>
      <c r="H715" s="268">
        <v>723360</v>
      </c>
      <c r="I715" s="14"/>
      <c r="J715" s="473"/>
      <c r="K715" s="464"/>
      <c r="L715" s="464"/>
      <c r="M715" s="464"/>
      <c r="N715" s="464"/>
      <c r="O715" s="464"/>
      <c r="P715" s="464"/>
      <c r="Q715" s="464"/>
      <c r="R715" s="464"/>
      <c r="S715" s="464"/>
      <c r="T715" s="464"/>
      <c r="U715" s="498"/>
      <c r="V715" s="41"/>
      <c r="W715" s="41"/>
      <c r="X715" s="41"/>
      <c r="Y715" s="166"/>
      <c r="Z715" s="41"/>
      <c r="AA715" s="444"/>
      <c r="AB715" s="41"/>
    </row>
    <row r="716" spans="1:28" ht="30.75" customHeight="1">
      <c r="A716" s="13">
        <v>704</v>
      </c>
      <c r="B716" s="14" t="s">
        <v>51</v>
      </c>
      <c r="C716" s="263" t="s">
        <v>125</v>
      </c>
      <c r="D716" s="9"/>
      <c r="E716" s="264" t="s">
        <v>127</v>
      </c>
      <c r="F716" s="264" t="s">
        <v>28</v>
      </c>
      <c r="G716" s="365">
        <v>97513.333333333328</v>
      </c>
      <c r="H716" s="49">
        <v>292540</v>
      </c>
      <c r="I716" s="14" t="s">
        <v>30</v>
      </c>
      <c r="J716" s="473"/>
      <c r="K716" s="464"/>
      <c r="L716" s="464"/>
      <c r="M716" s="464"/>
      <c r="N716" s="464">
        <v>1</v>
      </c>
      <c r="O716" s="464"/>
      <c r="P716" s="464"/>
      <c r="Q716" s="464">
        <v>1</v>
      </c>
      <c r="R716" s="464"/>
      <c r="S716" s="464"/>
      <c r="T716" s="464">
        <v>1</v>
      </c>
      <c r="U716" s="498"/>
      <c r="V716" s="41"/>
      <c r="W716" s="41"/>
      <c r="X716" s="41"/>
      <c r="Y716" s="166"/>
      <c r="Z716" s="41"/>
      <c r="AA716" s="444"/>
      <c r="AB716" s="41"/>
    </row>
    <row r="717" spans="1:28" ht="30.75" customHeight="1">
      <c r="A717" s="13">
        <v>705</v>
      </c>
      <c r="B717" s="14" t="s">
        <v>51</v>
      </c>
      <c r="C717" s="263" t="s">
        <v>126</v>
      </c>
      <c r="D717" s="9"/>
      <c r="E717" s="264" t="s">
        <v>127</v>
      </c>
      <c r="F717" s="264" t="s">
        <v>28</v>
      </c>
      <c r="G717" s="365">
        <v>143606.66666666666</v>
      </c>
      <c r="H717" s="49">
        <v>430820</v>
      </c>
      <c r="I717" s="14" t="s">
        <v>30</v>
      </c>
      <c r="J717" s="473"/>
      <c r="K717" s="464"/>
      <c r="L717" s="464"/>
      <c r="M717" s="464"/>
      <c r="N717" s="464">
        <v>1</v>
      </c>
      <c r="O717" s="464"/>
      <c r="P717" s="464"/>
      <c r="Q717" s="464">
        <v>1</v>
      </c>
      <c r="R717" s="464"/>
      <c r="S717" s="464"/>
      <c r="T717" s="464">
        <v>1</v>
      </c>
      <c r="U717" s="498"/>
      <c r="V717" s="41"/>
      <c r="W717" s="41"/>
      <c r="X717" s="41"/>
      <c r="Y717" s="166"/>
      <c r="Z717" s="41"/>
      <c r="AA717" s="444"/>
      <c r="AB717" s="41"/>
    </row>
    <row r="718" spans="1:28" ht="48.75" customHeight="1">
      <c r="A718" s="13">
        <v>706</v>
      </c>
      <c r="B718" s="14"/>
      <c r="C718" s="24" t="s">
        <v>128</v>
      </c>
      <c r="D718" s="9"/>
      <c r="E718" s="85"/>
      <c r="F718" s="85"/>
      <c r="G718" s="360"/>
      <c r="H718" s="52">
        <v>2130500</v>
      </c>
      <c r="I718" s="14" t="s">
        <v>30</v>
      </c>
      <c r="J718" s="473"/>
      <c r="K718" s="464"/>
      <c r="L718" s="464"/>
      <c r="M718" s="464"/>
      <c r="N718" s="464">
        <v>1</v>
      </c>
      <c r="O718" s="464"/>
      <c r="P718" s="464"/>
      <c r="Q718" s="464">
        <v>1</v>
      </c>
      <c r="R718" s="464"/>
      <c r="S718" s="464"/>
      <c r="T718" s="464">
        <v>1</v>
      </c>
      <c r="U718" s="498"/>
      <c r="V718" s="41"/>
      <c r="W718" s="41"/>
      <c r="X718" s="41"/>
      <c r="Y718" s="166"/>
      <c r="Z718" s="41"/>
      <c r="AA718" s="444"/>
      <c r="AB718" s="41"/>
    </row>
    <row r="719" spans="1:28" ht="32.25" customHeight="1">
      <c r="A719" s="13">
        <v>707</v>
      </c>
      <c r="B719" s="14" t="s">
        <v>51</v>
      </c>
      <c r="C719" s="263" t="s">
        <v>129</v>
      </c>
      <c r="D719" s="9"/>
      <c r="E719" s="264" t="s">
        <v>127</v>
      </c>
      <c r="F719" s="264" t="s">
        <v>28</v>
      </c>
      <c r="G719" s="365">
        <v>299253.33333333331</v>
      </c>
      <c r="H719" s="47">
        <v>897760</v>
      </c>
      <c r="I719" s="14" t="s">
        <v>30</v>
      </c>
      <c r="J719" s="473"/>
      <c r="K719" s="464"/>
      <c r="L719" s="464"/>
      <c r="M719" s="464"/>
      <c r="N719" s="464">
        <v>1</v>
      </c>
      <c r="O719" s="464"/>
      <c r="P719" s="464"/>
      <c r="Q719" s="464">
        <v>1</v>
      </c>
      <c r="R719" s="464"/>
      <c r="S719" s="464"/>
      <c r="T719" s="464">
        <v>1</v>
      </c>
      <c r="U719" s="498"/>
      <c r="V719" s="41"/>
      <c r="W719" s="41"/>
      <c r="X719" s="41"/>
      <c r="Y719" s="166"/>
      <c r="Z719" s="41"/>
      <c r="AA719" s="444"/>
      <c r="AB719" s="41"/>
    </row>
    <row r="720" spans="1:28" ht="32.25" customHeight="1">
      <c r="A720" s="13">
        <v>708</v>
      </c>
      <c r="B720" s="14" t="s">
        <v>51</v>
      </c>
      <c r="C720" s="263" t="s">
        <v>130</v>
      </c>
      <c r="D720" s="9"/>
      <c r="E720" s="264" t="s">
        <v>127</v>
      </c>
      <c r="F720" s="264" t="s">
        <v>28</v>
      </c>
      <c r="G720" s="365">
        <v>166650</v>
      </c>
      <c r="H720" s="49">
        <v>999900</v>
      </c>
      <c r="I720" s="14" t="s">
        <v>30</v>
      </c>
      <c r="J720" s="473"/>
      <c r="K720" s="464"/>
      <c r="L720" s="464"/>
      <c r="M720" s="464"/>
      <c r="N720" s="464">
        <v>1</v>
      </c>
      <c r="O720" s="464"/>
      <c r="P720" s="464"/>
      <c r="Q720" s="464">
        <v>1</v>
      </c>
      <c r="R720" s="464"/>
      <c r="S720" s="464"/>
      <c r="T720" s="464">
        <v>1</v>
      </c>
      <c r="U720" s="498"/>
      <c r="V720" s="41"/>
      <c r="W720" s="41"/>
      <c r="X720" s="41"/>
      <c r="Y720" s="166"/>
      <c r="Z720" s="41"/>
      <c r="AA720" s="444"/>
      <c r="AB720" s="41"/>
    </row>
    <row r="721" spans="1:28" ht="32.25" customHeight="1">
      <c r="A721" s="13">
        <v>709</v>
      </c>
      <c r="B721" s="14" t="s">
        <v>51</v>
      </c>
      <c r="C721" s="263" t="s">
        <v>131</v>
      </c>
      <c r="D721" s="9"/>
      <c r="E721" s="264" t="s">
        <v>127</v>
      </c>
      <c r="F721" s="264" t="s">
        <v>28</v>
      </c>
      <c r="G721" s="365">
        <v>166650</v>
      </c>
      <c r="H721" s="49"/>
      <c r="I721" s="14" t="s">
        <v>30</v>
      </c>
      <c r="J721" s="473"/>
      <c r="K721" s="464"/>
      <c r="L721" s="464"/>
      <c r="M721" s="464"/>
      <c r="N721" s="464">
        <v>1</v>
      </c>
      <c r="O721" s="464"/>
      <c r="P721" s="464"/>
      <c r="Q721" s="464">
        <v>1</v>
      </c>
      <c r="R721" s="464"/>
      <c r="S721" s="464"/>
      <c r="T721" s="464">
        <v>1</v>
      </c>
      <c r="U721" s="498"/>
      <c r="V721" s="41"/>
      <c r="W721" s="41"/>
      <c r="X721" s="41"/>
      <c r="Y721" s="166"/>
      <c r="Z721" s="41"/>
      <c r="AA721" s="444"/>
      <c r="AB721" s="41"/>
    </row>
    <row r="722" spans="1:28" ht="45" customHeight="1">
      <c r="A722" s="13">
        <v>710</v>
      </c>
      <c r="B722" s="14" t="s">
        <v>51</v>
      </c>
      <c r="C722" s="17" t="s">
        <v>132</v>
      </c>
      <c r="D722" s="9"/>
      <c r="E722" s="264" t="s">
        <v>127</v>
      </c>
      <c r="F722" s="264" t="s">
        <v>28</v>
      </c>
      <c r="G722" s="365">
        <v>77613.333333333328</v>
      </c>
      <c r="H722" s="49">
        <v>232840</v>
      </c>
      <c r="I722" s="14" t="s">
        <v>30</v>
      </c>
      <c r="J722" s="473"/>
      <c r="K722" s="464"/>
      <c r="L722" s="464"/>
      <c r="M722" s="464"/>
      <c r="N722" s="464">
        <v>1</v>
      </c>
      <c r="O722" s="464"/>
      <c r="P722" s="464"/>
      <c r="Q722" s="464">
        <v>1</v>
      </c>
      <c r="R722" s="464"/>
      <c r="S722" s="464"/>
      <c r="T722" s="464">
        <v>1</v>
      </c>
      <c r="U722" s="498"/>
      <c r="V722" s="41"/>
      <c r="W722" s="41"/>
      <c r="X722" s="41"/>
      <c r="Y722" s="166"/>
      <c r="Z722" s="41"/>
      <c r="AA722" s="444"/>
      <c r="AB722" s="41"/>
    </row>
    <row r="723" spans="1:28" ht="48.75" customHeight="1">
      <c r="A723" s="13">
        <v>711</v>
      </c>
      <c r="B723" s="14"/>
      <c r="C723" s="24" t="s">
        <v>133</v>
      </c>
      <c r="D723" s="9"/>
      <c r="E723" s="85"/>
      <c r="F723" s="85"/>
      <c r="G723" s="267"/>
      <c r="H723" s="52">
        <v>2432174</v>
      </c>
      <c r="I723" s="14" t="s">
        <v>30</v>
      </c>
      <c r="J723" s="473"/>
      <c r="K723" s="464"/>
      <c r="L723" s="464"/>
      <c r="M723" s="464"/>
      <c r="N723" s="464">
        <v>1</v>
      </c>
      <c r="O723" s="464"/>
      <c r="P723" s="464"/>
      <c r="Q723" s="464">
        <v>1</v>
      </c>
      <c r="R723" s="464"/>
      <c r="S723" s="464"/>
      <c r="T723" s="464">
        <v>1</v>
      </c>
      <c r="U723" s="498"/>
      <c r="V723" s="41"/>
      <c r="W723" s="41"/>
      <c r="X723" s="41"/>
      <c r="Y723" s="166"/>
      <c r="Z723" s="41"/>
      <c r="AA723" s="444"/>
      <c r="AB723" s="41"/>
    </row>
    <row r="724" spans="1:28" ht="33" customHeight="1">
      <c r="A724" s="13">
        <v>712</v>
      </c>
      <c r="B724" s="14" t="s">
        <v>51</v>
      </c>
      <c r="C724" s="263" t="s">
        <v>134</v>
      </c>
      <c r="D724" s="9"/>
      <c r="E724" s="264" t="s">
        <v>127</v>
      </c>
      <c r="F724" s="264" t="s">
        <v>28</v>
      </c>
      <c r="G724" s="363">
        <v>244230</v>
      </c>
      <c r="H724" s="362">
        <v>732690</v>
      </c>
      <c r="I724" s="14" t="s">
        <v>30</v>
      </c>
      <c r="J724" s="473"/>
      <c r="K724" s="464"/>
      <c r="L724" s="464"/>
      <c r="M724" s="464"/>
      <c r="N724" s="464">
        <v>1</v>
      </c>
      <c r="O724" s="464"/>
      <c r="P724" s="464"/>
      <c r="Q724" s="464">
        <v>1</v>
      </c>
      <c r="R724" s="464"/>
      <c r="S724" s="464"/>
      <c r="T724" s="464">
        <v>1</v>
      </c>
      <c r="U724" s="498"/>
      <c r="V724" s="41"/>
      <c r="W724" s="41"/>
      <c r="X724" s="41"/>
      <c r="Y724" s="166"/>
      <c r="Z724" s="41"/>
      <c r="AA724" s="444"/>
      <c r="AB724" s="41"/>
    </row>
    <row r="725" spans="1:28" ht="33" customHeight="1">
      <c r="A725" s="13">
        <v>713</v>
      </c>
      <c r="B725" s="14" t="s">
        <v>51</v>
      </c>
      <c r="C725" s="263" t="s">
        <v>135</v>
      </c>
      <c r="D725" s="9"/>
      <c r="E725" s="264" t="s">
        <v>127</v>
      </c>
      <c r="F725" s="264" t="s">
        <v>28</v>
      </c>
      <c r="G725" s="363">
        <v>124406.66666666667</v>
      </c>
      <c r="H725" s="362">
        <v>373220</v>
      </c>
      <c r="I725" s="14" t="s">
        <v>30</v>
      </c>
      <c r="J725" s="473"/>
      <c r="K725" s="464"/>
      <c r="L725" s="464"/>
      <c r="M725" s="464"/>
      <c r="N725" s="464">
        <v>1</v>
      </c>
      <c r="O725" s="464"/>
      <c r="P725" s="464"/>
      <c r="Q725" s="464">
        <v>1</v>
      </c>
      <c r="R725" s="464"/>
      <c r="S725" s="464"/>
      <c r="T725" s="464">
        <v>1</v>
      </c>
      <c r="U725" s="498"/>
      <c r="V725" s="41"/>
      <c r="W725" s="41"/>
      <c r="X725" s="41"/>
      <c r="Y725" s="166"/>
      <c r="Z725" s="41"/>
      <c r="AA725" s="444"/>
      <c r="AB725" s="41"/>
    </row>
    <row r="726" spans="1:28" ht="35.25" customHeight="1">
      <c r="A726" s="13">
        <v>714</v>
      </c>
      <c r="B726" s="14" t="s">
        <v>51</v>
      </c>
      <c r="C726" s="263" t="s">
        <v>136</v>
      </c>
      <c r="D726" s="9"/>
      <c r="E726" s="264" t="s">
        <v>127</v>
      </c>
      <c r="F726" s="264" t="s">
        <v>28</v>
      </c>
      <c r="G726" s="363">
        <v>124406.66666666667</v>
      </c>
      <c r="H726" s="362">
        <v>373220</v>
      </c>
      <c r="I726" s="14" t="s">
        <v>30</v>
      </c>
      <c r="J726" s="473"/>
      <c r="K726" s="464"/>
      <c r="L726" s="464"/>
      <c r="M726" s="464"/>
      <c r="N726" s="464">
        <v>1</v>
      </c>
      <c r="O726" s="464"/>
      <c r="P726" s="464"/>
      <c r="Q726" s="464">
        <v>1</v>
      </c>
      <c r="R726" s="464"/>
      <c r="S726" s="464"/>
      <c r="T726" s="464">
        <v>1</v>
      </c>
      <c r="U726" s="498"/>
      <c r="V726" s="41"/>
      <c r="W726" s="41"/>
      <c r="X726" s="41"/>
      <c r="Y726" s="166"/>
      <c r="Z726" s="41"/>
      <c r="AA726" s="444"/>
      <c r="AB726" s="41"/>
    </row>
    <row r="727" spans="1:28" ht="50.25" customHeight="1">
      <c r="A727" s="13">
        <v>715</v>
      </c>
      <c r="B727" s="14" t="s">
        <v>51</v>
      </c>
      <c r="C727" s="17" t="s">
        <v>137</v>
      </c>
      <c r="D727" s="9"/>
      <c r="E727" s="264" t="s">
        <v>127</v>
      </c>
      <c r="F727" s="264" t="s">
        <v>28</v>
      </c>
      <c r="G727" s="363">
        <v>105893.78000000001</v>
      </c>
      <c r="H727" s="362">
        <v>317681.34000000003</v>
      </c>
      <c r="I727" s="14" t="s">
        <v>30</v>
      </c>
      <c r="J727" s="473"/>
      <c r="K727" s="464"/>
      <c r="L727" s="464"/>
      <c r="M727" s="464"/>
      <c r="N727" s="464">
        <v>1</v>
      </c>
      <c r="O727" s="464"/>
      <c r="P727" s="464"/>
      <c r="Q727" s="464">
        <v>1</v>
      </c>
      <c r="R727" s="464"/>
      <c r="S727" s="464"/>
      <c r="T727" s="464">
        <v>1</v>
      </c>
      <c r="U727" s="498"/>
      <c r="V727" s="41"/>
      <c r="W727" s="41"/>
      <c r="X727" s="41"/>
      <c r="Y727" s="166"/>
      <c r="Z727" s="41"/>
      <c r="AA727" s="444"/>
      <c r="AB727" s="41"/>
    </row>
    <row r="728" spans="1:28" ht="50.25" customHeight="1">
      <c r="A728" s="13">
        <v>716</v>
      </c>
      <c r="B728" s="14" t="s">
        <v>51</v>
      </c>
      <c r="C728" s="17" t="s">
        <v>138</v>
      </c>
      <c r="D728" s="9"/>
      <c r="E728" s="264" t="s">
        <v>127</v>
      </c>
      <c r="F728" s="264" t="s">
        <v>28</v>
      </c>
      <c r="G728" s="363">
        <v>105893.77666666667</v>
      </c>
      <c r="H728" s="362">
        <v>317681.33</v>
      </c>
      <c r="I728" s="14" t="s">
        <v>30</v>
      </c>
      <c r="J728" s="473"/>
      <c r="K728" s="464"/>
      <c r="L728" s="464"/>
      <c r="M728" s="464"/>
      <c r="N728" s="464">
        <v>1</v>
      </c>
      <c r="O728" s="464"/>
      <c r="P728" s="464"/>
      <c r="Q728" s="464">
        <v>1</v>
      </c>
      <c r="R728" s="464"/>
      <c r="S728" s="464"/>
      <c r="T728" s="464">
        <v>1</v>
      </c>
      <c r="U728" s="498"/>
      <c r="V728" s="41"/>
      <c r="W728" s="41"/>
      <c r="X728" s="41"/>
      <c r="Y728" s="166"/>
      <c r="Z728" s="41"/>
      <c r="AA728" s="444"/>
      <c r="AB728" s="41"/>
    </row>
    <row r="729" spans="1:28" ht="59.25" customHeight="1">
      <c r="A729" s="13">
        <v>717</v>
      </c>
      <c r="B729" s="14" t="s">
        <v>51</v>
      </c>
      <c r="C729" s="17" t="s">
        <v>132</v>
      </c>
      <c r="D729" s="9"/>
      <c r="E729" s="264" t="s">
        <v>127</v>
      </c>
      <c r="F729" s="264" t="s">
        <v>28</v>
      </c>
      <c r="G729" s="363">
        <v>105893.77666666667</v>
      </c>
      <c r="H729" s="362">
        <v>317681.33</v>
      </c>
      <c r="I729" s="14" t="s">
        <v>30</v>
      </c>
      <c r="J729" s="473"/>
      <c r="K729" s="464"/>
      <c r="L729" s="464"/>
      <c r="M729" s="464"/>
      <c r="N729" s="464">
        <v>1</v>
      </c>
      <c r="O729" s="464"/>
      <c r="P729" s="464"/>
      <c r="Q729" s="464">
        <v>1</v>
      </c>
      <c r="R729" s="464"/>
      <c r="S729" s="464"/>
      <c r="T729" s="464">
        <v>1</v>
      </c>
      <c r="U729" s="498"/>
      <c r="V729" s="41"/>
      <c r="W729" s="41"/>
      <c r="X729" s="41"/>
      <c r="Y729" s="166"/>
      <c r="Z729" s="41"/>
      <c r="AA729" s="444"/>
      <c r="AB729" s="41"/>
    </row>
    <row r="730" spans="1:28" ht="28.5" customHeight="1">
      <c r="A730" s="13">
        <v>718</v>
      </c>
      <c r="B730" s="14"/>
      <c r="C730" s="24" t="s">
        <v>139</v>
      </c>
      <c r="D730" s="9"/>
      <c r="E730" s="264" t="s">
        <v>127</v>
      </c>
      <c r="F730" s="264" t="s">
        <v>28</v>
      </c>
      <c r="G730" s="267"/>
      <c r="H730" s="52">
        <v>2430150</v>
      </c>
      <c r="I730" s="14" t="s">
        <v>30</v>
      </c>
      <c r="J730" s="473"/>
      <c r="K730" s="464"/>
      <c r="L730" s="464"/>
      <c r="M730" s="464"/>
      <c r="N730" s="464">
        <v>1</v>
      </c>
      <c r="O730" s="464"/>
      <c r="P730" s="464"/>
      <c r="Q730" s="464">
        <v>1</v>
      </c>
      <c r="R730" s="464"/>
      <c r="S730" s="464"/>
      <c r="T730" s="464">
        <v>1</v>
      </c>
      <c r="U730" s="498"/>
      <c r="V730" s="41"/>
      <c r="W730" s="41"/>
      <c r="X730" s="41"/>
      <c r="Y730" s="166"/>
      <c r="Z730" s="41"/>
      <c r="AA730" s="444"/>
      <c r="AB730" s="41"/>
    </row>
    <row r="731" spans="1:28" ht="31.5" customHeight="1">
      <c r="A731" s="13">
        <v>719</v>
      </c>
      <c r="B731" s="14" t="s">
        <v>51</v>
      </c>
      <c r="C731" s="263" t="s">
        <v>140</v>
      </c>
      <c r="D731" s="9"/>
      <c r="E731" s="264" t="s">
        <v>127</v>
      </c>
      <c r="F731" s="264" t="s">
        <v>28</v>
      </c>
      <c r="G731" s="47">
        <v>262686.67</v>
      </c>
      <c r="H731" s="47">
        <v>788060</v>
      </c>
      <c r="I731" s="14" t="s">
        <v>30</v>
      </c>
      <c r="J731" s="473"/>
      <c r="K731" s="464"/>
      <c r="L731" s="464"/>
      <c r="M731" s="464"/>
      <c r="N731" s="464">
        <v>1</v>
      </c>
      <c r="O731" s="464"/>
      <c r="P731" s="464"/>
      <c r="Q731" s="464">
        <v>1</v>
      </c>
      <c r="R731" s="464"/>
      <c r="S731" s="464"/>
      <c r="T731" s="464">
        <v>1</v>
      </c>
      <c r="U731" s="498"/>
      <c r="V731" s="41"/>
      <c r="W731" s="41"/>
      <c r="X731" s="41"/>
      <c r="Y731" s="166"/>
      <c r="Z731" s="41"/>
      <c r="AA731" s="444"/>
      <c r="AB731" s="41"/>
    </row>
    <row r="732" spans="1:28" ht="31.5" customHeight="1">
      <c r="A732" s="13">
        <v>720</v>
      </c>
      <c r="B732" s="14" t="s">
        <v>51</v>
      </c>
      <c r="C732" s="263" t="s">
        <v>141</v>
      </c>
      <c r="D732" s="9"/>
      <c r="E732" s="264" t="s">
        <v>127</v>
      </c>
      <c r="F732" s="264" t="s">
        <v>28</v>
      </c>
      <c r="G732" s="47">
        <v>131645</v>
      </c>
      <c r="H732" s="49">
        <v>394935</v>
      </c>
      <c r="I732" s="14" t="s">
        <v>30</v>
      </c>
      <c r="J732" s="473"/>
      <c r="K732" s="464"/>
      <c r="L732" s="464"/>
      <c r="M732" s="464"/>
      <c r="N732" s="464">
        <v>1</v>
      </c>
      <c r="O732" s="464"/>
      <c r="P732" s="464"/>
      <c r="Q732" s="464">
        <v>1</v>
      </c>
      <c r="R732" s="464"/>
      <c r="S732" s="464"/>
      <c r="T732" s="464">
        <v>1</v>
      </c>
      <c r="U732" s="498"/>
      <c r="V732" s="41"/>
      <c r="W732" s="41"/>
      <c r="X732" s="41"/>
      <c r="Y732" s="166"/>
      <c r="Z732" s="41"/>
      <c r="AA732" s="444"/>
      <c r="AB732" s="41"/>
    </row>
    <row r="733" spans="1:28" ht="31.5" customHeight="1">
      <c r="A733" s="13">
        <v>721</v>
      </c>
      <c r="B733" s="14" t="s">
        <v>51</v>
      </c>
      <c r="C733" s="263" t="s">
        <v>142</v>
      </c>
      <c r="D733" s="9"/>
      <c r="E733" s="264" t="s">
        <v>127</v>
      </c>
      <c r="F733" s="264" t="s">
        <v>28</v>
      </c>
      <c r="G733" s="47">
        <v>131645</v>
      </c>
      <c r="H733" s="49">
        <v>394935</v>
      </c>
      <c r="I733" s="14" t="s">
        <v>30</v>
      </c>
      <c r="J733" s="473"/>
      <c r="K733" s="464"/>
      <c r="L733" s="464"/>
      <c r="M733" s="464"/>
      <c r="N733" s="464">
        <v>1</v>
      </c>
      <c r="O733" s="464"/>
      <c r="P733" s="464"/>
      <c r="Q733" s="464">
        <v>1</v>
      </c>
      <c r="R733" s="464"/>
      <c r="S733" s="464"/>
      <c r="T733" s="464">
        <v>1</v>
      </c>
      <c r="U733" s="498"/>
      <c r="V733" s="41"/>
      <c r="W733" s="41"/>
      <c r="X733" s="41"/>
      <c r="Y733" s="166"/>
      <c r="Z733" s="41"/>
      <c r="AA733" s="444"/>
      <c r="AB733" s="41"/>
    </row>
    <row r="734" spans="1:28" ht="48" customHeight="1">
      <c r="A734" s="13">
        <v>722</v>
      </c>
      <c r="B734" s="14" t="s">
        <v>51</v>
      </c>
      <c r="C734" s="17" t="s">
        <v>143</v>
      </c>
      <c r="D734" s="9"/>
      <c r="E734" s="264" t="s">
        <v>127</v>
      </c>
      <c r="F734" s="264" t="s">
        <v>28</v>
      </c>
      <c r="G734" s="138">
        <v>142036.67000000001</v>
      </c>
      <c r="H734" s="49">
        <v>426110</v>
      </c>
      <c r="I734" s="14" t="s">
        <v>30</v>
      </c>
      <c r="J734" s="473"/>
      <c r="K734" s="464"/>
      <c r="L734" s="464"/>
      <c r="M734" s="464"/>
      <c r="N734" s="464">
        <v>1</v>
      </c>
      <c r="O734" s="464"/>
      <c r="P734" s="464"/>
      <c r="Q734" s="464">
        <v>1</v>
      </c>
      <c r="R734" s="464"/>
      <c r="S734" s="464"/>
      <c r="T734" s="464">
        <v>1</v>
      </c>
      <c r="U734" s="498"/>
      <c r="V734" s="41"/>
      <c r="W734" s="41"/>
      <c r="X734" s="41"/>
      <c r="Y734" s="166"/>
      <c r="Z734" s="41"/>
      <c r="AA734" s="444"/>
      <c r="AB734" s="41"/>
    </row>
    <row r="735" spans="1:28" ht="48" customHeight="1">
      <c r="A735" s="13">
        <v>723</v>
      </c>
      <c r="B735" s="14" t="s">
        <v>51</v>
      </c>
      <c r="C735" s="17" t="s">
        <v>144</v>
      </c>
      <c r="D735" s="9"/>
      <c r="E735" s="264" t="s">
        <v>127</v>
      </c>
      <c r="F735" s="264" t="s">
        <v>28</v>
      </c>
      <c r="G735" s="138">
        <v>142036.67000000001</v>
      </c>
      <c r="H735" s="49">
        <v>426110</v>
      </c>
      <c r="I735" s="14" t="s">
        <v>30</v>
      </c>
      <c r="J735" s="473"/>
      <c r="K735" s="464"/>
      <c r="L735" s="464"/>
      <c r="M735" s="464"/>
      <c r="N735" s="464">
        <v>1</v>
      </c>
      <c r="O735" s="464"/>
      <c r="P735" s="464"/>
      <c r="Q735" s="464">
        <v>1</v>
      </c>
      <c r="R735" s="464"/>
      <c r="S735" s="464"/>
      <c r="T735" s="464">
        <v>1</v>
      </c>
      <c r="U735" s="498"/>
      <c r="V735" s="41"/>
      <c r="W735" s="41"/>
      <c r="X735" s="41"/>
      <c r="Y735" s="166"/>
      <c r="Z735" s="41"/>
      <c r="AA735" s="444"/>
      <c r="AB735" s="41"/>
    </row>
    <row r="736" spans="1:28" ht="36.75" customHeight="1">
      <c r="A736" s="13">
        <v>724</v>
      </c>
      <c r="B736" s="14"/>
      <c r="C736" s="24" t="s">
        <v>145</v>
      </c>
      <c r="D736" s="9"/>
      <c r="E736" s="264" t="s">
        <v>127</v>
      </c>
      <c r="F736" s="264" t="s">
        <v>28</v>
      </c>
      <c r="G736" s="267"/>
      <c r="H736" s="52">
        <v>2404732</v>
      </c>
      <c r="I736" s="14" t="s">
        <v>30</v>
      </c>
      <c r="J736" s="473"/>
      <c r="K736" s="464"/>
      <c r="L736" s="464"/>
      <c r="M736" s="464"/>
      <c r="N736" s="464">
        <v>1</v>
      </c>
      <c r="O736" s="464"/>
      <c r="P736" s="464"/>
      <c r="Q736" s="464">
        <v>1</v>
      </c>
      <c r="R736" s="464"/>
      <c r="S736" s="464"/>
      <c r="T736" s="464">
        <v>1</v>
      </c>
      <c r="U736" s="498"/>
      <c r="V736" s="41"/>
      <c r="W736" s="41"/>
      <c r="X736" s="41"/>
      <c r="Y736" s="166"/>
      <c r="Z736" s="41"/>
      <c r="AA736" s="444"/>
      <c r="AB736" s="41"/>
    </row>
    <row r="737" spans="1:28" ht="33" customHeight="1">
      <c r="A737" s="13">
        <v>725</v>
      </c>
      <c r="B737" s="14" t="s">
        <v>51</v>
      </c>
      <c r="C737" s="263" t="s">
        <v>146</v>
      </c>
      <c r="D737" s="9"/>
      <c r="E737" s="264" t="s">
        <v>127</v>
      </c>
      <c r="F737" s="264" t="s">
        <v>28</v>
      </c>
      <c r="G737" s="47">
        <v>150135</v>
      </c>
      <c r="H737" s="49">
        <v>450405</v>
      </c>
      <c r="I737" s="14" t="s">
        <v>30</v>
      </c>
      <c r="J737" s="473"/>
      <c r="K737" s="464"/>
      <c r="L737" s="464"/>
      <c r="M737" s="464"/>
      <c r="N737" s="464">
        <v>1</v>
      </c>
      <c r="O737" s="464"/>
      <c r="P737" s="464"/>
      <c r="Q737" s="464">
        <v>1</v>
      </c>
      <c r="R737" s="464"/>
      <c r="S737" s="464"/>
      <c r="T737" s="464">
        <v>1</v>
      </c>
      <c r="U737" s="498"/>
      <c r="V737" s="41"/>
      <c r="W737" s="41"/>
      <c r="X737" s="41"/>
      <c r="Y737" s="166"/>
      <c r="Z737" s="41"/>
      <c r="AA737" s="444"/>
      <c r="AB737" s="41"/>
    </row>
    <row r="738" spans="1:28" ht="33" customHeight="1">
      <c r="A738" s="13">
        <v>726</v>
      </c>
      <c r="B738" s="14" t="s">
        <v>51</v>
      </c>
      <c r="C738" s="263" t="s">
        <v>147</v>
      </c>
      <c r="D738" s="9"/>
      <c r="E738" s="264" t="s">
        <v>127</v>
      </c>
      <c r="F738" s="264" t="s">
        <v>28</v>
      </c>
      <c r="G738" s="47">
        <v>150135</v>
      </c>
      <c r="H738" s="49">
        <v>450405</v>
      </c>
      <c r="I738" s="14" t="s">
        <v>30</v>
      </c>
      <c r="J738" s="473"/>
      <c r="K738" s="464"/>
      <c r="L738" s="464"/>
      <c r="M738" s="464"/>
      <c r="N738" s="464">
        <v>1</v>
      </c>
      <c r="O738" s="464"/>
      <c r="P738" s="464"/>
      <c r="Q738" s="464">
        <v>1</v>
      </c>
      <c r="R738" s="464"/>
      <c r="S738" s="464"/>
      <c r="T738" s="464">
        <v>1</v>
      </c>
      <c r="U738" s="498"/>
      <c r="V738" s="41"/>
      <c r="W738" s="41"/>
      <c r="X738" s="41"/>
      <c r="Y738" s="166"/>
      <c r="Z738" s="41"/>
      <c r="AA738" s="444"/>
      <c r="AB738" s="41"/>
    </row>
    <row r="739" spans="1:28" ht="21" customHeight="1">
      <c r="A739" s="13">
        <v>727</v>
      </c>
      <c r="B739" s="14" t="s">
        <v>51</v>
      </c>
      <c r="C739" s="263" t="s">
        <v>148</v>
      </c>
      <c r="D739" s="9"/>
      <c r="E739" s="264" t="s">
        <v>127</v>
      </c>
      <c r="F739" s="264" t="s">
        <v>28</v>
      </c>
      <c r="G739" s="47">
        <v>130340</v>
      </c>
      <c r="H739" s="47">
        <v>391020</v>
      </c>
      <c r="I739" s="14" t="s">
        <v>30</v>
      </c>
      <c r="J739" s="473"/>
      <c r="K739" s="464"/>
      <c r="L739" s="464"/>
      <c r="M739" s="464"/>
      <c r="N739" s="464">
        <v>1</v>
      </c>
      <c r="O739" s="464"/>
      <c r="P739" s="464"/>
      <c r="Q739" s="464">
        <v>1</v>
      </c>
      <c r="R739" s="464"/>
      <c r="S739" s="464"/>
      <c r="T739" s="464">
        <v>1</v>
      </c>
      <c r="U739" s="498"/>
      <c r="V739" s="41"/>
      <c r="W739" s="41"/>
      <c r="X739" s="41"/>
      <c r="Y739" s="166"/>
      <c r="Z739" s="41"/>
      <c r="AA739" s="444"/>
      <c r="AB739" s="41"/>
    </row>
    <row r="740" spans="1:28" ht="43.5" customHeight="1">
      <c r="A740" s="13">
        <v>728</v>
      </c>
      <c r="B740" s="14" t="s">
        <v>51</v>
      </c>
      <c r="C740" s="17" t="s">
        <v>149</v>
      </c>
      <c r="D740" s="9"/>
      <c r="E740" s="264" t="s">
        <v>127</v>
      </c>
      <c r="F740" s="264" t="s">
        <v>28</v>
      </c>
      <c r="G740" s="138">
        <v>215740.67</v>
      </c>
      <c r="H740" s="49">
        <v>647222</v>
      </c>
      <c r="I740" s="14" t="s">
        <v>30</v>
      </c>
      <c r="J740" s="473"/>
      <c r="K740" s="464"/>
      <c r="L740" s="464"/>
      <c r="M740" s="464"/>
      <c r="N740" s="464">
        <v>1</v>
      </c>
      <c r="O740" s="464"/>
      <c r="P740" s="464"/>
      <c r="Q740" s="464">
        <v>1</v>
      </c>
      <c r="R740" s="464"/>
      <c r="S740" s="464"/>
      <c r="T740" s="464">
        <v>1</v>
      </c>
      <c r="U740" s="498"/>
      <c r="V740" s="41"/>
      <c r="W740" s="41"/>
      <c r="X740" s="41"/>
      <c r="Y740" s="166"/>
      <c r="Z740" s="41"/>
      <c r="AA740" s="444"/>
      <c r="AB740" s="41"/>
    </row>
    <row r="741" spans="1:28" ht="43.5" customHeight="1">
      <c r="A741" s="13">
        <v>729</v>
      </c>
      <c r="B741" s="14" t="s">
        <v>51</v>
      </c>
      <c r="C741" s="17" t="s">
        <v>150</v>
      </c>
      <c r="D741" s="9"/>
      <c r="E741" s="264" t="s">
        <v>127</v>
      </c>
      <c r="F741" s="264" t="s">
        <v>28</v>
      </c>
      <c r="G741" s="138">
        <v>155226.67000000001</v>
      </c>
      <c r="H741" s="49">
        <v>465680</v>
      </c>
      <c r="I741" s="14" t="s">
        <v>30</v>
      </c>
      <c r="J741" s="473"/>
      <c r="K741" s="464"/>
      <c r="L741" s="464"/>
      <c r="M741" s="464"/>
      <c r="N741" s="464">
        <v>1</v>
      </c>
      <c r="O741" s="464"/>
      <c r="P741" s="464"/>
      <c r="Q741" s="464">
        <v>1</v>
      </c>
      <c r="R741" s="464"/>
      <c r="S741" s="464"/>
      <c r="T741" s="464">
        <v>1</v>
      </c>
      <c r="U741" s="498"/>
      <c r="V741" s="41"/>
      <c r="W741" s="41"/>
      <c r="X741" s="41"/>
      <c r="Y741" s="166"/>
      <c r="Z741" s="41"/>
      <c r="AA741" s="444"/>
      <c r="AB741" s="41"/>
    </row>
    <row r="742" spans="1:28" ht="36.75" customHeight="1">
      <c r="A742" s="13">
        <v>730</v>
      </c>
      <c r="B742" s="14"/>
      <c r="C742" s="24" t="s">
        <v>151</v>
      </c>
      <c r="D742" s="9"/>
      <c r="E742" s="264" t="s">
        <v>127</v>
      </c>
      <c r="F742" s="264" t="s">
        <v>28</v>
      </c>
      <c r="G742" s="267"/>
      <c r="H742" s="52">
        <v>2557310</v>
      </c>
      <c r="I742" s="14" t="s">
        <v>30</v>
      </c>
      <c r="J742" s="473"/>
      <c r="K742" s="464"/>
      <c r="L742" s="464"/>
      <c r="M742" s="464"/>
      <c r="N742" s="464">
        <v>1</v>
      </c>
      <c r="O742" s="464"/>
      <c r="P742" s="464"/>
      <c r="Q742" s="464">
        <v>1</v>
      </c>
      <c r="R742" s="464"/>
      <c r="S742" s="464"/>
      <c r="T742" s="464">
        <v>1</v>
      </c>
      <c r="U742" s="498"/>
      <c r="V742" s="41"/>
      <c r="W742" s="41"/>
      <c r="X742" s="41"/>
      <c r="Y742" s="166"/>
      <c r="Z742" s="41"/>
      <c r="AA742" s="444"/>
      <c r="AB742" s="41"/>
    </row>
    <row r="743" spans="1:28" ht="33" customHeight="1">
      <c r="A743" s="13">
        <v>731</v>
      </c>
      <c r="B743" s="14" t="s">
        <v>51</v>
      </c>
      <c r="C743" s="62" t="s">
        <v>152</v>
      </c>
      <c r="D743" s="9"/>
      <c r="E743" s="264" t="s">
        <v>127</v>
      </c>
      <c r="F743" s="264" t="s">
        <v>28</v>
      </c>
      <c r="G743" s="47">
        <v>194800</v>
      </c>
      <c r="H743" s="47">
        <v>584400</v>
      </c>
      <c r="I743" s="14" t="s">
        <v>30</v>
      </c>
      <c r="J743" s="473"/>
      <c r="K743" s="464"/>
      <c r="L743" s="464"/>
      <c r="M743" s="464"/>
      <c r="N743" s="464">
        <v>1</v>
      </c>
      <c r="O743" s="464"/>
      <c r="P743" s="464"/>
      <c r="Q743" s="464">
        <v>1</v>
      </c>
      <c r="R743" s="464"/>
      <c r="S743" s="464"/>
      <c r="T743" s="464">
        <v>1</v>
      </c>
      <c r="U743" s="498"/>
      <c r="V743" s="41"/>
      <c r="W743" s="41"/>
      <c r="X743" s="41"/>
      <c r="Y743" s="166"/>
      <c r="Z743" s="41"/>
      <c r="AA743" s="444"/>
      <c r="AB743" s="41"/>
    </row>
    <row r="744" spans="1:28" ht="33" customHeight="1">
      <c r="A744" s="13">
        <v>732</v>
      </c>
      <c r="B744" s="14" t="s">
        <v>51</v>
      </c>
      <c r="C744" s="62" t="s">
        <v>153</v>
      </c>
      <c r="D744" s="9"/>
      <c r="E744" s="264" t="s">
        <v>127</v>
      </c>
      <c r="F744" s="264" t="s">
        <v>28</v>
      </c>
      <c r="G744" s="138">
        <v>318983.33</v>
      </c>
      <c r="H744" s="47">
        <v>956950</v>
      </c>
      <c r="I744" s="14" t="s">
        <v>30</v>
      </c>
      <c r="J744" s="473"/>
      <c r="K744" s="464"/>
      <c r="L744" s="464"/>
      <c r="M744" s="464"/>
      <c r="N744" s="464">
        <v>1</v>
      </c>
      <c r="O744" s="464"/>
      <c r="P744" s="464"/>
      <c r="Q744" s="464">
        <v>1</v>
      </c>
      <c r="R744" s="464"/>
      <c r="S744" s="464"/>
      <c r="T744" s="464">
        <v>1</v>
      </c>
      <c r="U744" s="498"/>
      <c r="V744" s="41"/>
      <c r="W744" s="41"/>
      <c r="X744" s="41"/>
      <c r="Y744" s="166"/>
      <c r="Z744" s="41"/>
      <c r="AA744" s="444"/>
      <c r="AB744" s="41"/>
    </row>
    <row r="745" spans="1:28" ht="42.75" customHeight="1">
      <c r="A745" s="13">
        <v>733</v>
      </c>
      <c r="B745" s="14" t="s">
        <v>51</v>
      </c>
      <c r="C745" s="263" t="s">
        <v>154</v>
      </c>
      <c r="D745" s="9"/>
      <c r="E745" s="264" t="s">
        <v>127</v>
      </c>
      <c r="F745" s="264" t="s">
        <v>28</v>
      </c>
      <c r="G745" s="47">
        <v>261040</v>
      </c>
      <c r="H745" s="47">
        <v>783120</v>
      </c>
      <c r="I745" s="14" t="s">
        <v>30</v>
      </c>
      <c r="J745" s="473"/>
      <c r="K745" s="464"/>
      <c r="L745" s="464"/>
      <c r="M745" s="464"/>
      <c r="N745" s="464">
        <v>1</v>
      </c>
      <c r="O745" s="464"/>
      <c r="P745" s="464"/>
      <c r="Q745" s="464">
        <v>1</v>
      </c>
      <c r="R745" s="464"/>
      <c r="S745" s="464"/>
      <c r="T745" s="464">
        <v>1</v>
      </c>
      <c r="U745" s="498"/>
      <c r="V745" s="41"/>
      <c r="W745" s="41"/>
      <c r="X745" s="41"/>
      <c r="Y745" s="166"/>
      <c r="Z745" s="41"/>
      <c r="AA745" s="444"/>
      <c r="AB745" s="41"/>
    </row>
    <row r="746" spans="1:28" ht="60.75" customHeight="1">
      <c r="A746" s="13">
        <v>734</v>
      </c>
      <c r="B746" s="14" t="s">
        <v>51</v>
      </c>
      <c r="C746" s="17" t="s">
        <v>155</v>
      </c>
      <c r="D746" s="9"/>
      <c r="E746" s="264" t="s">
        <v>127</v>
      </c>
      <c r="F746" s="264" t="s">
        <v>28</v>
      </c>
      <c r="G746" s="138">
        <v>77613.33</v>
      </c>
      <c r="H746" s="49">
        <v>232840</v>
      </c>
      <c r="I746" s="14" t="s">
        <v>30</v>
      </c>
      <c r="J746" s="473"/>
      <c r="K746" s="464"/>
      <c r="L746" s="464"/>
      <c r="M746" s="464"/>
      <c r="N746" s="464">
        <v>1</v>
      </c>
      <c r="O746" s="464"/>
      <c r="P746" s="464"/>
      <c r="Q746" s="464">
        <v>1</v>
      </c>
      <c r="R746" s="464"/>
      <c r="S746" s="464"/>
      <c r="T746" s="464">
        <v>1</v>
      </c>
      <c r="U746" s="498"/>
      <c r="V746" s="41"/>
      <c r="W746" s="41"/>
      <c r="X746" s="41"/>
      <c r="Y746" s="166"/>
      <c r="Z746" s="41"/>
      <c r="AA746" s="444"/>
      <c r="AB746" s="41"/>
    </row>
    <row r="747" spans="1:28" ht="35.25" customHeight="1">
      <c r="A747" s="13">
        <v>735</v>
      </c>
      <c r="B747" s="14"/>
      <c r="C747" s="24" t="s">
        <v>156</v>
      </c>
      <c r="D747" s="9"/>
      <c r="E747" s="264" t="s">
        <v>127</v>
      </c>
      <c r="F747" s="264" t="s">
        <v>28</v>
      </c>
      <c r="G747" s="267">
        <v>2525778</v>
      </c>
      <c r="H747" s="52">
        <v>2525778</v>
      </c>
      <c r="I747" s="14" t="s">
        <v>30</v>
      </c>
      <c r="J747" s="473"/>
      <c r="K747" s="464"/>
      <c r="L747" s="464"/>
      <c r="M747" s="464"/>
      <c r="N747" s="464">
        <v>1</v>
      </c>
      <c r="O747" s="464"/>
      <c r="P747" s="464"/>
      <c r="Q747" s="464">
        <v>1</v>
      </c>
      <c r="R747" s="464"/>
      <c r="S747" s="464"/>
      <c r="T747" s="464">
        <v>1</v>
      </c>
      <c r="U747" s="498"/>
      <c r="V747" s="41"/>
      <c r="W747" s="41"/>
      <c r="X747" s="41"/>
      <c r="Y747" s="166"/>
      <c r="Z747" s="41"/>
      <c r="AA747" s="444"/>
      <c r="AB747" s="41"/>
    </row>
    <row r="748" spans="1:28" ht="31.5" customHeight="1">
      <c r="A748" s="13">
        <v>736</v>
      </c>
      <c r="B748" s="14" t="s">
        <v>51</v>
      </c>
      <c r="C748" s="263" t="s">
        <v>157</v>
      </c>
      <c r="D748" s="9"/>
      <c r="E748" s="264" t="s">
        <v>127</v>
      </c>
      <c r="F748" s="264" t="s">
        <v>28</v>
      </c>
      <c r="G748" s="47">
        <v>325070</v>
      </c>
      <c r="H748" s="47">
        <v>975210</v>
      </c>
      <c r="I748" s="14" t="s">
        <v>30</v>
      </c>
      <c r="J748" s="473"/>
      <c r="K748" s="464"/>
      <c r="L748" s="464"/>
      <c r="M748" s="464"/>
      <c r="N748" s="464">
        <v>1</v>
      </c>
      <c r="O748" s="464"/>
      <c r="P748" s="464"/>
      <c r="Q748" s="464">
        <v>1</v>
      </c>
      <c r="R748" s="464"/>
      <c r="S748" s="464"/>
      <c r="T748" s="464">
        <v>1</v>
      </c>
      <c r="U748" s="498"/>
      <c r="V748" s="41"/>
      <c r="W748" s="41"/>
      <c r="X748" s="41"/>
      <c r="Y748" s="166"/>
      <c r="Z748" s="41"/>
      <c r="AA748" s="444"/>
      <c r="AB748" s="41"/>
    </row>
    <row r="749" spans="1:28" ht="31.5" customHeight="1">
      <c r="A749" s="13">
        <v>737</v>
      </c>
      <c r="B749" s="14" t="s">
        <v>51</v>
      </c>
      <c r="C749" s="263" t="s">
        <v>158</v>
      </c>
      <c r="D749" s="9"/>
      <c r="E749" s="264" t="s">
        <v>127</v>
      </c>
      <c r="F749" s="264" t="s">
        <v>28</v>
      </c>
      <c r="G749" s="47">
        <v>288000</v>
      </c>
      <c r="H749" s="47">
        <v>864000</v>
      </c>
      <c r="I749" s="14" t="s">
        <v>30</v>
      </c>
      <c r="J749" s="473"/>
      <c r="K749" s="464"/>
      <c r="L749" s="464"/>
      <c r="M749" s="464"/>
      <c r="N749" s="464">
        <v>1</v>
      </c>
      <c r="O749" s="464"/>
      <c r="P749" s="464"/>
      <c r="Q749" s="464">
        <v>1</v>
      </c>
      <c r="R749" s="464"/>
      <c r="S749" s="464"/>
      <c r="T749" s="464">
        <v>1</v>
      </c>
      <c r="U749" s="498"/>
      <c r="V749" s="41"/>
      <c r="W749" s="41"/>
      <c r="X749" s="41"/>
      <c r="Y749" s="166"/>
      <c r="Z749" s="41"/>
      <c r="AA749" s="444"/>
      <c r="AB749" s="41"/>
    </row>
    <row r="750" spans="1:28" ht="31.5" customHeight="1">
      <c r="A750" s="13">
        <v>738</v>
      </c>
      <c r="B750" s="14" t="s">
        <v>51</v>
      </c>
      <c r="C750" s="263" t="s">
        <v>159</v>
      </c>
      <c r="D750" s="9"/>
      <c r="E750" s="264" t="s">
        <v>127</v>
      </c>
      <c r="F750" s="264" t="s">
        <v>28</v>
      </c>
      <c r="G750" s="47">
        <v>114428</v>
      </c>
      <c r="H750" s="49">
        <v>343284</v>
      </c>
      <c r="I750" s="14" t="s">
        <v>30</v>
      </c>
      <c r="J750" s="473"/>
      <c r="K750" s="464"/>
      <c r="L750" s="464"/>
      <c r="M750" s="464"/>
      <c r="N750" s="464">
        <v>1</v>
      </c>
      <c r="O750" s="464"/>
      <c r="P750" s="464"/>
      <c r="Q750" s="464">
        <v>1</v>
      </c>
      <c r="R750" s="464"/>
      <c r="S750" s="464"/>
      <c r="T750" s="464">
        <v>1</v>
      </c>
      <c r="U750" s="498"/>
      <c r="V750" s="41"/>
      <c r="W750" s="41"/>
      <c r="X750" s="41"/>
      <c r="Y750" s="166"/>
      <c r="Z750" s="41"/>
      <c r="AA750" s="444"/>
      <c r="AB750" s="41"/>
    </row>
    <row r="751" spans="1:28" ht="46.5" customHeight="1">
      <c r="A751" s="13">
        <v>739</v>
      </c>
      <c r="B751" s="14" t="s">
        <v>51</v>
      </c>
      <c r="C751" s="17" t="s">
        <v>160</v>
      </c>
      <c r="D751" s="9"/>
      <c r="E751" s="264" t="s">
        <v>127</v>
      </c>
      <c r="F751" s="264" t="s">
        <v>28</v>
      </c>
      <c r="G751" s="138">
        <v>114428</v>
      </c>
      <c r="H751" s="49">
        <v>343284</v>
      </c>
      <c r="I751" s="14" t="s">
        <v>30</v>
      </c>
      <c r="J751" s="473"/>
      <c r="K751" s="464"/>
      <c r="L751" s="464"/>
      <c r="M751" s="464"/>
      <c r="N751" s="464">
        <v>1</v>
      </c>
      <c r="O751" s="464"/>
      <c r="P751" s="464"/>
      <c r="Q751" s="464">
        <v>1</v>
      </c>
      <c r="R751" s="464"/>
      <c r="S751" s="464"/>
      <c r="T751" s="464">
        <v>1</v>
      </c>
      <c r="U751" s="498"/>
      <c r="V751" s="41"/>
      <c r="W751" s="41"/>
      <c r="X751" s="41"/>
      <c r="Y751" s="166"/>
      <c r="Z751" s="41"/>
      <c r="AA751" s="444"/>
      <c r="AB751" s="41"/>
    </row>
    <row r="752" spans="1:28" ht="35.25" customHeight="1">
      <c r="A752" s="13">
        <v>740</v>
      </c>
      <c r="B752" s="14"/>
      <c r="C752" s="24" t="s">
        <v>161</v>
      </c>
      <c r="D752" s="9"/>
      <c r="E752" s="264" t="s">
        <v>127</v>
      </c>
      <c r="F752" s="264" t="s">
        <v>28</v>
      </c>
      <c r="G752" s="267">
        <v>2166052</v>
      </c>
      <c r="H752" s="52">
        <v>2166052</v>
      </c>
      <c r="I752" s="14" t="s">
        <v>30</v>
      </c>
      <c r="J752" s="473"/>
      <c r="K752" s="464"/>
      <c r="L752" s="464"/>
      <c r="M752" s="464"/>
      <c r="N752" s="464">
        <v>1</v>
      </c>
      <c r="O752" s="464"/>
      <c r="P752" s="464"/>
      <c r="Q752" s="464">
        <v>1</v>
      </c>
      <c r="R752" s="464"/>
      <c r="S752" s="464"/>
      <c r="T752" s="464">
        <v>1</v>
      </c>
      <c r="U752" s="498"/>
      <c r="V752" s="41"/>
      <c r="W752" s="41"/>
      <c r="X752" s="41"/>
      <c r="Y752" s="166"/>
      <c r="Z752" s="41"/>
      <c r="AA752" s="444"/>
      <c r="AB752" s="41"/>
    </row>
    <row r="753" spans="1:28" ht="31.5" customHeight="1">
      <c r="A753" s="13">
        <v>741</v>
      </c>
      <c r="B753" s="14" t="s">
        <v>51</v>
      </c>
      <c r="C753" s="62" t="s">
        <v>162</v>
      </c>
      <c r="D753" s="9"/>
      <c r="E753" s="264" t="s">
        <v>127</v>
      </c>
      <c r="F753" s="264" t="s">
        <v>28</v>
      </c>
      <c r="G753" s="47">
        <v>123350</v>
      </c>
      <c r="H753" s="49">
        <v>370050</v>
      </c>
      <c r="I753" s="14" t="s">
        <v>30</v>
      </c>
      <c r="J753" s="473"/>
      <c r="K753" s="464"/>
      <c r="L753" s="464"/>
      <c r="M753" s="464"/>
      <c r="N753" s="464">
        <v>1</v>
      </c>
      <c r="O753" s="464"/>
      <c r="P753" s="464"/>
      <c r="Q753" s="464">
        <v>1</v>
      </c>
      <c r="R753" s="464"/>
      <c r="S753" s="464"/>
      <c r="T753" s="464">
        <v>1</v>
      </c>
      <c r="U753" s="498"/>
      <c r="V753" s="41"/>
      <c r="W753" s="41"/>
      <c r="X753" s="41"/>
      <c r="Y753" s="166"/>
      <c r="Z753" s="41"/>
      <c r="AA753" s="444"/>
      <c r="AB753" s="41"/>
    </row>
    <row r="754" spans="1:28" ht="22.5" customHeight="1">
      <c r="A754" s="13">
        <v>742</v>
      </c>
      <c r="B754" s="14" t="s">
        <v>51</v>
      </c>
      <c r="C754" s="263" t="s">
        <v>163</v>
      </c>
      <c r="D754" s="9"/>
      <c r="E754" s="264" t="s">
        <v>127</v>
      </c>
      <c r="F754" s="264" t="s">
        <v>28</v>
      </c>
      <c r="G754" s="47">
        <v>123350</v>
      </c>
      <c r="H754" s="49">
        <v>370050</v>
      </c>
      <c r="I754" s="14" t="s">
        <v>30</v>
      </c>
      <c r="J754" s="473"/>
      <c r="K754" s="464"/>
      <c r="L754" s="464"/>
      <c r="M754" s="464"/>
      <c r="N754" s="464">
        <v>1</v>
      </c>
      <c r="O754" s="464"/>
      <c r="P754" s="464"/>
      <c r="Q754" s="464">
        <v>1</v>
      </c>
      <c r="R754" s="464"/>
      <c r="S754" s="464"/>
      <c r="T754" s="464">
        <v>1</v>
      </c>
      <c r="U754" s="498"/>
      <c r="V754" s="41"/>
      <c r="W754" s="41"/>
      <c r="X754" s="41"/>
      <c r="Y754" s="166"/>
      <c r="Z754" s="41"/>
      <c r="AA754" s="444"/>
      <c r="AB754" s="41"/>
    </row>
    <row r="755" spans="1:28" ht="48.75" customHeight="1">
      <c r="A755" s="13">
        <v>743</v>
      </c>
      <c r="B755" s="14" t="s">
        <v>51</v>
      </c>
      <c r="C755" s="17" t="s">
        <v>164</v>
      </c>
      <c r="D755" s="9"/>
      <c r="E755" s="264" t="s">
        <v>127</v>
      </c>
      <c r="F755" s="264" t="s">
        <v>28</v>
      </c>
      <c r="G755" s="138">
        <v>160045.32999999999</v>
      </c>
      <c r="H755" s="49">
        <v>480136</v>
      </c>
      <c r="I755" s="14" t="s">
        <v>30</v>
      </c>
      <c r="J755" s="473"/>
      <c r="K755" s="464"/>
      <c r="L755" s="464"/>
      <c r="M755" s="464"/>
      <c r="N755" s="464">
        <v>1</v>
      </c>
      <c r="O755" s="464"/>
      <c r="P755" s="464"/>
      <c r="Q755" s="464">
        <v>1</v>
      </c>
      <c r="R755" s="464"/>
      <c r="S755" s="464"/>
      <c r="T755" s="464">
        <v>1</v>
      </c>
      <c r="U755" s="498"/>
      <c r="V755" s="41"/>
      <c r="W755" s="41"/>
      <c r="X755" s="41"/>
      <c r="Y755" s="166"/>
      <c r="Z755" s="41"/>
      <c r="AA755" s="444"/>
      <c r="AB755" s="41"/>
    </row>
    <row r="756" spans="1:28" ht="48.75" customHeight="1">
      <c r="A756" s="13">
        <v>744</v>
      </c>
      <c r="B756" s="14" t="s">
        <v>51</v>
      </c>
      <c r="C756" s="17" t="s">
        <v>144</v>
      </c>
      <c r="D756" s="9"/>
      <c r="E756" s="264" t="s">
        <v>127</v>
      </c>
      <c r="F756" s="264" t="s">
        <v>28</v>
      </c>
      <c r="G756" s="138">
        <v>160045.32999999999</v>
      </c>
      <c r="H756" s="49">
        <v>480136</v>
      </c>
      <c r="I756" s="14" t="s">
        <v>30</v>
      </c>
      <c r="J756" s="473"/>
      <c r="K756" s="464"/>
      <c r="L756" s="464"/>
      <c r="M756" s="464"/>
      <c r="N756" s="464">
        <v>1</v>
      </c>
      <c r="O756" s="464"/>
      <c r="P756" s="464"/>
      <c r="Q756" s="464">
        <v>1</v>
      </c>
      <c r="R756" s="464"/>
      <c r="S756" s="464"/>
      <c r="T756" s="464">
        <v>1</v>
      </c>
      <c r="U756" s="498"/>
      <c r="V756" s="41"/>
      <c r="W756" s="41"/>
      <c r="X756" s="41"/>
      <c r="Y756" s="166"/>
      <c r="Z756" s="41"/>
      <c r="AA756" s="444"/>
      <c r="AB756" s="41"/>
    </row>
    <row r="757" spans="1:28" ht="60" customHeight="1">
      <c r="A757" s="13">
        <v>745</v>
      </c>
      <c r="B757" s="14" t="s">
        <v>51</v>
      </c>
      <c r="C757" s="17" t="s">
        <v>165</v>
      </c>
      <c r="D757" s="9"/>
      <c r="E757" s="264" t="s">
        <v>127</v>
      </c>
      <c r="F757" s="264" t="s">
        <v>28</v>
      </c>
      <c r="G757" s="138">
        <v>155226.67000000001</v>
      </c>
      <c r="H757" s="49">
        <v>465680</v>
      </c>
      <c r="I757" s="14" t="s">
        <v>30</v>
      </c>
      <c r="J757" s="473"/>
      <c r="K757" s="464"/>
      <c r="L757" s="464"/>
      <c r="M757" s="464"/>
      <c r="N757" s="464">
        <v>1</v>
      </c>
      <c r="O757" s="464"/>
      <c r="P757" s="464"/>
      <c r="Q757" s="464">
        <v>1</v>
      </c>
      <c r="R757" s="464"/>
      <c r="S757" s="464"/>
      <c r="T757" s="464">
        <v>1</v>
      </c>
      <c r="U757" s="498"/>
      <c r="V757" s="41"/>
      <c r="W757" s="41"/>
      <c r="X757" s="41"/>
      <c r="Y757" s="166"/>
      <c r="Z757" s="41"/>
      <c r="AA757" s="444"/>
      <c r="AB757" s="41"/>
    </row>
    <row r="758" spans="1:28" ht="39.75" customHeight="1">
      <c r="A758" s="13">
        <v>746</v>
      </c>
      <c r="B758" s="14"/>
      <c r="C758" s="24" t="s">
        <v>166</v>
      </c>
      <c r="D758" s="9"/>
      <c r="E758" s="264" t="s">
        <v>127</v>
      </c>
      <c r="F758" s="264" t="s">
        <v>28</v>
      </c>
      <c r="G758" s="267">
        <v>2095586</v>
      </c>
      <c r="H758" s="52">
        <v>2095586</v>
      </c>
      <c r="I758" s="14" t="s">
        <v>30</v>
      </c>
      <c r="J758" s="473"/>
      <c r="K758" s="464"/>
      <c r="L758" s="464"/>
      <c r="M758" s="464"/>
      <c r="N758" s="464">
        <v>1</v>
      </c>
      <c r="O758" s="464"/>
      <c r="P758" s="464"/>
      <c r="Q758" s="464">
        <v>1</v>
      </c>
      <c r="R758" s="464"/>
      <c r="S758" s="464"/>
      <c r="T758" s="464">
        <v>1</v>
      </c>
      <c r="U758" s="498"/>
      <c r="V758" s="41"/>
      <c r="W758" s="41"/>
      <c r="X758" s="41"/>
      <c r="Y758" s="166"/>
      <c r="Z758" s="41"/>
      <c r="AA758" s="444"/>
      <c r="AB758" s="41"/>
    </row>
    <row r="759" spans="1:28" ht="31.5" customHeight="1">
      <c r="A759" s="13">
        <v>747</v>
      </c>
      <c r="B759" s="14" t="s">
        <v>51</v>
      </c>
      <c r="C759" s="263" t="s">
        <v>167</v>
      </c>
      <c r="D759" s="9"/>
      <c r="E759" s="264" t="s">
        <v>127</v>
      </c>
      <c r="F759" s="264" t="s">
        <v>28</v>
      </c>
      <c r="G759" s="47">
        <v>141653.32999999999</v>
      </c>
      <c r="H759" s="49">
        <v>424960</v>
      </c>
      <c r="I759" s="14" t="s">
        <v>30</v>
      </c>
      <c r="J759" s="473"/>
      <c r="K759" s="464"/>
      <c r="L759" s="464"/>
      <c r="M759" s="464"/>
      <c r="N759" s="464">
        <v>1</v>
      </c>
      <c r="O759" s="464"/>
      <c r="P759" s="464"/>
      <c r="Q759" s="464">
        <v>1</v>
      </c>
      <c r="R759" s="464"/>
      <c r="S759" s="464"/>
      <c r="T759" s="464">
        <v>1</v>
      </c>
      <c r="U759" s="498"/>
      <c r="V759" s="41"/>
      <c r="W759" s="41"/>
      <c r="X759" s="41"/>
      <c r="Y759" s="166"/>
      <c r="Z759" s="41"/>
      <c r="AA759" s="444"/>
      <c r="AB759" s="41"/>
    </row>
    <row r="760" spans="1:28" ht="31.5" customHeight="1">
      <c r="A760" s="13">
        <v>748</v>
      </c>
      <c r="B760" s="14" t="s">
        <v>51</v>
      </c>
      <c r="C760" s="62" t="s">
        <v>168</v>
      </c>
      <c r="D760" s="9"/>
      <c r="E760" s="264" t="s">
        <v>127</v>
      </c>
      <c r="F760" s="264" t="s">
        <v>28</v>
      </c>
      <c r="G760" s="47">
        <v>141653.32999999999</v>
      </c>
      <c r="H760" s="49">
        <v>424960</v>
      </c>
      <c r="I760" s="14" t="s">
        <v>30</v>
      </c>
      <c r="J760" s="473"/>
      <c r="K760" s="464"/>
      <c r="L760" s="464"/>
      <c r="M760" s="464"/>
      <c r="N760" s="464">
        <v>1</v>
      </c>
      <c r="O760" s="464"/>
      <c r="P760" s="464"/>
      <c r="Q760" s="464">
        <v>1</v>
      </c>
      <c r="R760" s="464"/>
      <c r="S760" s="464"/>
      <c r="T760" s="464">
        <v>1</v>
      </c>
      <c r="U760" s="498"/>
      <c r="V760" s="41"/>
      <c r="W760" s="41"/>
      <c r="X760" s="41"/>
      <c r="Y760" s="166"/>
      <c r="Z760" s="41"/>
      <c r="AA760" s="444"/>
      <c r="AB760" s="41"/>
    </row>
    <row r="761" spans="1:28" ht="31.5" customHeight="1">
      <c r="A761" s="13">
        <v>749</v>
      </c>
      <c r="B761" s="14" t="s">
        <v>51</v>
      </c>
      <c r="C761" s="263" t="s">
        <v>169</v>
      </c>
      <c r="D761" s="9"/>
      <c r="E761" s="264" t="s">
        <v>127</v>
      </c>
      <c r="F761" s="264" t="s">
        <v>28</v>
      </c>
      <c r="G761" s="47">
        <v>129997.67</v>
      </c>
      <c r="H761" s="49">
        <v>389993</v>
      </c>
      <c r="I761" s="14" t="s">
        <v>30</v>
      </c>
      <c r="J761" s="473"/>
      <c r="K761" s="464"/>
      <c r="L761" s="464"/>
      <c r="M761" s="464"/>
      <c r="N761" s="464">
        <v>1</v>
      </c>
      <c r="O761" s="464"/>
      <c r="P761" s="464"/>
      <c r="Q761" s="464">
        <v>1</v>
      </c>
      <c r="R761" s="464"/>
      <c r="S761" s="464"/>
      <c r="T761" s="464">
        <v>1</v>
      </c>
      <c r="U761" s="498"/>
      <c r="V761" s="41"/>
      <c r="W761" s="41"/>
      <c r="X761" s="41"/>
      <c r="Y761" s="166"/>
      <c r="Z761" s="41"/>
      <c r="AA761" s="444"/>
      <c r="AB761" s="41"/>
    </row>
    <row r="762" spans="1:28" ht="45.75" customHeight="1">
      <c r="A762" s="13">
        <v>750</v>
      </c>
      <c r="B762" s="14" t="s">
        <v>51</v>
      </c>
      <c r="C762" s="17" t="s">
        <v>170</v>
      </c>
      <c r="D762" s="9"/>
      <c r="E762" s="264" t="s">
        <v>127</v>
      </c>
      <c r="F762" s="264" t="s">
        <v>28</v>
      </c>
      <c r="G762" s="138">
        <v>129997.67</v>
      </c>
      <c r="H762" s="49">
        <v>389993</v>
      </c>
      <c r="I762" s="14" t="s">
        <v>30</v>
      </c>
      <c r="J762" s="473"/>
      <c r="K762" s="464"/>
      <c r="L762" s="464"/>
      <c r="M762" s="464"/>
      <c r="N762" s="464">
        <v>1</v>
      </c>
      <c r="O762" s="464"/>
      <c r="P762" s="464"/>
      <c r="Q762" s="464">
        <v>1</v>
      </c>
      <c r="R762" s="464"/>
      <c r="S762" s="464"/>
      <c r="T762" s="464">
        <v>1</v>
      </c>
      <c r="U762" s="498"/>
      <c r="V762" s="41"/>
      <c r="W762" s="41"/>
      <c r="X762" s="41"/>
      <c r="Y762" s="166"/>
      <c r="Z762" s="41"/>
      <c r="AA762" s="444"/>
      <c r="AB762" s="41"/>
    </row>
    <row r="763" spans="1:28" ht="65.25" customHeight="1">
      <c r="A763" s="13">
        <v>751</v>
      </c>
      <c r="B763" s="14" t="s">
        <v>51</v>
      </c>
      <c r="C763" s="17" t="s">
        <v>165</v>
      </c>
      <c r="D763" s="9"/>
      <c r="E763" s="264" t="s">
        <v>127</v>
      </c>
      <c r="F763" s="264" t="s">
        <v>28</v>
      </c>
      <c r="G763" s="138">
        <v>155226.67000000001</v>
      </c>
      <c r="H763" s="49">
        <v>465680</v>
      </c>
      <c r="I763" s="14" t="s">
        <v>30</v>
      </c>
      <c r="J763" s="473"/>
      <c r="K763" s="464"/>
      <c r="L763" s="464"/>
      <c r="M763" s="464"/>
      <c r="N763" s="464">
        <v>1</v>
      </c>
      <c r="O763" s="464"/>
      <c r="P763" s="464"/>
      <c r="Q763" s="464">
        <v>1</v>
      </c>
      <c r="R763" s="464"/>
      <c r="S763" s="464"/>
      <c r="T763" s="464">
        <v>1</v>
      </c>
      <c r="U763" s="498"/>
      <c r="V763" s="41"/>
      <c r="W763" s="41"/>
      <c r="X763" s="41"/>
      <c r="Y763" s="166"/>
      <c r="Z763" s="41"/>
      <c r="AA763" s="444"/>
      <c r="AB763" s="41"/>
    </row>
    <row r="764" spans="1:28" ht="31.5" customHeight="1">
      <c r="A764" s="13">
        <v>752</v>
      </c>
      <c r="B764" s="14"/>
      <c r="C764" s="24" t="s">
        <v>171</v>
      </c>
      <c r="D764" s="9"/>
      <c r="E764" s="85"/>
      <c r="F764" s="85"/>
      <c r="G764" s="267">
        <v>630708</v>
      </c>
      <c r="H764" s="52">
        <v>630708</v>
      </c>
      <c r="I764" s="14" t="s">
        <v>30</v>
      </c>
      <c r="J764" s="473"/>
      <c r="K764" s="464"/>
      <c r="L764" s="464"/>
      <c r="M764" s="464"/>
      <c r="N764" s="464">
        <v>1</v>
      </c>
      <c r="O764" s="464"/>
      <c r="P764" s="464"/>
      <c r="Q764" s="464">
        <v>1</v>
      </c>
      <c r="R764" s="464"/>
      <c r="S764" s="464"/>
      <c r="T764" s="464">
        <v>1</v>
      </c>
      <c r="U764" s="498"/>
      <c r="V764" s="41"/>
      <c r="W764" s="41"/>
      <c r="X764" s="41"/>
      <c r="Y764" s="166"/>
      <c r="Z764" s="41"/>
      <c r="AA764" s="444"/>
      <c r="AB764" s="41"/>
    </row>
    <row r="765" spans="1:28" ht="31.5" customHeight="1">
      <c r="A765" s="13">
        <v>753</v>
      </c>
      <c r="B765" s="14" t="s">
        <v>51</v>
      </c>
      <c r="C765" s="263" t="s">
        <v>172</v>
      </c>
      <c r="D765" s="9"/>
      <c r="E765" s="264" t="s">
        <v>127</v>
      </c>
      <c r="F765" s="264" t="s">
        <v>28</v>
      </c>
      <c r="G765" s="47">
        <v>157677</v>
      </c>
      <c r="H765" s="49">
        <v>157677</v>
      </c>
      <c r="I765" s="14" t="s">
        <v>30</v>
      </c>
      <c r="J765" s="473"/>
      <c r="K765" s="464"/>
      <c r="L765" s="464"/>
      <c r="M765" s="464"/>
      <c r="N765" s="464">
        <v>1</v>
      </c>
      <c r="O765" s="464"/>
      <c r="P765" s="464"/>
      <c r="Q765" s="464">
        <v>1</v>
      </c>
      <c r="R765" s="464"/>
      <c r="S765" s="464"/>
      <c r="T765" s="464">
        <v>1</v>
      </c>
      <c r="U765" s="498"/>
      <c r="V765" s="41"/>
      <c r="W765" s="41"/>
      <c r="X765" s="41"/>
      <c r="Y765" s="166"/>
      <c r="Z765" s="41"/>
      <c r="AA765" s="444"/>
      <c r="AB765" s="41"/>
    </row>
    <row r="766" spans="1:28" ht="31.5" customHeight="1">
      <c r="A766" s="13">
        <v>754</v>
      </c>
      <c r="B766" s="14" t="s">
        <v>51</v>
      </c>
      <c r="C766" s="263" t="s">
        <v>173</v>
      </c>
      <c r="D766" s="9"/>
      <c r="E766" s="264" t="s">
        <v>127</v>
      </c>
      <c r="F766" s="264" t="s">
        <v>28</v>
      </c>
      <c r="G766" s="47">
        <v>157677</v>
      </c>
      <c r="H766" s="49">
        <v>157677</v>
      </c>
      <c r="I766" s="14" t="s">
        <v>30</v>
      </c>
      <c r="J766" s="473"/>
      <c r="K766" s="464"/>
      <c r="L766" s="464"/>
      <c r="M766" s="464"/>
      <c r="N766" s="464">
        <v>1</v>
      </c>
      <c r="O766" s="464"/>
      <c r="P766" s="464"/>
      <c r="Q766" s="464">
        <v>1</v>
      </c>
      <c r="R766" s="464"/>
      <c r="S766" s="464"/>
      <c r="T766" s="464">
        <v>1</v>
      </c>
      <c r="U766" s="498"/>
      <c r="V766" s="41"/>
      <c r="W766" s="41"/>
      <c r="X766" s="41"/>
      <c r="Y766" s="166"/>
      <c r="Z766" s="41"/>
      <c r="AA766" s="444"/>
      <c r="AB766" s="41"/>
    </row>
    <row r="767" spans="1:28" ht="47.25" customHeight="1">
      <c r="A767" s="13">
        <v>755</v>
      </c>
      <c r="B767" s="14" t="s">
        <v>51</v>
      </c>
      <c r="C767" s="17" t="s">
        <v>160</v>
      </c>
      <c r="D767" s="9"/>
      <c r="E767" s="264" t="s">
        <v>127</v>
      </c>
      <c r="F767" s="264" t="s">
        <v>28</v>
      </c>
      <c r="G767" s="138">
        <v>157677</v>
      </c>
      <c r="H767" s="49">
        <v>157677</v>
      </c>
      <c r="I767" s="14" t="s">
        <v>30</v>
      </c>
      <c r="J767" s="473"/>
      <c r="K767" s="464"/>
      <c r="L767" s="464"/>
      <c r="M767" s="464"/>
      <c r="N767" s="464">
        <v>1</v>
      </c>
      <c r="O767" s="464"/>
      <c r="P767" s="464"/>
      <c r="Q767" s="464">
        <v>1</v>
      </c>
      <c r="R767" s="464"/>
      <c r="S767" s="464"/>
      <c r="T767" s="464">
        <v>1</v>
      </c>
      <c r="U767" s="498"/>
      <c r="V767" s="41"/>
      <c r="W767" s="41"/>
      <c r="X767" s="41"/>
      <c r="Y767" s="166"/>
      <c r="Z767" s="41"/>
      <c r="AA767" s="444"/>
      <c r="AB767" s="41"/>
    </row>
    <row r="768" spans="1:28" ht="65.25" customHeight="1">
      <c r="A768" s="13">
        <v>756</v>
      </c>
      <c r="B768" s="14" t="s">
        <v>51</v>
      </c>
      <c r="C768" s="17" t="s">
        <v>174</v>
      </c>
      <c r="D768" s="9"/>
      <c r="E768" s="264" t="s">
        <v>127</v>
      </c>
      <c r="F768" s="264" t="s">
        <v>28</v>
      </c>
      <c r="G768" s="138">
        <v>157677</v>
      </c>
      <c r="H768" s="49">
        <v>157677</v>
      </c>
      <c r="I768" s="14" t="s">
        <v>30</v>
      </c>
      <c r="J768" s="473"/>
      <c r="K768" s="464"/>
      <c r="L768" s="464"/>
      <c r="M768" s="464"/>
      <c r="N768" s="464">
        <v>1</v>
      </c>
      <c r="O768" s="464"/>
      <c r="P768" s="464"/>
      <c r="Q768" s="464">
        <v>1</v>
      </c>
      <c r="R768" s="464"/>
      <c r="S768" s="464"/>
      <c r="T768" s="464">
        <v>1</v>
      </c>
      <c r="U768" s="498"/>
      <c r="V768" s="41"/>
      <c r="W768" s="41"/>
      <c r="X768" s="41"/>
      <c r="Y768" s="166"/>
      <c r="Z768" s="41"/>
      <c r="AA768" s="444"/>
      <c r="AB768" s="41"/>
    </row>
    <row r="769" spans="1:28" ht="32.25" customHeight="1">
      <c r="A769" s="13">
        <v>757</v>
      </c>
      <c r="B769" s="14"/>
      <c r="C769" s="24" t="s">
        <v>175</v>
      </c>
      <c r="D769" s="9"/>
      <c r="E769" s="264" t="s">
        <v>127</v>
      </c>
      <c r="F769" s="264" t="s">
        <v>28</v>
      </c>
      <c r="G769" s="267">
        <v>653950</v>
      </c>
      <c r="H769" s="52">
        <v>653950</v>
      </c>
      <c r="I769" s="14" t="s">
        <v>30</v>
      </c>
      <c r="J769" s="473"/>
      <c r="K769" s="464"/>
      <c r="L769" s="464"/>
      <c r="M769" s="464"/>
      <c r="N769" s="464">
        <v>1</v>
      </c>
      <c r="O769" s="464"/>
      <c r="P769" s="464"/>
      <c r="Q769" s="464">
        <v>1</v>
      </c>
      <c r="R769" s="464"/>
      <c r="S769" s="464"/>
      <c r="T769" s="464">
        <v>1</v>
      </c>
      <c r="U769" s="498"/>
      <c r="V769" s="41"/>
      <c r="W769" s="41"/>
      <c r="X769" s="41"/>
      <c r="Y769" s="166"/>
      <c r="Z769" s="41"/>
      <c r="AA769" s="444"/>
      <c r="AB769" s="41"/>
    </row>
    <row r="770" spans="1:28" ht="30.75" customHeight="1">
      <c r="A770" s="13">
        <v>758</v>
      </c>
      <c r="B770" s="14" t="s">
        <v>51</v>
      </c>
      <c r="C770" s="62" t="s">
        <v>176</v>
      </c>
      <c r="D770" s="9"/>
      <c r="E770" s="264" t="s">
        <v>127</v>
      </c>
      <c r="F770" s="264" t="s">
        <v>28</v>
      </c>
      <c r="G770" s="47">
        <v>217983.33</v>
      </c>
      <c r="H770" s="49">
        <v>217983.33</v>
      </c>
      <c r="I770" s="14" t="s">
        <v>30</v>
      </c>
      <c r="J770" s="473"/>
      <c r="K770" s="464"/>
      <c r="L770" s="464"/>
      <c r="M770" s="464"/>
      <c r="N770" s="464">
        <v>1</v>
      </c>
      <c r="O770" s="464"/>
      <c r="P770" s="464"/>
      <c r="Q770" s="464">
        <v>1</v>
      </c>
      <c r="R770" s="464"/>
      <c r="S770" s="464"/>
      <c r="T770" s="464">
        <v>1</v>
      </c>
      <c r="U770" s="498"/>
      <c r="V770" s="41"/>
      <c r="W770" s="41"/>
      <c r="X770" s="41"/>
      <c r="Y770" s="166"/>
      <c r="Z770" s="41"/>
      <c r="AA770" s="444"/>
      <c r="AB770" s="41"/>
    </row>
    <row r="771" spans="1:28" ht="67.5" customHeight="1">
      <c r="A771" s="13">
        <v>759</v>
      </c>
      <c r="B771" s="14" t="s">
        <v>51</v>
      </c>
      <c r="C771" s="17" t="s">
        <v>155</v>
      </c>
      <c r="D771" s="9"/>
      <c r="E771" s="264" t="s">
        <v>127</v>
      </c>
      <c r="F771" s="264" t="s">
        <v>28</v>
      </c>
      <c r="G771" s="138">
        <v>217983.33</v>
      </c>
      <c r="H771" s="49">
        <v>217983.33</v>
      </c>
      <c r="I771" s="14" t="s">
        <v>30</v>
      </c>
      <c r="J771" s="473"/>
      <c r="K771" s="464"/>
      <c r="L771" s="464"/>
      <c r="M771" s="464"/>
      <c r="N771" s="464">
        <v>1</v>
      </c>
      <c r="O771" s="464"/>
      <c r="P771" s="464"/>
      <c r="Q771" s="464">
        <v>1</v>
      </c>
      <c r="R771" s="464"/>
      <c r="S771" s="464"/>
      <c r="T771" s="464">
        <v>1</v>
      </c>
      <c r="U771" s="498"/>
      <c r="V771" s="41"/>
      <c r="W771" s="41"/>
      <c r="X771" s="41"/>
      <c r="Y771" s="166"/>
      <c r="Z771" s="41"/>
      <c r="AA771" s="444"/>
      <c r="AB771" s="41"/>
    </row>
    <row r="772" spans="1:28" ht="54" customHeight="1">
      <c r="A772" s="13">
        <v>760</v>
      </c>
      <c r="B772" s="14" t="s">
        <v>51</v>
      </c>
      <c r="C772" s="17" t="s">
        <v>177</v>
      </c>
      <c r="D772" s="9"/>
      <c r="E772" s="264" t="s">
        <v>127</v>
      </c>
      <c r="F772" s="264" t="s">
        <v>28</v>
      </c>
      <c r="G772" s="138">
        <v>217983.33</v>
      </c>
      <c r="H772" s="49">
        <v>217983.33</v>
      </c>
      <c r="I772" s="14" t="s">
        <v>30</v>
      </c>
      <c r="J772" s="473"/>
      <c r="K772" s="464"/>
      <c r="L772" s="464"/>
      <c r="M772" s="464"/>
      <c r="N772" s="464">
        <v>1</v>
      </c>
      <c r="O772" s="464"/>
      <c r="P772" s="464"/>
      <c r="Q772" s="464">
        <v>1</v>
      </c>
      <c r="R772" s="464"/>
      <c r="S772" s="464"/>
      <c r="T772" s="464">
        <v>1</v>
      </c>
      <c r="U772" s="498"/>
      <c r="V772" s="41"/>
      <c r="W772" s="41"/>
      <c r="X772" s="41"/>
      <c r="Y772" s="166"/>
      <c r="Z772" s="41"/>
      <c r="AA772" s="444"/>
      <c r="AB772" s="41"/>
    </row>
    <row r="773" spans="1:28" ht="15.75" customHeight="1">
      <c r="A773" s="13">
        <v>761</v>
      </c>
      <c r="B773" s="14"/>
      <c r="C773" s="24" t="s">
        <v>178</v>
      </c>
      <c r="D773" s="9"/>
      <c r="E773" s="264" t="s">
        <v>127</v>
      </c>
      <c r="F773" s="264" t="s">
        <v>28</v>
      </c>
      <c r="G773" s="267">
        <v>656470</v>
      </c>
      <c r="H773" s="52">
        <v>656470</v>
      </c>
      <c r="I773" s="14" t="s">
        <v>30</v>
      </c>
      <c r="J773" s="473"/>
      <c r="K773" s="464"/>
      <c r="L773" s="464"/>
      <c r="M773" s="464"/>
      <c r="N773" s="464">
        <v>1</v>
      </c>
      <c r="O773" s="464"/>
      <c r="P773" s="464"/>
      <c r="Q773" s="464">
        <v>1</v>
      </c>
      <c r="R773" s="464"/>
      <c r="S773" s="464"/>
      <c r="T773" s="464">
        <v>1</v>
      </c>
      <c r="U773" s="498"/>
      <c r="V773" s="41"/>
      <c r="W773" s="41"/>
      <c r="X773" s="41"/>
      <c r="Y773" s="166"/>
      <c r="Z773" s="41"/>
      <c r="AA773" s="444"/>
      <c r="AB773" s="41"/>
    </row>
    <row r="774" spans="1:28" ht="30.75" customHeight="1">
      <c r="A774" s="13">
        <v>762</v>
      </c>
      <c r="B774" s="14" t="s">
        <v>51</v>
      </c>
      <c r="C774" s="62" t="s">
        <v>179</v>
      </c>
      <c r="D774" s="9"/>
      <c r="E774" s="264" t="s">
        <v>127</v>
      </c>
      <c r="F774" s="264" t="s">
        <v>28</v>
      </c>
      <c r="G774" s="47">
        <v>131294</v>
      </c>
      <c r="H774" s="49">
        <v>131294</v>
      </c>
      <c r="I774" s="14" t="s">
        <v>30</v>
      </c>
      <c r="J774" s="473"/>
      <c r="K774" s="464"/>
      <c r="L774" s="464"/>
      <c r="M774" s="464"/>
      <c r="N774" s="464">
        <v>1</v>
      </c>
      <c r="O774" s="464"/>
      <c r="P774" s="464"/>
      <c r="Q774" s="464">
        <v>1</v>
      </c>
      <c r="R774" s="464"/>
      <c r="S774" s="464"/>
      <c r="T774" s="464">
        <v>1</v>
      </c>
      <c r="U774" s="498"/>
      <c r="V774" s="41"/>
      <c r="W774" s="41"/>
      <c r="X774" s="41"/>
      <c r="Y774" s="166"/>
      <c r="Z774" s="41"/>
      <c r="AA774" s="444"/>
      <c r="AB774" s="41"/>
    </row>
    <row r="775" spans="1:28" ht="30.75" customHeight="1">
      <c r="A775" s="13">
        <v>763</v>
      </c>
      <c r="B775" s="14" t="s">
        <v>51</v>
      </c>
      <c r="C775" s="62" t="s">
        <v>180</v>
      </c>
      <c r="D775" s="9"/>
      <c r="E775" s="264" t="s">
        <v>127</v>
      </c>
      <c r="F775" s="264" t="s">
        <v>28</v>
      </c>
      <c r="G775" s="47">
        <v>131294</v>
      </c>
      <c r="H775" s="49">
        <v>131294</v>
      </c>
      <c r="I775" s="14" t="s">
        <v>30</v>
      </c>
      <c r="J775" s="473"/>
      <c r="K775" s="464"/>
      <c r="L775" s="464"/>
      <c r="M775" s="464"/>
      <c r="N775" s="464">
        <v>1</v>
      </c>
      <c r="O775" s="464"/>
      <c r="P775" s="464"/>
      <c r="Q775" s="464">
        <v>1</v>
      </c>
      <c r="R775" s="464"/>
      <c r="S775" s="464"/>
      <c r="T775" s="464">
        <v>1</v>
      </c>
      <c r="U775" s="498"/>
      <c r="V775" s="41"/>
      <c r="W775" s="41"/>
      <c r="X775" s="41"/>
      <c r="Y775" s="166"/>
      <c r="Z775" s="41"/>
      <c r="AA775" s="444"/>
      <c r="AB775" s="41"/>
    </row>
    <row r="776" spans="1:28" ht="57" customHeight="1">
      <c r="A776" s="13">
        <v>764</v>
      </c>
      <c r="B776" s="14" t="s">
        <v>51</v>
      </c>
      <c r="C776" s="17" t="s">
        <v>181</v>
      </c>
      <c r="D776" s="9"/>
      <c r="E776" s="264" t="s">
        <v>127</v>
      </c>
      <c r="F776" s="264" t="s">
        <v>28</v>
      </c>
      <c r="G776" s="138">
        <v>131294</v>
      </c>
      <c r="H776" s="49">
        <v>131294</v>
      </c>
      <c r="I776" s="14" t="s">
        <v>30</v>
      </c>
      <c r="J776" s="473"/>
      <c r="K776" s="464"/>
      <c r="L776" s="464"/>
      <c r="M776" s="464"/>
      <c r="N776" s="464">
        <v>1</v>
      </c>
      <c r="O776" s="464"/>
      <c r="P776" s="464"/>
      <c r="Q776" s="464">
        <v>1</v>
      </c>
      <c r="R776" s="464"/>
      <c r="S776" s="464"/>
      <c r="T776" s="464">
        <v>1</v>
      </c>
      <c r="U776" s="498"/>
      <c r="V776" s="41"/>
      <c r="W776" s="41"/>
      <c r="X776" s="41"/>
      <c r="Y776" s="166"/>
      <c r="Z776" s="41"/>
      <c r="AA776" s="444"/>
      <c r="AB776" s="41"/>
    </row>
    <row r="777" spans="1:28" ht="60" customHeight="1">
      <c r="A777" s="13">
        <v>765</v>
      </c>
      <c r="B777" s="14" t="s">
        <v>51</v>
      </c>
      <c r="C777" s="17" t="s">
        <v>132</v>
      </c>
      <c r="D777" s="9"/>
      <c r="E777" s="264" t="s">
        <v>127</v>
      </c>
      <c r="F777" s="264" t="s">
        <v>28</v>
      </c>
      <c r="G777" s="138">
        <v>131294</v>
      </c>
      <c r="H777" s="49">
        <v>131294</v>
      </c>
      <c r="I777" s="14" t="s">
        <v>30</v>
      </c>
      <c r="J777" s="473"/>
      <c r="K777" s="464"/>
      <c r="L777" s="464"/>
      <c r="M777" s="464"/>
      <c r="N777" s="464">
        <v>1</v>
      </c>
      <c r="O777" s="464"/>
      <c r="P777" s="464"/>
      <c r="Q777" s="464">
        <v>1</v>
      </c>
      <c r="R777" s="464"/>
      <c r="S777" s="464"/>
      <c r="T777" s="464">
        <v>1</v>
      </c>
      <c r="U777" s="498"/>
      <c r="V777" s="41"/>
      <c r="W777" s="41"/>
      <c r="X777" s="41"/>
      <c r="Y777" s="166"/>
      <c r="Z777" s="41"/>
      <c r="AA777" s="444"/>
      <c r="AB777" s="41"/>
    </row>
    <row r="778" spans="1:28" ht="30.75" customHeight="1">
      <c r="A778" s="13">
        <v>766</v>
      </c>
      <c r="B778" s="14" t="s">
        <v>51</v>
      </c>
      <c r="C778" s="263" t="s">
        <v>182</v>
      </c>
      <c r="D778" s="9"/>
      <c r="E778" s="264" t="s">
        <v>127</v>
      </c>
      <c r="F778" s="264" t="s">
        <v>28</v>
      </c>
      <c r="G778" s="47">
        <v>131294</v>
      </c>
      <c r="H778" s="49">
        <v>131294</v>
      </c>
      <c r="I778" s="14" t="s">
        <v>30</v>
      </c>
      <c r="J778" s="473"/>
      <c r="K778" s="464"/>
      <c r="L778" s="464"/>
      <c r="M778" s="464"/>
      <c r="N778" s="464">
        <v>1</v>
      </c>
      <c r="O778" s="464"/>
      <c r="P778" s="464"/>
      <c r="Q778" s="464">
        <v>1</v>
      </c>
      <c r="R778" s="464"/>
      <c r="S778" s="464"/>
      <c r="T778" s="464">
        <v>1</v>
      </c>
      <c r="U778" s="498"/>
      <c r="V778" s="41"/>
      <c r="W778" s="41"/>
      <c r="X778" s="41"/>
      <c r="Y778" s="166"/>
      <c r="Z778" s="41"/>
      <c r="AA778" s="444"/>
      <c r="AB778" s="41"/>
    </row>
    <row r="779" spans="1:28" ht="33.75" customHeight="1">
      <c r="A779" s="13">
        <v>767</v>
      </c>
      <c r="B779" s="14"/>
      <c r="C779" s="24" t="s">
        <v>183</v>
      </c>
      <c r="D779" s="9"/>
      <c r="E779" s="264" t="s">
        <v>127</v>
      </c>
      <c r="F779" s="264" t="s">
        <v>28</v>
      </c>
      <c r="G779" s="267">
        <v>643970</v>
      </c>
      <c r="H779" s="52">
        <v>643970</v>
      </c>
      <c r="I779" s="14" t="s">
        <v>30</v>
      </c>
      <c r="J779" s="473"/>
      <c r="K779" s="464"/>
      <c r="L779" s="464"/>
      <c r="M779" s="464"/>
      <c r="N779" s="464">
        <v>1</v>
      </c>
      <c r="O779" s="464"/>
      <c r="P779" s="464"/>
      <c r="Q779" s="464">
        <v>1</v>
      </c>
      <c r="R779" s="464"/>
      <c r="S779" s="464"/>
      <c r="T779" s="464">
        <v>1</v>
      </c>
      <c r="U779" s="498"/>
      <c r="V779" s="41"/>
      <c r="W779" s="41"/>
      <c r="X779" s="41"/>
      <c r="Y779" s="166"/>
      <c r="Z779" s="41"/>
      <c r="AA779" s="444"/>
      <c r="AB779" s="41"/>
    </row>
    <row r="780" spans="1:28" ht="30.75" customHeight="1">
      <c r="A780" s="13">
        <v>768</v>
      </c>
      <c r="B780" s="14" t="s">
        <v>51</v>
      </c>
      <c r="C780" s="263" t="s">
        <v>184</v>
      </c>
      <c r="D780" s="9"/>
      <c r="E780" s="264" t="s">
        <v>127</v>
      </c>
      <c r="F780" s="264" t="s">
        <v>28</v>
      </c>
      <c r="G780" s="47">
        <v>104885.55</v>
      </c>
      <c r="H780" s="49">
        <v>314656.65999999997</v>
      </c>
      <c r="I780" s="14" t="s">
        <v>30</v>
      </c>
      <c r="J780" s="473"/>
      <c r="K780" s="464"/>
      <c r="L780" s="464"/>
      <c r="M780" s="464"/>
      <c r="N780" s="464">
        <v>1</v>
      </c>
      <c r="O780" s="464"/>
      <c r="P780" s="464"/>
      <c r="Q780" s="464">
        <v>1</v>
      </c>
      <c r="R780" s="464"/>
      <c r="S780" s="464"/>
      <c r="T780" s="464">
        <v>1</v>
      </c>
      <c r="U780" s="498"/>
      <c r="V780" s="41"/>
      <c r="W780" s="41"/>
      <c r="X780" s="41"/>
      <c r="Y780" s="166"/>
      <c r="Z780" s="41"/>
      <c r="AA780" s="444"/>
      <c r="AB780" s="41"/>
    </row>
    <row r="781" spans="1:28" ht="63.75" customHeight="1">
      <c r="A781" s="13">
        <v>769</v>
      </c>
      <c r="B781" s="14" t="s">
        <v>51</v>
      </c>
      <c r="C781" s="17" t="s">
        <v>185</v>
      </c>
      <c r="D781" s="9"/>
      <c r="E781" s="264" t="s">
        <v>127</v>
      </c>
      <c r="F781" s="264" t="s">
        <v>28</v>
      </c>
      <c r="G781" s="138">
        <v>104885.56</v>
      </c>
      <c r="H781" s="49">
        <v>314656.67</v>
      </c>
      <c r="I781" s="14" t="s">
        <v>30</v>
      </c>
      <c r="J781" s="473"/>
      <c r="K781" s="464"/>
      <c r="L781" s="464"/>
      <c r="M781" s="464"/>
      <c r="N781" s="464">
        <v>1</v>
      </c>
      <c r="O781" s="464"/>
      <c r="P781" s="464"/>
      <c r="Q781" s="464">
        <v>1</v>
      </c>
      <c r="R781" s="464"/>
      <c r="S781" s="464"/>
      <c r="T781" s="464">
        <v>1</v>
      </c>
      <c r="U781" s="498"/>
      <c r="V781" s="41"/>
      <c r="W781" s="41"/>
      <c r="X781" s="41"/>
      <c r="Y781" s="166"/>
      <c r="Z781" s="41"/>
      <c r="AA781" s="444"/>
      <c r="AB781" s="41"/>
    </row>
    <row r="782" spans="1:28" ht="45" customHeight="1">
      <c r="A782" s="13">
        <v>770</v>
      </c>
      <c r="B782" s="14" t="s">
        <v>51</v>
      </c>
      <c r="C782" s="17" t="s">
        <v>177</v>
      </c>
      <c r="D782" s="9"/>
      <c r="E782" s="264" t="s">
        <v>127</v>
      </c>
      <c r="F782" s="264" t="s">
        <v>28</v>
      </c>
      <c r="G782" s="138">
        <v>104885.56</v>
      </c>
      <c r="H782" s="49">
        <v>314656.67</v>
      </c>
      <c r="I782" s="14" t="s">
        <v>30</v>
      </c>
      <c r="J782" s="473"/>
      <c r="K782" s="464"/>
      <c r="L782" s="464"/>
      <c r="M782" s="464"/>
      <c r="N782" s="464">
        <v>1</v>
      </c>
      <c r="O782" s="464"/>
      <c r="P782" s="464"/>
      <c r="Q782" s="464">
        <v>1</v>
      </c>
      <c r="R782" s="464"/>
      <c r="S782" s="464"/>
      <c r="T782" s="464">
        <v>1</v>
      </c>
      <c r="U782" s="498"/>
      <c r="V782" s="41"/>
      <c r="W782" s="41"/>
      <c r="X782" s="41"/>
      <c r="Y782" s="166"/>
      <c r="Z782" s="41"/>
      <c r="AA782" s="444"/>
      <c r="AB782" s="41"/>
    </row>
    <row r="783" spans="1:28" ht="33.75" customHeight="1">
      <c r="A783" s="13">
        <v>771</v>
      </c>
      <c r="B783" s="14"/>
      <c r="C783" s="24" t="s">
        <v>186</v>
      </c>
      <c r="D783" s="9"/>
      <c r="E783" s="85"/>
      <c r="F783" s="85"/>
      <c r="G783" s="267">
        <v>696890</v>
      </c>
      <c r="H783" s="52">
        <v>696890</v>
      </c>
      <c r="I783" s="14" t="s">
        <v>30</v>
      </c>
      <c r="J783" s="473"/>
      <c r="K783" s="464"/>
      <c r="L783" s="464"/>
      <c r="M783" s="464"/>
      <c r="N783" s="464">
        <v>1</v>
      </c>
      <c r="O783" s="464"/>
      <c r="P783" s="464"/>
      <c r="Q783" s="464">
        <v>1</v>
      </c>
      <c r="R783" s="464"/>
      <c r="S783" s="464"/>
      <c r="T783" s="464">
        <v>1</v>
      </c>
      <c r="U783" s="498"/>
      <c r="V783" s="41"/>
      <c r="W783" s="41"/>
      <c r="X783" s="41"/>
      <c r="Y783" s="166"/>
      <c r="Z783" s="41"/>
      <c r="AA783" s="444"/>
      <c r="AB783" s="41"/>
    </row>
    <row r="784" spans="1:28" ht="28.5" customHeight="1">
      <c r="A784" s="13">
        <v>772</v>
      </c>
      <c r="B784" s="14" t="s">
        <v>51</v>
      </c>
      <c r="C784" s="62" t="s">
        <v>187</v>
      </c>
      <c r="D784" s="9"/>
      <c r="E784" s="264" t="s">
        <v>127</v>
      </c>
      <c r="F784" s="264" t="s">
        <v>28</v>
      </c>
      <c r="G784" s="47">
        <v>232296.66</v>
      </c>
      <c r="H784" s="49">
        <v>232296.66</v>
      </c>
      <c r="I784" s="14" t="s">
        <v>30</v>
      </c>
      <c r="J784" s="473"/>
      <c r="K784" s="464"/>
      <c r="L784" s="464"/>
      <c r="M784" s="464"/>
      <c r="N784" s="464">
        <v>1</v>
      </c>
      <c r="O784" s="464"/>
      <c r="P784" s="464"/>
      <c r="Q784" s="464">
        <v>1</v>
      </c>
      <c r="R784" s="464"/>
      <c r="S784" s="464"/>
      <c r="T784" s="464">
        <v>1</v>
      </c>
      <c r="U784" s="498"/>
      <c r="V784" s="41"/>
      <c r="W784" s="41"/>
      <c r="X784" s="41"/>
      <c r="Y784" s="166"/>
      <c r="Z784" s="41"/>
      <c r="AA784" s="444"/>
      <c r="AB784" s="41"/>
    </row>
    <row r="785" spans="1:28" ht="28.5" customHeight="1">
      <c r="A785" s="13">
        <v>773</v>
      </c>
      <c r="B785" s="14" t="s">
        <v>51</v>
      </c>
      <c r="C785" s="263" t="s">
        <v>188</v>
      </c>
      <c r="D785" s="9"/>
      <c r="E785" s="264" t="s">
        <v>127</v>
      </c>
      <c r="F785" s="264" t="s">
        <v>28</v>
      </c>
      <c r="G785" s="47">
        <v>232296.67</v>
      </c>
      <c r="H785" s="49">
        <v>232296.67</v>
      </c>
      <c r="I785" s="14" t="s">
        <v>30</v>
      </c>
      <c r="J785" s="473"/>
      <c r="K785" s="464"/>
      <c r="L785" s="464"/>
      <c r="M785" s="464"/>
      <c r="N785" s="464">
        <v>1</v>
      </c>
      <c r="O785" s="464"/>
      <c r="P785" s="464"/>
      <c r="Q785" s="464">
        <v>1</v>
      </c>
      <c r="R785" s="464"/>
      <c r="S785" s="464"/>
      <c r="T785" s="464">
        <v>1</v>
      </c>
      <c r="U785" s="498"/>
      <c r="V785" s="41"/>
      <c r="W785" s="41"/>
      <c r="X785" s="41"/>
      <c r="Y785" s="166"/>
      <c r="Z785" s="41"/>
      <c r="AA785" s="444"/>
      <c r="AB785" s="41"/>
    </row>
    <row r="786" spans="1:28" ht="63" customHeight="1">
      <c r="A786" s="13">
        <v>774</v>
      </c>
      <c r="B786" s="14" t="s">
        <v>51</v>
      </c>
      <c r="C786" s="17" t="s">
        <v>185</v>
      </c>
      <c r="D786" s="9"/>
      <c r="E786" s="264" t="s">
        <v>127</v>
      </c>
      <c r="F786" s="264" t="s">
        <v>28</v>
      </c>
      <c r="G786" s="138">
        <v>232296.67</v>
      </c>
      <c r="H786" s="49">
        <v>232296.67</v>
      </c>
      <c r="I786" s="14" t="s">
        <v>30</v>
      </c>
      <c r="J786" s="473"/>
      <c r="K786" s="464"/>
      <c r="L786" s="464"/>
      <c r="M786" s="464"/>
      <c r="N786" s="464">
        <v>1</v>
      </c>
      <c r="O786" s="464"/>
      <c r="P786" s="464"/>
      <c r="Q786" s="464">
        <v>1</v>
      </c>
      <c r="R786" s="464"/>
      <c r="S786" s="464"/>
      <c r="T786" s="464">
        <v>1</v>
      </c>
      <c r="U786" s="498"/>
      <c r="V786" s="41"/>
      <c r="W786" s="41"/>
      <c r="X786" s="41"/>
      <c r="Y786" s="166"/>
      <c r="Z786" s="41"/>
      <c r="AA786" s="444"/>
      <c r="AB786" s="41"/>
    </row>
    <row r="787" spans="1:28" ht="39" customHeight="1">
      <c r="A787" s="13">
        <v>775</v>
      </c>
      <c r="B787" s="14"/>
      <c r="C787" s="24" t="s">
        <v>189</v>
      </c>
      <c r="D787" s="9"/>
      <c r="E787" s="264" t="s">
        <v>127</v>
      </c>
      <c r="F787" s="264" t="s">
        <v>28</v>
      </c>
      <c r="G787" s="267">
        <v>678956</v>
      </c>
      <c r="H787" s="52">
        <v>678956</v>
      </c>
      <c r="I787" s="14" t="s">
        <v>30</v>
      </c>
      <c r="J787" s="473"/>
      <c r="K787" s="464"/>
      <c r="L787" s="464"/>
      <c r="M787" s="464"/>
      <c r="N787" s="464">
        <v>1</v>
      </c>
      <c r="O787" s="464"/>
      <c r="P787" s="464"/>
      <c r="Q787" s="464">
        <v>1</v>
      </c>
      <c r="R787" s="464"/>
      <c r="S787" s="464"/>
      <c r="T787" s="464">
        <v>1</v>
      </c>
      <c r="U787" s="498"/>
      <c r="V787" s="41"/>
      <c r="W787" s="41"/>
      <c r="X787" s="41"/>
      <c r="Y787" s="166"/>
      <c r="Z787" s="41"/>
      <c r="AA787" s="444"/>
      <c r="AB787" s="41"/>
    </row>
    <row r="788" spans="1:28" ht="30.75" customHeight="1">
      <c r="A788" s="13">
        <v>776</v>
      </c>
      <c r="B788" s="14" t="s">
        <v>51</v>
      </c>
      <c r="C788" s="263" t="s">
        <v>190</v>
      </c>
      <c r="D788" s="9"/>
      <c r="E788" s="264" t="s">
        <v>127</v>
      </c>
      <c r="F788" s="264" t="s">
        <v>28</v>
      </c>
      <c r="G788" s="47">
        <v>169739</v>
      </c>
      <c r="H788" s="49">
        <v>169739</v>
      </c>
      <c r="I788" s="14" t="s">
        <v>30</v>
      </c>
      <c r="J788" s="473"/>
      <c r="K788" s="464"/>
      <c r="L788" s="464"/>
      <c r="M788" s="464"/>
      <c r="N788" s="464">
        <v>1</v>
      </c>
      <c r="O788" s="464"/>
      <c r="P788" s="464"/>
      <c r="Q788" s="464">
        <v>1</v>
      </c>
      <c r="R788" s="464"/>
      <c r="S788" s="464"/>
      <c r="T788" s="464">
        <v>1</v>
      </c>
      <c r="U788" s="498"/>
      <c r="V788" s="41"/>
      <c r="W788" s="41"/>
      <c r="X788" s="41"/>
      <c r="Y788" s="166"/>
      <c r="Z788" s="41"/>
      <c r="AA788" s="444"/>
      <c r="AB788" s="41"/>
    </row>
    <row r="789" spans="1:28" ht="30.75" customHeight="1">
      <c r="A789" s="13">
        <v>777</v>
      </c>
      <c r="B789" s="14" t="s">
        <v>51</v>
      </c>
      <c r="C789" s="263" t="s">
        <v>191</v>
      </c>
      <c r="D789" s="9"/>
      <c r="E789" s="264" t="s">
        <v>127</v>
      </c>
      <c r="F789" s="264" t="s">
        <v>28</v>
      </c>
      <c r="G789" s="47">
        <v>169739</v>
      </c>
      <c r="H789" s="49">
        <v>169739</v>
      </c>
      <c r="I789" s="14" t="s">
        <v>30</v>
      </c>
      <c r="J789" s="473"/>
      <c r="K789" s="464"/>
      <c r="L789" s="464"/>
      <c r="M789" s="464"/>
      <c r="N789" s="464">
        <v>1</v>
      </c>
      <c r="O789" s="464"/>
      <c r="P789" s="464"/>
      <c r="Q789" s="464">
        <v>1</v>
      </c>
      <c r="R789" s="464"/>
      <c r="S789" s="464"/>
      <c r="T789" s="464">
        <v>1</v>
      </c>
      <c r="U789" s="498"/>
      <c r="V789" s="41"/>
      <c r="W789" s="41"/>
      <c r="X789" s="41"/>
      <c r="Y789" s="166"/>
      <c r="Z789" s="41"/>
      <c r="AA789" s="444"/>
      <c r="AB789" s="41"/>
    </row>
    <row r="790" spans="1:28" ht="45.75" customHeight="1">
      <c r="A790" s="13">
        <v>778</v>
      </c>
      <c r="B790" s="14" t="s">
        <v>51</v>
      </c>
      <c r="C790" s="17" t="s">
        <v>192</v>
      </c>
      <c r="D790" s="9"/>
      <c r="E790" s="264" t="s">
        <v>127</v>
      </c>
      <c r="F790" s="264" t="s">
        <v>28</v>
      </c>
      <c r="G790" s="138">
        <v>169739</v>
      </c>
      <c r="H790" s="49">
        <v>169739</v>
      </c>
      <c r="I790" s="14" t="s">
        <v>30</v>
      </c>
      <c r="J790" s="473"/>
      <c r="K790" s="464"/>
      <c r="L790" s="464"/>
      <c r="M790" s="464"/>
      <c r="N790" s="464">
        <v>1</v>
      </c>
      <c r="O790" s="464"/>
      <c r="P790" s="464"/>
      <c r="Q790" s="464">
        <v>1</v>
      </c>
      <c r="R790" s="464"/>
      <c r="S790" s="464"/>
      <c r="T790" s="464">
        <v>1</v>
      </c>
      <c r="U790" s="498"/>
      <c r="V790" s="41"/>
      <c r="W790" s="41"/>
      <c r="X790" s="41"/>
      <c r="Y790" s="166"/>
      <c r="Z790" s="41"/>
      <c r="AA790" s="444"/>
      <c r="AB790" s="41"/>
    </row>
    <row r="791" spans="1:28" ht="65.25" customHeight="1">
      <c r="A791" s="13">
        <v>779</v>
      </c>
      <c r="B791" s="14" t="s">
        <v>51</v>
      </c>
      <c r="C791" s="17" t="s">
        <v>132</v>
      </c>
      <c r="D791" s="9"/>
      <c r="E791" s="264" t="s">
        <v>127</v>
      </c>
      <c r="F791" s="264" t="s">
        <v>28</v>
      </c>
      <c r="G791" s="138">
        <v>169739</v>
      </c>
      <c r="H791" s="49">
        <v>169739</v>
      </c>
      <c r="I791" s="14" t="s">
        <v>30</v>
      </c>
      <c r="J791" s="473"/>
      <c r="K791" s="464"/>
      <c r="L791" s="464"/>
      <c r="M791" s="464"/>
      <c r="N791" s="464">
        <v>1</v>
      </c>
      <c r="O791" s="464"/>
      <c r="P791" s="464"/>
      <c r="Q791" s="464">
        <v>1</v>
      </c>
      <c r="R791" s="464"/>
      <c r="S791" s="464"/>
      <c r="T791" s="464">
        <v>1</v>
      </c>
      <c r="U791" s="498"/>
      <c r="V791" s="41"/>
      <c r="W791" s="41"/>
      <c r="X791" s="41"/>
      <c r="Y791" s="166"/>
      <c r="Z791" s="41"/>
      <c r="AA791" s="444"/>
      <c r="AB791" s="41"/>
    </row>
    <row r="792" spans="1:28" ht="35.25" customHeight="1">
      <c r="A792" s="13">
        <v>780</v>
      </c>
      <c r="B792" s="14"/>
      <c r="C792" s="24" t="s">
        <v>193</v>
      </c>
      <c r="D792" s="9"/>
      <c r="E792" s="264" t="s">
        <v>127</v>
      </c>
      <c r="F792" s="264" t="s">
        <v>28</v>
      </c>
      <c r="G792" s="360">
        <v>232010</v>
      </c>
      <c r="H792" s="52">
        <v>696030</v>
      </c>
      <c r="I792" s="14" t="s">
        <v>30</v>
      </c>
      <c r="J792" s="473"/>
      <c r="K792" s="464"/>
      <c r="L792" s="464"/>
      <c r="M792" s="464"/>
      <c r="N792" s="464">
        <v>1</v>
      </c>
      <c r="O792" s="464"/>
      <c r="P792" s="464"/>
      <c r="Q792" s="464">
        <v>1</v>
      </c>
      <c r="R792" s="464"/>
      <c r="S792" s="464"/>
      <c r="T792" s="464">
        <v>1</v>
      </c>
      <c r="U792" s="498"/>
      <c r="V792" s="41"/>
      <c r="W792" s="41"/>
      <c r="X792" s="41"/>
      <c r="Y792" s="166"/>
      <c r="Z792" s="41"/>
      <c r="AA792" s="444"/>
      <c r="AB792" s="41"/>
    </row>
    <row r="793" spans="1:28" ht="36" customHeight="1">
      <c r="A793" s="13">
        <v>781</v>
      </c>
      <c r="B793" s="14" t="s">
        <v>51</v>
      </c>
      <c r="C793" s="263" t="s">
        <v>194</v>
      </c>
      <c r="D793" s="9"/>
      <c r="E793" s="264" t="s">
        <v>127</v>
      </c>
      <c r="F793" s="264" t="s">
        <v>28</v>
      </c>
      <c r="G793" s="47">
        <v>174007.5</v>
      </c>
      <c r="H793" s="49">
        <v>174007.5</v>
      </c>
      <c r="I793" s="14" t="s">
        <v>30</v>
      </c>
      <c r="J793" s="473"/>
      <c r="K793" s="464"/>
      <c r="L793" s="464"/>
      <c r="M793" s="464"/>
      <c r="N793" s="464">
        <v>1</v>
      </c>
      <c r="O793" s="464"/>
      <c r="P793" s="464"/>
      <c r="Q793" s="464">
        <v>1</v>
      </c>
      <c r="R793" s="464"/>
      <c r="S793" s="464"/>
      <c r="T793" s="464">
        <v>1</v>
      </c>
      <c r="U793" s="498"/>
      <c r="V793" s="41"/>
      <c r="W793" s="41"/>
      <c r="X793" s="41"/>
      <c r="Y793" s="166"/>
      <c r="Z793" s="41"/>
      <c r="AA793" s="444"/>
      <c r="AB793" s="41"/>
    </row>
    <row r="794" spans="1:28" ht="36" customHeight="1">
      <c r="A794" s="13">
        <v>782</v>
      </c>
      <c r="B794" s="14" t="s">
        <v>51</v>
      </c>
      <c r="C794" s="263" t="s">
        <v>195</v>
      </c>
      <c r="D794" s="9"/>
      <c r="E794" s="264" t="s">
        <v>127</v>
      </c>
      <c r="F794" s="264" t="s">
        <v>28</v>
      </c>
      <c r="G794" s="47">
        <v>174007.5</v>
      </c>
      <c r="H794" s="49">
        <v>174007.5</v>
      </c>
      <c r="I794" s="14" t="s">
        <v>30</v>
      </c>
      <c r="J794" s="473"/>
      <c r="K794" s="464"/>
      <c r="L794" s="464"/>
      <c r="M794" s="464"/>
      <c r="N794" s="464">
        <v>1</v>
      </c>
      <c r="O794" s="464"/>
      <c r="P794" s="464"/>
      <c r="Q794" s="464">
        <v>1</v>
      </c>
      <c r="R794" s="464"/>
      <c r="S794" s="464"/>
      <c r="T794" s="464">
        <v>1</v>
      </c>
      <c r="U794" s="498"/>
      <c r="V794" s="41"/>
      <c r="W794" s="41"/>
      <c r="X794" s="41"/>
      <c r="Y794" s="166"/>
      <c r="Z794" s="41"/>
      <c r="AA794" s="444"/>
      <c r="AB794" s="41"/>
    </row>
    <row r="795" spans="1:28" ht="45.75" customHeight="1">
      <c r="A795" s="13">
        <v>783</v>
      </c>
      <c r="B795" s="14" t="s">
        <v>51</v>
      </c>
      <c r="C795" s="17" t="s">
        <v>181</v>
      </c>
      <c r="D795" s="9"/>
      <c r="E795" s="264" t="s">
        <v>127</v>
      </c>
      <c r="F795" s="264" t="s">
        <v>28</v>
      </c>
      <c r="G795" s="138">
        <v>174007.5</v>
      </c>
      <c r="H795" s="49">
        <v>174007.5</v>
      </c>
      <c r="I795" s="14" t="s">
        <v>30</v>
      </c>
      <c r="J795" s="473"/>
      <c r="K795" s="464"/>
      <c r="L795" s="464"/>
      <c r="M795" s="464"/>
      <c r="N795" s="464">
        <v>1</v>
      </c>
      <c r="O795" s="464"/>
      <c r="P795" s="464"/>
      <c r="Q795" s="464">
        <v>1</v>
      </c>
      <c r="R795" s="464"/>
      <c r="S795" s="464"/>
      <c r="T795" s="464">
        <v>1</v>
      </c>
      <c r="U795" s="498"/>
      <c r="V795" s="41"/>
      <c r="W795" s="41"/>
      <c r="X795" s="41"/>
      <c r="Y795" s="166"/>
      <c r="Z795" s="41"/>
      <c r="AA795" s="444"/>
      <c r="AB795" s="41"/>
    </row>
    <row r="796" spans="1:28" ht="60.75" customHeight="1">
      <c r="A796" s="13">
        <v>784</v>
      </c>
      <c r="B796" s="14" t="s">
        <v>51</v>
      </c>
      <c r="C796" s="17" t="s">
        <v>132</v>
      </c>
      <c r="D796" s="9"/>
      <c r="E796" s="264" t="s">
        <v>127</v>
      </c>
      <c r="F796" s="264" t="s">
        <v>28</v>
      </c>
      <c r="G796" s="138">
        <v>174007.5</v>
      </c>
      <c r="H796" s="49">
        <v>174007.5</v>
      </c>
      <c r="I796" s="14" t="s">
        <v>30</v>
      </c>
      <c r="J796" s="473"/>
      <c r="K796" s="464"/>
      <c r="L796" s="464"/>
      <c r="M796" s="464"/>
      <c r="N796" s="464">
        <v>1</v>
      </c>
      <c r="O796" s="464"/>
      <c r="P796" s="464"/>
      <c r="Q796" s="464">
        <v>1</v>
      </c>
      <c r="R796" s="464"/>
      <c r="S796" s="464"/>
      <c r="T796" s="464">
        <v>1</v>
      </c>
      <c r="U796" s="498"/>
      <c r="V796" s="41"/>
      <c r="W796" s="41"/>
      <c r="X796" s="41"/>
      <c r="Y796" s="166"/>
      <c r="Z796" s="41"/>
      <c r="AA796" s="444"/>
      <c r="AB796" s="41"/>
    </row>
    <row r="797" spans="1:28" ht="40.5" customHeight="1">
      <c r="A797" s="13">
        <v>785</v>
      </c>
      <c r="B797" s="14"/>
      <c r="C797" s="24" t="s">
        <v>196</v>
      </c>
      <c r="D797" s="9"/>
      <c r="E797" s="85"/>
      <c r="F797" s="85"/>
      <c r="G797" s="267">
        <v>2106104</v>
      </c>
      <c r="H797" s="52">
        <v>2106104</v>
      </c>
      <c r="I797" s="14" t="s">
        <v>30</v>
      </c>
      <c r="J797" s="473"/>
      <c r="K797" s="464"/>
      <c r="L797" s="464"/>
      <c r="M797" s="464"/>
      <c r="N797" s="464">
        <v>1</v>
      </c>
      <c r="O797" s="464"/>
      <c r="P797" s="464"/>
      <c r="Q797" s="464">
        <v>1</v>
      </c>
      <c r="R797" s="464"/>
      <c r="S797" s="464"/>
      <c r="T797" s="464">
        <v>1</v>
      </c>
      <c r="U797" s="498"/>
      <c r="V797" s="41"/>
      <c r="W797" s="41"/>
      <c r="X797" s="41"/>
      <c r="Y797" s="166"/>
      <c r="Z797" s="41"/>
      <c r="AA797" s="444"/>
      <c r="AB797" s="41"/>
    </row>
    <row r="798" spans="1:28" ht="36" customHeight="1">
      <c r="A798" s="13">
        <v>786</v>
      </c>
      <c r="B798" s="14" t="s">
        <v>51</v>
      </c>
      <c r="C798" s="62" t="s">
        <v>197</v>
      </c>
      <c r="D798" s="9"/>
      <c r="E798" s="264" t="s">
        <v>127</v>
      </c>
      <c r="F798" s="264" t="s">
        <v>28</v>
      </c>
      <c r="G798" s="47">
        <v>234011.55</v>
      </c>
      <c r="H798" s="49">
        <v>702034.66</v>
      </c>
      <c r="I798" s="14" t="s">
        <v>30</v>
      </c>
      <c r="J798" s="473"/>
      <c r="K798" s="464"/>
      <c r="L798" s="464"/>
      <c r="M798" s="464"/>
      <c r="N798" s="464">
        <v>1</v>
      </c>
      <c r="O798" s="464"/>
      <c r="P798" s="464"/>
      <c r="Q798" s="464">
        <v>1</v>
      </c>
      <c r="R798" s="464"/>
      <c r="S798" s="464"/>
      <c r="T798" s="464">
        <v>1</v>
      </c>
      <c r="U798" s="498"/>
      <c r="V798" s="41"/>
      <c r="W798" s="41"/>
      <c r="X798" s="41"/>
      <c r="Y798" s="166"/>
      <c r="Z798" s="41"/>
      <c r="AA798" s="444"/>
      <c r="AB798" s="41"/>
    </row>
    <row r="799" spans="1:28" ht="53.25" customHeight="1">
      <c r="A799" s="13">
        <v>787</v>
      </c>
      <c r="B799" s="14" t="s">
        <v>51</v>
      </c>
      <c r="C799" s="17" t="s">
        <v>198</v>
      </c>
      <c r="D799" s="9"/>
      <c r="E799" s="264" t="s">
        <v>127</v>
      </c>
      <c r="F799" s="264" t="s">
        <v>28</v>
      </c>
      <c r="G799" s="138">
        <v>234011.56</v>
      </c>
      <c r="H799" s="49">
        <v>702034.67</v>
      </c>
      <c r="I799" s="14" t="s">
        <v>30</v>
      </c>
      <c r="J799" s="473"/>
      <c r="K799" s="464"/>
      <c r="L799" s="464"/>
      <c r="M799" s="464"/>
      <c r="N799" s="464">
        <v>1</v>
      </c>
      <c r="O799" s="464"/>
      <c r="P799" s="464"/>
      <c r="Q799" s="464">
        <v>1</v>
      </c>
      <c r="R799" s="464"/>
      <c r="S799" s="464"/>
      <c r="T799" s="464">
        <v>1</v>
      </c>
      <c r="U799" s="498"/>
      <c r="V799" s="41"/>
      <c r="W799" s="41"/>
      <c r="X799" s="41"/>
      <c r="Y799" s="166"/>
      <c r="Z799" s="41"/>
      <c r="AA799" s="444"/>
      <c r="AB799" s="41"/>
    </row>
    <row r="800" spans="1:28" ht="29.25" customHeight="1">
      <c r="A800" s="13">
        <v>788</v>
      </c>
      <c r="B800" s="14" t="s">
        <v>51</v>
      </c>
      <c r="C800" s="62" t="s">
        <v>199</v>
      </c>
      <c r="D800" s="9"/>
      <c r="E800" s="264" t="s">
        <v>127</v>
      </c>
      <c r="F800" s="264" t="s">
        <v>28</v>
      </c>
      <c r="G800" s="47">
        <v>234011.56</v>
      </c>
      <c r="H800" s="49">
        <v>702034.67</v>
      </c>
      <c r="I800" s="14" t="s">
        <v>30</v>
      </c>
      <c r="J800" s="473"/>
      <c r="K800" s="464"/>
      <c r="L800" s="464"/>
      <c r="M800" s="464"/>
      <c r="N800" s="464">
        <v>1</v>
      </c>
      <c r="O800" s="464"/>
      <c r="P800" s="464"/>
      <c r="Q800" s="464">
        <v>1</v>
      </c>
      <c r="R800" s="464"/>
      <c r="S800" s="464"/>
      <c r="T800" s="464">
        <v>1</v>
      </c>
      <c r="U800" s="498"/>
      <c r="V800" s="41"/>
      <c r="W800" s="41"/>
      <c r="X800" s="41"/>
      <c r="Y800" s="166"/>
      <c r="Z800" s="41"/>
      <c r="AA800" s="444"/>
      <c r="AB800" s="41"/>
    </row>
    <row r="801" spans="1:28" ht="15.75" customHeight="1">
      <c r="A801" s="13">
        <v>789</v>
      </c>
      <c r="B801" s="14"/>
      <c r="C801" s="8" t="s">
        <v>103</v>
      </c>
      <c r="D801" s="9"/>
      <c r="E801" s="18"/>
      <c r="F801" s="9"/>
      <c r="G801" s="11"/>
      <c r="H801" s="52">
        <f>SUM(H712,H715,H718,H723,H730,H736,H742,H747,H752,H758,H764,H769,H773,H779,H783,H787,H792,H797,H710)</f>
        <v>40017563</v>
      </c>
      <c r="I801" s="15"/>
      <c r="J801" s="459"/>
      <c r="K801" s="459"/>
      <c r="L801" s="459"/>
      <c r="M801" s="459"/>
      <c r="N801" s="459"/>
      <c r="O801" s="459"/>
      <c r="P801" s="459"/>
      <c r="Q801" s="459"/>
      <c r="R801" s="459"/>
      <c r="S801" s="459"/>
      <c r="T801" s="459"/>
      <c r="U801" s="482"/>
      <c r="V801" s="41"/>
      <c r="W801" s="342">
        <f>H801/3</f>
        <v>13339187.666666666</v>
      </c>
      <c r="X801" s="41"/>
      <c r="Y801" s="166"/>
      <c r="Z801" s="41"/>
      <c r="AA801" s="444"/>
      <c r="AB801" s="41"/>
    </row>
    <row r="802" spans="1:28" ht="15.75" customHeight="1">
      <c r="A802" s="13">
        <v>790</v>
      </c>
      <c r="B802" s="763" t="s">
        <v>200</v>
      </c>
      <c r="C802" s="805"/>
      <c r="D802" s="805"/>
      <c r="E802" s="806"/>
      <c r="F802" s="9"/>
      <c r="G802" s="11"/>
      <c r="H802" s="52">
        <f>SUM(H801,H693)</f>
        <v>200300925.5</v>
      </c>
      <c r="I802" s="15"/>
      <c r="J802" s="459"/>
      <c r="K802" s="459"/>
      <c r="L802" s="459"/>
      <c r="M802" s="459"/>
      <c r="N802" s="459"/>
      <c r="O802" s="459"/>
      <c r="P802" s="459"/>
      <c r="Q802" s="459"/>
      <c r="R802" s="459"/>
      <c r="S802" s="459"/>
      <c r="T802" s="459"/>
      <c r="U802" s="482"/>
      <c r="V802" s="41"/>
      <c r="W802" s="41"/>
      <c r="X802" s="41"/>
      <c r="Y802" s="166"/>
      <c r="Z802" s="41"/>
      <c r="AA802" s="444"/>
      <c r="AB802" s="41"/>
    </row>
    <row r="803" spans="1:28" ht="15.75" customHeight="1">
      <c r="A803" s="13">
        <v>791</v>
      </c>
      <c r="B803" s="14"/>
      <c r="C803" s="82"/>
      <c r="D803" s="14"/>
      <c r="E803" s="14"/>
      <c r="F803" s="14"/>
      <c r="G803" s="20"/>
      <c r="H803" s="148"/>
      <c r="I803" s="208"/>
      <c r="J803" s="459"/>
      <c r="K803" s="459"/>
      <c r="L803" s="459"/>
      <c r="M803" s="459"/>
      <c r="N803" s="459"/>
      <c r="O803" s="459"/>
      <c r="P803" s="459"/>
      <c r="Q803" s="459"/>
      <c r="R803" s="459"/>
      <c r="S803" s="459"/>
      <c r="T803" s="459"/>
      <c r="U803" s="482"/>
      <c r="V803" s="41"/>
      <c r="W803" s="41"/>
      <c r="X803" s="41"/>
      <c r="Y803" s="166"/>
      <c r="Z803" s="41"/>
      <c r="AA803" s="444"/>
      <c r="AB803" s="41"/>
    </row>
    <row r="804" spans="1:28" ht="15.75" customHeight="1">
      <c r="A804" s="13">
        <v>792</v>
      </c>
      <c r="B804" s="15" t="s">
        <v>213</v>
      </c>
      <c r="C804" s="24" t="s">
        <v>214</v>
      </c>
      <c r="D804" s="14" t="s">
        <v>37</v>
      </c>
      <c r="E804" s="18"/>
      <c r="F804" s="9"/>
      <c r="G804" s="11"/>
      <c r="H804" s="11">
        <f>SUM(H805,H834)</f>
        <v>78100380</v>
      </c>
      <c r="I804" s="411"/>
      <c r="J804" s="459"/>
      <c r="K804" s="459"/>
      <c r="L804" s="459"/>
      <c r="M804" s="459"/>
      <c r="N804" s="459"/>
      <c r="O804" s="459"/>
      <c r="P804" s="459"/>
      <c r="Q804" s="459"/>
      <c r="R804" s="459"/>
      <c r="S804" s="459"/>
      <c r="T804" s="459"/>
      <c r="U804" s="482"/>
      <c r="V804" s="41" t="s">
        <v>851</v>
      </c>
      <c r="W804" s="41"/>
      <c r="X804" s="41"/>
      <c r="Y804" s="166"/>
      <c r="Z804" s="41"/>
      <c r="AA804" s="444"/>
      <c r="AB804" s="41"/>
    </row>
    <row r="805" spans="1:28" ht="35.25" customHeight="1">
      <c r="A805" s="13">
        <v>793</v>
      </c>
      <c r="B805" s="15" t="s">
        <v>213</v>
      </c>
      <c r="C805" s="24" t="s">
        <v>215</v>
      </c>
      <c r="D805" s="14" t="s">
        <v>37</v>
      </c>
      <c r="E805" s="18"/>
      <c r="F805" s="9"/>
      <c r="G805" s="11"/>
      <c r="H805" s="322">
        <f>SUM(H806,H813,H820,H827)</f>
        <v>36700380</v>
      </c>
      <c r="I805" s="411"/>
      <c r="J805" s="459"/>
      <c r="K805" s="459"/>
      <c r="L805" s="459"/>
      <c r="M805" s="459"/>
      <c r="N805" s="459"/>
      <c r="O805" s="459"/>
      <c r="P805" s="459"/>
      <c r="Q805" s="459"/>
      <c r="R805" s="459"/>
      <c r="S805" s="459"/>
      <c r="T805" s="459"/>
      <c r="U805" s="482"/>
      <c r="V805" s="41" t="s">
        <v>851</v>
      </c>
      <c r="W805" s="41"/>
      <c r="X805" s="41"/>
      <c r="Y805" s="166"/>
      <c r="Z805" s="41"/>
      <c r="AA805" s="444"/>
      <c r="AB805" s="41"/>
    </row>
    <row r="806" spans="1:28" ht="35.25" customHeight="1">
      <c r="A806" s="13">
        <v>794</v>
      </c>
      <c r="B806" s="15" t="s">
        <v>213</v>
      </c>
      <c r="C806" s="24" t="s">
        <v>216</v>
      </c>
      <c r="D806" s="14" t="s">
        <v>37</v>
      </c>
      <c r="E806" s="14"/>
      <c r="F806" s="14"/>
      <c r="H806" s="52">
        <v>7926820</v>
      </c>
      <c r="I806" s="14" t="s">
        <v>30</v>
      </c>
      <c r="J806" s="459"/>
      <c r="K806" s="459"/>
      <c r="L806" s="459"/>
      <c r="M806" s="459"/>
      <c r="N806" s="459">
        <v>1</v>
      </c>
      <c r="O806" s="459"/>
      <c r="P806" s="459"/>
      <c r="Q806" s="459">
        <v>1</v>
      </c>
      <c r="R806" s="459"/>
      <c r="S806" s="459"/>
      <c r="T806" s="459">
        <v>1</v>
      </c>
      <c r="U806" s="482"/>
      <c r="V806" s="41" t="s">
        <v>851</v>
      </c>
      <c r="W806" s="41"/>
      <c r="X806" s="41"/>
      <c r="Y806" s="166"/>
      <c r="Z806" s="41"/>
      <c r="AA806" s="444"/>
      <c r="AB806" s="41"/>
    </row>
    <row r="807" spans="1:28" ht="15.75" customHeight="1">
      <c r="A807" s="13">
        <v>795</v>
      </c>
      <c r="B807" s="15" t="s">
        <v>213</v>
      </c>
      <c r="C807" s="17" t="s">
        <v>217</v>
      </c>
      <c r="D807" s="9"/>
      <c r="E807" s="14">
        <v>3</v>
      </c>
      <c r="F807" s="14" t="s">
        <v>28</v>
      </c>
      <c r="G807" s="47">
        <f t="shared" ref="G807:G812" si="17">H807/E807</f>
        <v>110000</v>
      </c>
      <c r="H807" s="47">
        <v>330000</v>
      </c>
      <c r="I807" s="14"/>
      <c r="J807" s="459"/>
      <c r="K807" s="459"/>
      <c r="L807" s="459"/>
      <c r="M807" s="459"/>
      <c r="N807" s="459">
        <v>1</v>
      </c>
      <c r="O807" s="459"/>
      <c r="P807" s="459"/>
      <c r="Q807" s="459">
        <v>1</v>
      </c>
      <c r="R807" s="459"/>
      <c r="S807" s="459"/>
      <c r="T807" s="459">
        <v>1</v>
      </c>
      <c r="U807" s="482"/>
      <c r="V807" s="41"/>
      <c r="W807" s="342">
        <f>H807/3</f>
        <v>110000</v>
      </c>
      <c r="X807" s="41"/>
      <c r="Y807" s="166"/>
      <c r="Z807" s="41"/>
      <c r="AA807" s="444"/>
      <c r="AB807" s="41"/>
    </row>
    <row r="808" spans="1:28" ht="15.75" customHeight="1">
      <c r="A808" s="13">
        <v>796</v>
      </c>
      <c r="B808" s="15" t="s">
        <v>213</v>
      </c>
      <c r="C808" s="54" t="s">
        <v>218</v>
      </c>
      <c r="D808" s="9"/>
      <c r="E808" s="14">
        <v>9</v>
      </c>
      <c r="F808" s="14" t="s">
        <v>28</v>
      </c>
      <c r="G808" s="47">
        <f t="shared" si="17"/>
        <v>583835.5555555555</v>
      </c>
      <c r="H808" s="53">
        <v>5254520</v>
      </c>
      <c r="I808" s="14"/>
      <c r="J808" s="459"/>
      <c r="K808" s="459"/>
      <c r="L808" s="459">
        <v>1</v>
      </c>
      <c r="M808" s="459">
        <v>1</v>
      </c>
      <c r="N808" s="459">
        <v>1</v>
      </c>
      <c r="O808" s="459">
        <v>1</v>
      </c>
      <c r="P808" s="459">
        <v>1</v>
      </c>
      <c r="Q808" s="459">
        <v>1</v>
      </c>
      <c r="R808" s="459">
        <v>1</v>
      </c>
      <c r="S808" s="459">
        <v>1</v>
      </c>
      <c r="T808" s="459">
        <v>1</v>
      </c>
      <c r="U808" s="482"/>
      <c r="V808" s="41"/>
      <c r="W808" s="342">
        <f>H808/9</f>
        <v>583835.5555555555</v>
      </c>
      <c r="X808" s="41"/>
      <c r="Y808" s="166"/>
      <c r="Z808" s="41"/>
      <c r="AA808" s="444"/>
      <c r="AB808" s="41"/>
    </row>
    <row r="809" spans="1:28" ht="15.75" customHeight="1">
      <c r="A809" s="13">
        <v>797</v>
      </c>
      <c r="B809" s="15" t="s">
        <v>213</v>
      </c>
      <c r="C809" s="54" t="s">
        <v>219</v>
      </c>
      <c r="D809" s="9"/>
      <c r="E809" s="14">
        <v>3</v>
      </c>
      <c r="F809" s="14" t="s">
        <v>28</v>
      </c>
      <c r="G809" s="47">
        <f t="shared" si="17"/>
        <v>318166.66666666669</v>
      </c>
      <c r="H809" s="53">
        <v>954500</v>
      </c>
      <c r="I809" s="14"/>
      <c r="J809" s="459"/>
      <c r="K809" s="459"/>
      <c r="L809" s="459"/>
      <c r="M809" s="459"/>
      <c r="N809" s="459">
        <v>1</v>
      </c>
      <c r="O809" s="459"/>
      <c r="P809" s="459"/>
      <c r="Q809" s="459">
        <v>1</v>
      </c>
      <c r="R809" s="459"/>
      <c r="S809" s="459"/>
      <c r="T809" s="459">
        <v>1</v>
      </c>
      <c r="U809" s="482"/>
      <c r="V809" s="41"/>
      <c r="W809" s="342">
        <f>H809/3</f>
        <v>318166.66666666669</v>
      </c>
      <c r="X809" s="41"/>
      <c r="Y809" s="166"/>
      <c r="Z809" s="41"/>
      <c r="AA809" s="444"/>
      <c r="AB809" s="41"/>
    </row>
    <row r="810" spans="1:28" ht="15.75" customHeight="1">
      <c r="A810" s="13">
        <v>798</v>
      </c>
      <c r="B810" s="15" t="s">
        <v>213</v>
      </c>
      <c r="C810" s="54" t="s">
        <v>220</v>
      </c>
      <c r="D810" s="9"/>
      <c r="E810" s="14">
        <v>3</v>
      </c>
      <c r="F810" s="14" t="s">
        <v>28</v>
      </c>
      <c r="G810" s="47">
        <f t="shared" si="17"/>
        <v>208100</v>
      </c>
      <c r="H810" s="53">
        <v>624300</v>
      </c>
      <c r="I810" s="14"/>
      <c r="J810" s="459"/>
      <c r="K810" s="459"/>
      <c r="L810" s="459"/>
      <c r="M810" s="459"/>
      <c r="N810" s="459">
        <v>1</v>
      </c>
      <c r="O810" s="459"/>
      <c r="P810" s="459"/>
      <c r="Q810" s="459">
        <v>1</v>
      </c>
      <c r="R810" s="459"/>
      <c r="S810" s="459"/>
      <c r="T810" s="459">
        <v>1</v>
      </c>
      <c r="U810" s="482"/>
      <c r="V810" s="41"/>
      <c r="W810" s="342">
        <f>H810/3</f>
        <v>208100</v>
      </c>
      <c r="X810" s="41"/>
      <c r="Y810" s="166"/>
      <c r="Z810" s="41"/>
      <c r="AA810" s="444"/>
      <c r="AB810" s="41"/>
    </row>
    <row r="811" spans="1:28" ht="15.75" customHeight="1">
      <c r="A811" s="13">
        <v>799</v>
      </c>
      <c r="B811" s="15" t="s">
        <v>213</v>
      </c>
      <c r="C811" s="54" t="s">
        <v>221</v>
      </c>
      <c r="D811" s="9"/>
      <c r="E811" s="14">
        <v>3</v>
      </c>
      <c r="F811" s="14" t="s">
        <v>28</v>
      </c>
      <c r="G811" s="47">
        <f t="shared" si="17"/>
        <v>130233.33333333333</v>
      </c>
      <c r="H811" s="53">
        <v>390700</v>
      </c>
      <c r="I811" s="14"/>
      <c r="J811" s="459"/>
      <c r="K811" s="459"/>
      <c r="L811" s="459"/>
      <c r="M811" s="459"/>
      <c r="N811" s="459">
        <v>1</v>
      </c>
      <c r="O811" s="459"/>
      <c r="P811" s="459"/>
      <c r="Q811" s="459">
        <v>1</v>
      </c>
      <c r="R811" s="459"/>
      <c r="S811" s="459"/>
      <c r="T811" s="459">
        <v>1</v>
      </c>
      <c r="U811" s="482"/>
      <c r="V811" s="41"/>
      <c r="W811" s="342">
        <f>H811/3</f>
        <v>130233.33333333333</v>
      </c>
      <c r="X811" s="41"/>
      <c r="Y811" s="166"/>
      <c r="Z811" s="41"/>
      <c r="AA811" s="444"/>
      <c r="AB811" s="41"/>
    </row>
    <row r="812" spans="1:28" ht="15.75" customHeight="1">
      <c r="A812" s="13">
        <v>800</v>
      </c>
      <c r="B812" s="15" t="s">
        <v>213</v>
      </c>
      <c r="C812" s="54" t="s">
        <v>222</v>
      </c>
      <c r="D812" s="9"/>
      <c r="E812" s="14">
        <v>3</v>
      </c>
      <c r="F812" s="14" t="s">
        <v>28</v>
      </c>
      <c r="G812" s="47">
        <f t="shared" si="17"/>
        <v>124266.66666666667</v>
      </c>
      <c r="H812" s="53">
        <v>372800</v>
      </c>
      <c r="I812" s="14"/>
      <c r="J812" s="459"/>
      <c r="K812" s="459"/>
      <c r="L812" s="459"/>
      <c r="M812" s="459"/>
      <c r="N812" s="459">
        <v>1</v>
      </c>
      <c r="O812" s="459"/>
      <c r="P812" s="459"/>
      <c r="Q812" s="459">
        <v>1</v>
      </c>
      <c r="R812" s="459"/>
      <c r="S812" s="459"/>
      <c r="T812" s="459">
        <v>1</v>
      </c>
      <c r="U812" s="482"/>
      <c r="V812" s="41"/>
      <c r="W812" s="342">
        <f>H812/3</f>
        <v>124266.66666666667</v>
      </c>
      <c r="X812" s="41"/>
      <c r="Y812" s="166"/>
      <c r="Z812" s="41"/>
      <c r="AA812" s="444"/>
      <c r="AB812" s="41"/>
    </row>
    <row r="813" spans="1:28" ht="31.5" customHeight="1">
      <c r="A813" s="13">
        <v>801</v>
      </c>
      <c r="B813" s="15" t="s">
        <v>213</v>
      </c>
      <c r="C813" s="24" t="s">
        <v>223</v>
      </c>
      <c r="D813" s="14" t="s">
        <v>37</v>
      </c>
      <c r="E813" s="14"/>
      <c r="F813" s="14"/>
      <c r="H813" s="52">
        <v>11116560</v>
      </c>
      <c r="I813" s="14" t="s">
        <v>30</v>
      </c>
      <c r="J813" s="459"/>
      <c r="K813" s="459"/>
      <c r="L813" s="459"/>
      <c r="M813" s="459"/>
      <c r="N813" s="459">
        <v>1</v>
      </c>
      <c r="O813" s="459"/>
      <c r="P813" s="459"/>
      <c r="Q813" s="459">
        <v>1</v>
      </c>
      <c r="R813" s="459"/>
      <c r="S813" s="459"/>
      <c r="T813" s="459">
        <v>1</v>
      </c>
      <c r="U813" s="482"/>
      <c r="V813" s="41" t="s">
        <v>851</v>
      </c>
      <c r="W813" s="41"/>
      <c r="X813" s="41"/>
      <c r="Y813" s="166"/>
      <c r="Z813" s="41"/>
      <c r="AA813" s="444"/>
      <c r="AB813" s="41"/>
    </row>
    <row r="814" spans="1:28" ht="15.75" customHeight="1">
      <c r="A814" s="13">
        <v>802</v>
      </c>
      <c r="B814" s="15" t="s">
        <v>213</v>
      </c>
      <c r="C814" s="17" t="s">
        <v>217</v>
      </c>
      <c r="D814" s="9"/>
      <c r="E814" s="14">
        <v>3</v>
      </c>
      <c r="F814" s="14" t="s">
        <v>28</v>
      </c>
      <c r="G814" s="53">
        <f t="shared" ref="G814:G818" si="18">H814/E814</f>
        <v>513333.33333333331</v>
      </c>
      <c r="H814" s="53">
        <v>1540000</v>
      </c>
      <c r="I814" s="14"/>
      <c r="J814" s="459"/>
      <c r="K814" s="459"/>
      <c r="L814" s="459"/>
      <c r="M814" s="459"/>
      <c r="N814" s="459">
        <v>1</v>
      </c>
      <c r="O814" s="459"/>
      <c r="P814" s="459"/>
      <c r="Q814" s="459">
        <v>1</v>
      </c>
      <c r="R814" s="459"/>
      <c r="S814" s="459"/>
      <c r="T814" s="459">
        <v>1</v>
      </c>
      <c r="U814" s="482"/>
      <c r="V814" s="41"/>
      <c r="W814" s="342">
        <f>H814/3</f>
        <v>513333.33333333331</v>
      </c>
      <c r="X814" s="41"/>
      <c r="Y814" s="166"/>
      <c r="Z814" s="41"/>
      <c r="AA814" s="444"/>
      <c r="AB814" s="41"/>
    </row>
    <row r="815" spans="1:28" ht="15.75" customHeight="1">
      <c r="A815" s="13">
        <v>803</v>
      </c>
      <c r="B815" s="15" t="s">
        <v>213</v>
      </c>
      <c r="C815" s="54" t="s">
        <v>218</v>
      </c>
      <c r="D815" s="9"/>
      <c r="E815" s="14">
        <v>9</v>
      </c>
      <c r="F815" s="14" t="s">
        <v>28</v>
      </c>
      <c r="G815" s="53">
        <f t="shared" si="18"/>
        <v>827666.66666666663</v>
      </c>
      <c r="H815" s="53">
        <v>7449000</v>
      </c>
      <c r="I815" s="14"/>
      <c r="J815" s="459"/>
      <c r="K815" s="459"/>
      <c r="L815" s="459">
        <v>1</v>
      </c>
      <c r="M815" s="459">
        <v>1</v>
      </c>
      <c r="N815" s="459">
        <v>1</v>
      </c>
      <c r="O815" s="459">
        <v>1</v>
      </c>
      <c r="P815" s="459">
        <v>1</v>
      </c>
      <c r="Q815" s="459">
        <v>1</v>
      </c>
      <c r="R815" s="459">
        <v>1</v>
      </c>
      <c r="S815" s="459">
        <v>1</v>
      </c>
      <c r="T815" s="459">
        <v>1</v>
      </c>
      <c r="U815" s="482"/>
      <c r="V815" s="41"/>
      <c r="W815" s="342">
        <f>H815/9</f>
        <v>827666.66666666663</v>
      </c>
      <c r="X815" s="41"/>
      <c r="Y815" s="166"/>
      <c r="Z815" s="41"/>
      <c r="AA815" s="444"/>
      <c r="AB815" s="41"/>
    </row>
    <row r="816" spans="1:28" ht="15.75" customHeight="1">
      <c r="A816" s="13">
        <v>804</v>
      </c>
      <c r="B816" s="15" t="s">
        <v>213</v>
      </c>
      <c r="C816" s="54" t="s">
        <v>219</v>
      </c>
      <c r="D816" s="9"/>
      <c r="E816" s="14">
        <v>3</v>
      </c>
      <c r="F816" s="14" t="s">
        <v>28</v>
      </c>
      <c r="G816" s="53">
        <f t="shared" si="18"/>
        <v>289093.33333333331</v>
      </c>
      <c r="H816" s="53">
        <v>867280</v>
      </c>
      <c r="I816" s="14"/>
      <c r="J816" s="459"/>
      <c r="K816" s="459"/>
      <c r="L816" s="459"/>
      <c r="M816" s="459"/>
      <c r="N816" s="459">
        <v>1</v>
      </c>
      <c r="O816" s="459"/>
      <c r="P816" s="459"/>
      <c r="Q816" s="459">
        <v>1</v>
      </c>
      <c r="R816" s="459"/>
      <c r="S816" s="459"/>
      <c r="T816" s="459">
        <v>1</v>
      </c>
      <c r="U816" s="482"/>
      <c r="V816" s="41"/>
      <c r="W816" s="342">
        <f>H816/3</f>
        <v>289093.33333333331</v>
      </c>
      <c r="X816" s="41"/>
      <c r="Y816" s="166"/>
      <c r="Z816" s="41"/>
      <c r="AA816" s="444"/>
      <c r="AB816" s="41"/>
    </row>
    <row r="817" spans="1:28" ht="15.75" customHeight="1">
      <c r="A817" s="13">
        <v>805</v>
      </c>
      <c r="B817" s="15" t="s">
        <v>213</v>
      </c>
      <c r="C817" s="54" t="s">
        <v>220</v>
      </c>
      <c r="D817" s="9"/>
      <c r="E817" s="14">
        <v>3</v>
      </c>
      <c r="F817" s="14" t="s">
        <v>28</v>
      </c>
      <c r="G817" s="53">
        <f t="shared" si="18"/>
        <v>152066.66666666666</v>
      </c>
      <c r="H817" s="53">
        <v>456200</v>
      </c>
      <c r="I817" s="14"/>
      <c r="J817" s="459"/>
      <c r="K817" s="459"/>
      <c r="L817" s="459"/>
      <c r="M817" s="459"/>
      <c r="N817" s="459">
        <v>1</v>
      </c>
      <c r="O817" s="459"/>
      <c r="P817" s="459"/>
      <c r="Q817" s="459">
        <v>1</v>
      </c>
      <c r="R817" s="459"/>
      <c r="S817" s="459"/>
      <c r="T817" s="459">
        <v>1</v>
      </c>
      <c r="U817" s="482"/>
      <c r="V817" s="41"/>
      <c r="W817" s="342">
        <f>H817/3</f>
        <v>152066.66666666666</v>
      </c>
      <c r="X817" s="41"/>
      <c r="Y817" s="166"/>
      <c r="Z817" s="41"/>
      <c r="AA817" s="444"/>
      <c r="AB817" s="41"/>
    </row>
    <row r="818" spans="1:28" ht="15.75" customHeight="1">
      <c r="A818" s="13">
        <v>806</v>
      </c>
      <c r="B818" s="15" t="s">
        <v>213</v>
      </c>
      <c r="C818" s="54" t="s">
        <v>221</v>
      </c>
      <c r="D818" s="9"/>
      <c r="E818" s="14">
        <v>3</v>
      </c>
      <c r="F818" s="14" t="s">
        <v>28</v>
      </c>
      <c r="G818" s="53">
        <f t="shared" si="18"/>
        <v>108893.33333333333</v>
      </c>
      <c r="H818" s="53">
        <v>326680</v>
      </c>
      <c r="I818" s="14"/>
      <c r="J818" s="459"/>
      <c r="K818" s="459"/>
      <c r="L818" s="459"/>
      <c r="M818" s="459"/>
      <c r="N818" s="459">
        <v>1</v>
      </c>
      <c r="O818" s="459"/>
      <c r="P818" s="459"/>
      <c r="Q818" s="459">
        <v>1</v>
      </c>
      <c r="R818" s="459"/>
      <c r="S818" s="459"/>
      <c r="T818" s="459">
        <v>1</v>
      </c>
      <c r="U818" s="482"/>
      <c r="V818" s="41"/>
      <c r="W818" s="342">
        <f>H818/3</f>
        <v>108893.33333333333</v>
      </c>
      <c r="X818" s="41"/>
      <c r="Y818" s="166"/>
      <c r="Z818" s="41"/>
      <c r="AA818" s="444"/>
      <c r="AB818" s="41"/>
    </row>
    <row r="819" spans="1:28" ht="15.75" customHeight="1">
      <c r="A819" s="13">
        <v>807</v>
      </c>
      <c r="B819" s="15" t="s">
        <v>213</v>
      </c>
      <c r="C819" s="54" t="s">
        <v>222</v>
      </c>
      <c r="D819" s="9"/>
      <c r="G819" s="53"/>
      <c r="H819" s="53">
        <v>477400</v>
      </c>
      <c r="I819" s="14"/>
      <c r="J819" s="459"/>
      <c r="K819" s="459"/>
      <c r="L819" s="459"/>
      <c r="M819" s="459"/>
      <c r="N819" s="459">
        <v>1</v>
      </c>
      <c r="O819" s="459"/>
      <c r="P819" s="459"/>
      <c r="Q819" s="459">
        <v>1</v>
      </c>
      <c r="R819" s="459"/>
      <c r="S819" s="459"/>
      <c r="T819" s="459">
        <v>1</v>
      </c>
      <c r="U819" s="482"/>
      <c r="V819" s="41"/>
      <c r="W819" s="41"/>
      <c r="X819" s="41"/>
      <c r="Y819" s="166"/>
      <c r="Z819" s="41"/>
      <c r="AA819" s="444"/>
      <c r="AB819" s="41"/>
    </row>
    <row r="820" spans="1:28" ht="31.5" customHeight="1">
      <c r="A820" s="13">
        <v>808</v>
      </c>
      <c r="B820" s="15" t="s">
        <v>213</v>
      </c>
      <c r="C820" s="24" t="s">
        <v>224</v>
      </c>
      <c r="D820" s="14" t="s">
        <v>37</v>
      </c>
      <c r="E820" s="14"/>
      <c r="F820" s="14"/>
      <c r="G820" s="47"/>
      <c r="H820" s="52">
        <v>10130400</v>
      </c>
      <c r="I820" s="14" t="s">
        <v>30</v>
      </c>
      <c r="J820" s="459"/>
      <c r="K820" s="459"/>
      <c r="L820" s="459"/>
      <c r="M820" s="459"/>
      <c r="N820" s="459">
        <v>1</v>
      </c>
      <c r="O820" s="459"/>
      <c r="P820" s="459"/>
      <c r="Q820" s="459">
        <v>1</v>
      </c>
      <c r="R820" s="459"/>
      <c r="S820" s="459"/>
      <c r="T820" s="459">
        <v>1</v>
      </c>
      <c r="U820" s="482"/>
      <c r="V820" s="41" t="s">
        <v>851</v>
      </c>
      <c r="W820" s="41"/>
      <c r="X820" s="41"/>
      <c r="Y820" s="166"/>
      <c r="Z820" s="41"/>
      <c r="AA820" s="444"/>
      <c r="AB820" s="41"/>
    </row>
    <row r="821" spans="1:28" ht="15.75" customHeight="1">
      <c r="A821" s="13">
        <v>809</v>
      </c>
      <c r="B821" s="15" t="s">
        <v>213</v>
      </c>
      <c r="C821" s="17" t="s">
        <v>217</v>
      </c>
      <c r="D821" s="9"/>
      <c r="E821" s="14">
        <v>3</v>
      </c>
      <c r="F821" s="14" t="s">
        <v>28</v>
      </c>
      <c r="G821" s="53">
        <f t="shared" ref="G821:G826" si="19">H821/E821</f>
        <v>1113866.6666666667</v>
      </c>
      <c r="H821" s="53">
        <v>3341600</v>
      </c>
      <c r="I821" s="14"/>
      <c r="J821" s="459"/>
      <c r="K821" s="459"/>
      <c r="L821" s="459">
        <v>1</v>
      </c>
      <c r="M821" s="459">
        <v>1</v>
      </c>
      <c r="N821" s="459">
        <v>1</v>
      </c>
      <c r="O821" s="459">
        <v>1</v>
      </c>
      <c r="P821" s="459">
        <v>1</v>
      </c>
      <c r="Q821" s="459">
        <v>1</v>
      </c>
      <c r="R821" s="459">
        <v>1</v>
      </c>
      <c r="S821" s="459">
        <v>1</v>
      </c>
      <c r="T821" s="459">
        <v>1</v>
      </c>
      <c r="U821" s="482"/>
      <c r="V821" s="41"/>
      <c r="W821" s="342">
        <f>H821/9</f>
        <v>371288.88888888888</v>
      </c>
      <c r="X821" s="41"/>
      <c r="Y821" s="166"/>
      <c r="Z821" s="41"/>
      <c r="AA821" s="444"/>
      <c r="AB821" s="41"/>
    </row>
    <row r="822" spans="1:28" ht="15.75" customHeight="1">
      <c r="A822" s="13">
        <v>810</v>
      </c>
      <c r="B822" s="15" t="s">
        <v>213</v>
      </c>
      <c r="C822" s="54" t="s">
        <v>218</v>
      </c>
      <c r="D822" s="9"/>
      <c r="E822" s="14">
        <v>9</v>
      </c>
      <c r="F822" s="14" t="s">
        <v>44</v>
      </c>
      <c r="G822" s="53">
        <f t="shared" si="19"/>
        <v>488155.55555555556</v>
      </c>
      <c r="H822" s="53">
        <v>4393400</v>
      </c>
      <c r="I822" s="14"/>
      <c r="J822" s="459"/>
      <c r="K822" s="459"/>
      <c r="L822" s="459">
        <v>1</v>
      </c>
      <c r="M822" s="459">
        <v>1</v>
      </c>
      <c r="N822" s="459">
        <v>1</v>
      </c>
      <c r="O822" s="459">
        <v>1</v>
      </c>
      <c r="P822" s="459">
        <v>1</v>
      </c>
      <c r="Q822" s="459">
        <v>1</v>
      </c>
      <c r="R822" s="459">
        <v>1</v>
      </c>
      <c r="S822" s="459">
        <v>1</v>
      </c>
      <c r="T822" s="459">
        <v>1</v>
      </c>
      <c r="U822" s="482"/>
      <c r="V822" s="41"/>
      <c r="W822" s="342">
        <f>H822/9</f>
        <v>488155.55555555556</v>
      </c>
      <c r="X822" s="41"/>
      <c r="Y822" s="166"/>
      <c r="Z822" s="41"/>
      <c r="AA822" s="444"/>
      <c r="AB822" s="41"/>
    </row>
    <row r="823" spans="1:28" ht="15.75" customHeight="1">
      <c r="A823" s="13">
        <v>811</v>
      </c>
      <c r="B823" s="15" t="s">
        <v>213</v>
      </c>
      <c r="C823" s="54" t="s">
        <v>219</v>
      </c>
      <c r="D823" s="9"/>
      <c r="E823" s="14">
        <v>3</v>
      </c>
      <c r="F823" s="14" t="s">
        <v>28</v>
      </c>
      <c r="G823" s="53">
        <f t="shared" si="19"/>
        <v>116800</v>
      </c>
      <c r="H823" s="53">
        <v>350400</v>
      </c>
      <c r="I823" s="14"/>
      <c r="J823" s="459"/>
      <c r="K823" s="459"/>
      <c r="L823" s="459"/>
      <c r="M823" s="459"/>
      <c r="N823" s="459">
        <v>1</v>
      </c>
      <c r="O823" s="459"/>
      <c r="P823" s="459"/>
      <c r="Q823" s="459">
        <v>1</v>
      </c>
      <c r="R823" s="459"/>
      <c r="S823" s="459"/>
      <c r="T823" s="459">
        <v>1</v>
      </c>
      <c r="U823" s="482"/>
      <c r="V823" s="41"/>
      <c r="W823" s="342">
        <f>H823/3</f>
        <v>116800</v>
      </c>
      <c r="X823" s="41"/>
      <c r="Y823" s="166"/>
      <c r="Z823" s="41"/>
      <c r="AA823" s="444"/>
      <c r="AB823" s="41"/>
    </row>
    <row r="824" spans="1:28" ht="15.75" customHeight="1">
      <c r="A824" s="13">
        <v>812</v>
      </c>
      <c r="B824" s="15" t="s">
        <v>213</v>
      </c>
      <c r="C824" s="54" t="s">
        <v>220</v>
      </c>
      <c r="D824" s="9"/>
      <c r="E824" s="14">
        <v>3</v>
      </c>
      <c r="F824" s="14" t="s">
        <v>28</v>
      </c>
      <c r="G824" s="53">
        <f t="shared" si="19"/>
        <v>338466.66666666669</v>
      </c>
      <c r="H824" s="53">
        <v>1015400</v>
      </c>
      <c r="I824" s="14"/>
      <c r="J824" s="459"/>
      <c r="K824" s="459"/>
      <c r="L824" s="459"/>
      <c r="M824" s="459"/>
      <c r="N824" s="459">
        <v>1</v>
      </c>
      <c r="O824" s="459"/>
      <c r="P824" s="459"/>
      <c r="Q824" s="459">
        <v>1</v>
      </c>
      <c r="R824" s="459"/>
      <c r="S824" s="459"/>
      <c r="T824" s="459">
        <v>1</v>
      </c>
      <c r="U824" s="482"/>
      <c r="V824" s="41"/>
      <c r="W824" s="342">
        <f>H824/3</f>
        <v>338466.66666666669</v>
      </c>
      <c r="X824" s="41"/>
      <c r="Y824" s="166"/>
      <c r="Z824" s="41"/>
      <c r="AA824" s="444"/>
      <c r="AB824" s="41"/>
    </row>
    <row r="825" spans="1:28" ht="15.75" customHeight="1">
      <c r="A825" s="13">
        <v>813</v>
      </c>
      <c r="B825" s="15" t="s">
        <v>213</v>
      </c>
      <c r="C825" s="54" t="s">
        <v>221</v>
      </c>
      <c r="D825" s="9"/>
      <c r="E825" s="14">
        <v>3</v>
      </c>
      <c r="F825" s="14" t="s">
        <v>28</v>
      </c>
      <c r="G825" s="53">
        <f t="shared" si="19"/>
        <v>143466.66666666666</v>
      </c>
      <c r="H825" s="53">
        <v>430400</v>
      </c>
      <c r="I825" s="14"/>
      <c r="J825" s="459"/>
      <c r="K825" s="459"/>
      <c r="L825" s="459"/>
      <c r="M825" s="459"/>
      <c r="N825" s="459">
        <v>1</v>
      </c>
      <c r="O825" s="459"/>
      <c r="P825" s="459"/>
      <c r="Q825" s="459">
        <v>1</v>
      </c>
      <c r="R825" s="459"/>
      <c r="S825" s="459"/>
      <c r="T825" s="459">
        <v>1</v>
      </c>
      <c r="U825" s="482"/>
      <c r="V825" s="41"/>
      <c r="W825" s="342">
        <f>H825/3</f>
        <v>143466.66666666666</v>
      </c>
      <c r="X825" s="41"/>
      <c r="Y825" s="166"/>
      <c r="Z825" s="41"/>
      <c r="AA825" s="444"/>
      <c r="AB825" s="41"/>
    </row>
    <row r="826" spans="1:28" ht="15.75" customHeight="1">
      <c r="A826" s="13">
        <v>814</v>
      </c>
      <c r="B826" s="15" t="s">
        <v>213</v>
      </c>
      <c r="C826" s="54" t="s">
        <v>222</v>
      </c>
      <c r="D826" s="9"/>
      <c r="E826" s="14">
        <v>3</v>
      </c>
      <c r="F826" s="14" t="s">
        <v>28</v>
      </c>
      <c r="G826" s="53">
        <f t="shared" si="19"/>
        <v>199733.33333333334</v>
      </c>
      <c r="H826" s="53">
        <v>599200</v>
      </c>
      <c r="I826" s="14"/>
      <c r="J826" s="459"/>
      <c r="K826" s="459"/>
      <c r="L826" s="459"/>
      <c r="M826" s="459"/>
      <c r="N826" s="459">
        <v>1</v>
      </c>
      <c r="O826" s="459"/>
      <c r="P826" s="459"/>
      <c r="Q826" s="459">
        <v>1</v>
      </c>
      <c r="R826" s="459"/>
      <c r="S826" s="459"/>
      <c r="T826" s="459">
        <v>1</v>
      </c>
      <c r="U826" s="482"/>
      <c r="V826" s="41"/>
      <c r="W826" s="342">
        <f>H826/3</f>
        <v>199733.33333333334</v>
      </c>
      <c r="X826" s="41"/>
      <c r="Y826" s="166"/>
      <c r="Z826" s="41"/>
      <c r="AA826" s="444"/>
      <c r="AB826" s="41"/>
    </row>
    <row r="827" spans="1:28" ht="31.5" customHeight="1">
      <c r="A827" s="13">
        <v>815</v>
      </c>
      <c r="B827" s="15" t="s">
        <v>213</v>
      </c>
      <c r="C827" s="24" t="s">
        <v>225</v>
      </c>
      <c r="D827" s="14" t="s">
        <v>37</v>
      </c>
      <c r="E827" s="14"/>
      <c r="F827" s="14"/>
      <c r="G827" s="47"/>
      <c r="H827" s="52">
        <v>7526600</v>
      </c>
      <c r="I827" s="14" t="s">
        <v>30</v>
      </c>
      <c r="J827" s="459"/>
      <c r="K827" s="459"/>
      <c r="L827" s="459"/>
      <c r="M827" s="459"/>
      <c r="N827" s="459">
        <v>1</v>
      </c>
      <c r="O827" s="459"/>
      <c r="P827" s="459"/>
      <c r="Q827" s="459">
        <v>1</v>
      </c>
      <c r="R827" s="459"/>
      <c r="S827" s="459"/>
      <c r="T827" s="459">
        <v>1</v>
      </c>
      <c r="U827" s="482"/>
      <c r="V827" s="41" t="s">
        <v>851</v>
      </c>
      <c r="W827" s="41"/>
      <c r="X827" s="41"/>
      <c r="Y827" s="166"/>
      <c r="Z827" s="41"/>
      <c r="AA827" s="444"/>
      <c r="AB827" s="41"/>
    </row>
    <row r="828" spans="1:28" ht="15.75" customHeight="1">
      <c r="A828" s="13">
        <v>816</v>
      </c>
      <c r="B828" s="15" t="s">
        <v>213</v>
      </c>
      <c r="C828" s="17" t="s">
        <v>217</v>
      </c>
      <c r="D828" s="9"/>
      <c r="E828" s="14">
        <v>3</v>
      </c>
      <c r="F828" s="14" t="s">
        <v>28</v>
      </c>
      <c r="G828" s="55">
        <f t="shared" ref="G828:G833" si="20">H828/E828</f>
        <v>113333.33333333333</v>
      </c>
      <c r="H828" s="55">
        <v>340000</v>
      </c>
      <c r="I828" s="14"/>
      <c r="J828" s="459"/>
      <c r="K828" s="459"/>
      <c r="L828" s="459"/>
      <c r="M828" s="459"/>
      <c r="N828" s="459">
        <v>1</v>
      </c>
      <c r="O828" s="459"/>
      <c r="P828" s="459"/>
      <c r="Q828" s="459">
        <v>1</v>
      </c>
      <c r="R828" s="459"/>
      <c r="S828" s="459"/>
      <c r="T828" s="459">
        <v>1</v>
      </c>
      <c r="U828" s="482"/>
      <c r="V828" s="41"/>
      <c r="W828" s="342">
        <f>H828/3</f>
        <v>113333.33333333333</v>
      </c>
      <c r="X828" s="41"/>
      <c r="Y828" s="166"/>
      <c r="Z828" s="41"/>
      <c r="AA828" s="444"/>
      <c r="AB828" s="41"/>
    </row>
    <row r="829" spans="1:28" ht="15.75" customHeight="1">
      <c r="A829" s="13">
        <v>817</v>
      </c>
      <c r="B829" s="15" t="s">
        <v>213</v>
      </c>
      <c r="C829" s="54" t="s">
        <v>218</v>
      </c>
      <c r="D829" s="9"/>
      <c r="E829" s="14">
        <v>9</v>
      </c>
      <c r="F829" s="14" t="s">
        <v>28</v>
      </c>
      <c r="G829" s="55">
        <f t="shared" si="20"/>
        <v>349377.77777777775</v>
      </c>
      <c r="H829" s="55">
        <v>3144400</v>
      </c>
      <c r="I829" s="14"/>
      <c r="J829" s="459"/>
      <c r="K829" s="459"/>
      <c r="L829" s="459">
        <v>1</v>
      </c>
      <c r="M829" s="459">
        <v>1</v>
      </c>
      <c r="N829" s="459">
        <v>1</v>
      </c>
      <c r="O829" s="459">
        <v>1</v>
      </c>
      <c r="P829" s="459">
        <v>1</v>
      </c>
      <c r="Q829" s="459">
        <v>1</v>
      </c>
      <c r="R829" s="459">
        <v>1</v>
      </c>
      <c r="S829" s="459">
        <v>1</v>
      </c>
      <c r="T829" s="459">
        <v>1</v>
      </c>
      <c r="U829" s="482"/>
      <c r="V829" s="41"/>
      <c r="W829" s="342">
        <f>H829/9</f>
        <v>349377.77777777775</v>
      </c>
      <c r="X829" s="41"/>
      <c r="Y829" s="166"/>
      <c r="Z829" s="41"/>
      <c r="AA829" s="444"/>
      <c r="AB829" s="41"/>
    </row>
    <row r="830" spans="1:28" ht="15.75" customHeight="1">
      <c r="A830" s="13">
        <v>818</v>
      </c>
      <c r="B830" s="15" t="s">
        <v>213</v>
      </c>
      <c r="C830" s="54" t="s">
        <v>948</v>
      </c>
      <c r="D830" s="9"/>
      <c r="E830" s="14">
        <v>3</v>
      </c>
      <c r="F830" s="14" t="s">
        <v>28</v>
      </c>
      <c r="G830" s="55">
        <f t="shared" si="20"/>
        <v>486800</v>
      </c>
      <c r="H830" s="55">
        <v>1460400</v>
      </c>
      <c r="I830" s="14"/>
      <c r="J830" s="459"/>
      <c r="K830" s="459"/>
      <c r="L830" s="459"/>
      <c r="M830" s="459"/>
      <c r="N830" s="459">
        <v>1</v>
      </c>
      <c r="O830" s="459"/>
      <c r="P830" s="459"/>
      <c r="Q830" s="459">
        <v>1</v>
      </c>
      <c r="R830" s="459"/>
      <c r="S830" s="459"/>
      <c r="T830" s="459">
        <v>1</v>
      </c>
      <c r="U830" s="482"/>
      <c r="V830" s="41"/>
      <c r="W830" s="342">
        <f>H830/3</f>
        <v>486800</v>
      </c>
      <c r="X830" s="41"/>
      <c r="Y830" s="166"/>
      <c r="Z830" s="41"/>
      <c r="AA830" s="444"/>
      <c r="AB830" s="41"/>
    </row>
    <row r="831" spans="1:28" ht="15.75" customHeight="1">
      <c r="A831" s="13">
        <v>819</v>
      </c>
      <c r="B831" s="15" t="s">
        <v>213</v>
      </c>
      <c r="C831" s="54" t="s">
        <v>220</v>
      </c>
      <c r="D831" s="9"/>
      <c r="E831" s="14">
        <v>3</v>
      </c>
      <c r="F831" s="14" t="s">
        <v>28</v>
      </c>
      <c r="G831" s="55">
        <f t="shared" si="20"/>
        <v>478600</v>
      </c>
      <c r="H831" s="55">
        <v>1435800</v>
      </c>
      <c r="I831" s="14"/>
      <c r="J831" s="459"/>
      <c r="K831" s="459"/>
      <c r="L831" s="459"/>
      <c r="M831" s="459"/>
      <c r="N831" s="459">
        <v>1</v>
      </c>
      <c r="O831" s="459"/>
      <c r="P831" s="459"/>
      <c r="Q831" s="459">
        <v>1</v>
      </c>
      <c r="R831" s="459"/>
      <c r="S831" s="459"/>
      <c r="T831" s="459">
        <v>1</v>
      </c>
      <c r="U831" s="482"/>
      <c r="V831" s="41"/>
      <c r="W831" s="342">
        <f>H831/3</f>
        <v>478600</v>
      </c>
      <c r="X831" s="41"/>
      <c r="Y831" s="166"/>
      <c r="Z831" s="41"/>
      <c r="AA831" s="444"/>
      <c r="AB831" s="41"/>
    </row>
    <row r="832" spans="1:28" ht="15.75" customHeight="1">
      <c r="A832" s="13">
        <v>820</v>
      </c>
      <c r="B832" s="15" t="s">
        <v>213</v>
      </c>
      <c r="C832" s="54" t="s">
        <v>221</v>
      </c>
      <c r="D832" s="9"/>
      <c r="E832" s="14">
        <v>3</v>
      </c>
      <c r="F832" s="14" t="s">
        <v>28</v>
      </c>
      <c r="G832" s="55">
        <f t="shared" si="20"/>
        <v>189466.66666666666</v>
      </c>
      <c r="H832" s="55">
        <v>568400</v>
      </c>
      <c r="I832" s="14"/>
      <c r="J832" s="459"/>
      <c r="K832" s="459"/>
      <c r="L832" s="459"/>
      <c r="M832" s="459"/>
      <c r="N832" s="459">
        <v>1</v>
      </c>
      <c r="O832" s="459"/>
      <c r="P832" s="459"/>
      <c r="Q832" s="459">
        <v>1</v>
      </c>
      <c r="R832" s="459"/>
      <c r="S832" s="459"/>
      <c r="T832" s="459">
        <v>1</v>
      </c>
      <c r="U832" s="482"/>
      <c r="V832" s="41"/>
      <c r="W832" s="342">
        <f>H832/3</f>
        <v>189466.66666666666</v>
      </c>
      <c r="X832" s="41"/>
      <c r="Y832" s="166"/>
      <c r="Z832" s="41"/>
      <c r="AA832" s="444"/>
      <c r="AB832" s="41"/>
    </row>
    <row r="833" spans="1:28" ht="15.75" customHeight="1">
      <c r="A833" s="13">
        <v>821</v>
      </c>
      <c r="B833" s="15" t="s">
        <v>213</v>
      </c>
      <c r="C833" s="54" t="s">
        <v>222</v>
      </c>
      <c r="D833" s="9"/>
      <c r="E833" s="14">
        <v>3</v>
      </c>
      <c r="F833" s="14" t="s">
        <v>28</v>
      </c>
      <c r="G833" s="55">
        <f t="shared" si="20"/>
        <v>192533.33333333334</v>
      </c>
      <c r="H833" s="53">
        <v>577600</v>
      </c>
      <c r="I833" s="14"/>
      <c r="J833" s="459"/>
      <c r="K833" s="459"/>
      <c r="L833" s="459"/>
      <c r="M833" s="459"/>
      <c r="N833" s="459">
        <v>1</v>
      </c>
      <c r="O833" s="459"/>
      <c r="P833" s="459"/>
      <c r="Q833" s="459">
        <v>1</v>
      </c>
      <c r="R833" s="459"/>
      <c r="S833" s="459"/>
      <c r="T833" s="459">
        <v>1</v>
      </c>
      <c r="U833" s="482"/>
      <c r="V833" s="41"/>
      <c r="W833" s="342">
        <f>H833/3</f>
        <v>192533.33333333334</v>
      </c>
      <c r="X833" s="41"/>
      <c r="Y833" s="166"/>
      <c r="Z833" s="41"/>
      <c r="AA833" s="444"/>
      <c r="AB833" s="41"/>
    </row>
    <row r="834" spans="1:28" ht="32.25" customHeight="1">
      <c r="A834" s="13">
        <v>822</v>
      </c>
      <c r="B834" s="240" t="s">
        <v>213</v>
      </c>
      <c r="C834" s="24" t="s">
        <v>226</v>
      </c>
      <c r="D834" s="14" t="s">
        <v>37</v>
      </c>
      <c r="E834" s="18"/>
      <c r="F834" s="9"/>
      <c r="G834" s="11"/>
      <c r="H834" s="164">
        <f>SUM(H835:H838)</f>
        <v>41400000</v>
      </c>
      <c r="I834" s="14" t="s">
        <v>30</v>
      </c>
      <c r="J834" s="459"/>
      <c r="K834" s="459"/>
      <c r="L834" s="459"/>
      <c r="M834" s="459"/>
      <c r="N834" s="459"/>
      <c r="O834" s="459"/>
      <c r="P834" s="459"/>
      <c r="Q834" s="459"/>
      <c r="R834" s="459"/>
      <c r="S834" s="459"/>
      <c r="T834" s="459"/>
      <c r="U834" s="482"/>
      <c r="V834" s="41" t="s">
        <v>851</v>
      </c>
      <c r="W834" s="41"/>
      <c r="X834" s="41"/>
      <c r="Y834" s="166"/>
      <c r="Z834" s="41"/>
      <c r="AA834" s="444"/>
      <c r="AB834" s="41"/>
    </row>
    <row r="835" spans="1:28" ht="34.5" customHeight="1">
      <c r="A835" s="13">
        <v>823</v>
      </c>
      <c r="B835" s="240" t="s">
        <v>213</v>
      </c>
      <c r="C835" s="17" t="s">
        <v>227</v>
      </c>
      <c r="D835" s="9"/>
      <c r="E835" s="14">
        <v>80</v>
      </c>
      <c r="F835" s="14" t="s">
        <v>252</v>
      </c>
      <c r="G835" s="49">
        <v>180000</v>
      </c>
      <c r="H835" s="47">
        <v>14400000</v>
      </c>
      <c r="I835" s="14"/>
      <c r="J835" s="459"/>
      <c r="K835" s="459"/>
      <c r="L835" s="459"/>
      <c r="M835" s="459"/>
      <c r="N835" s="459">
        <v>1</v>
      </c>
      <c r="O835" s="459"/>
      <c r="P835" s="459"/>
      <c r="Q835" s="459">
        <v>1</v>
      </c>
      <c r="R835" s="459"/>
      <c r="S835" s="459"/>
      <c r="T835" s="459">
        <v>1</v>
      </c>
      <c r="U835" s="482"/>
      <c r="V835" s="41"/>
      <c r="W835" s="342">
        <f>H835/3</f>
        <v>4800000</v>
      </c>
      <c r="X835" s="41"/>
      <c r="Y835" s="166"/>
      <c r="Z835" s="41"/>
      <c r="AA835" s="444"/>
      <c r="AB835" s="41"/>
    </row>
    <row r="836" spans="1:28" ht="34.5" customHeight="1">
      <c r="A836" s="13">
        <v>824</v>
      </c>
      <c r="B836" s="240" t="s">
        <v>213</v>
      </c>
      <c r="C836" s="17" t="s">
        <v>228</v>
      </c>
      <c r="D836" s="9"/>
      <c r="E836" s="14">
        <v>60</v>
      </c>
      <c r="F836" s="14" t="s">
        <v>252</v>
      </c>
      <c r="G836" s="49">
        <v>180000</v>
      </c>
      <c r="H836" s="47">
        <v>10800000</v>
      </c>
      <c r="I836" s="14"/>
      <c r="J836" s="459"/>
      <c r="K836" s="459"/>
      <c r="L836" s="459"/>
      <c r="M836" s="459"/>
      <c r="N836" s="459">
        <v>1</v>
      </c>
      <c r="O836" s="459"/>
      <c r="P836" s="459"/>
      <c r="Q836" s="459">
        <v>1</v>
      </c>
      <c r="R836" s="459"/>
      <c r="S836" s="459"/>
      <c r="T836" s="459">
        <v>1</v>
      </c>
      <c r="U836" s="482"/>
      <c r="V836" s="41"/>
      <c r="W836" s="342">
        <f>H836/3</f>
        <v>3600000</v>
      </c>
      <c r="X836" s="41"/>
      <c r="Y836" s="166"/>
      <c r="Z836" s="41"/>
      <c r="AA836" s="444"/>
      <c r="AB836" s="41"/>
    </row>
    <row r="837" spans="1:28" ht="34.5" customHeight="1">
      <c r="A837" s="13">
        <v>825</v>
      </c>
      <c r="B837" s="240" t="s">
        <v>213</v>
      </c>
      <c r="C837" s="17" t="s">
        <v>229</v>
      </c>
      <c r="D837" s="9"/>
      <c r="E837" s="14">
        <v>50</v>
      </c>
      <c r="F837" s="14" t="s">
        <v>252</v>
      </c>
      <c r="G837" s="49">
        <v>180000</v>
      </c>
      <c r="H837" s="47">
        <v>9000000</v>
      </c>
      <c r="I837" s="14"/>
      <c r="J837" s="459"/>
      <c r="K837" s="459"/>
      <c r="L837" s="459"/>
      <c r="M837" s="459"/>
      <c r="N837" s="459">
        <v>1</v>
      </c>
      <c r="O837" s="459"/>
      <c r="P837" s="459"/>
      <c r="Q837" s="459">
        <v>1</v>
      </c>
      <c r="R837" s="459"/>
      <c r="S837" s="459"/>
      <c r="T837" s="459">
        <v>1</v>
      </c>
      <c r="U837" s="482"/>
      <c r="V837" s="41"/>
      <c r="W837" s="342">
        <f>H837/3</f>
        <v>3000000</v>
      </c>
      <c r="X837" s="41"/>
      <c r="Y837" s="166"/>
      <c r="Z837" s="41"/>
      <c r="AA837" s="444"/>
      <c r="AB837" s="41"/>
    </row>
    <row r="838" spans="1:28" ht="34.5" customHeight="1">
      <c r="A838" s="13">
        <v>826</v>
      </c>
      <c r="B838" s="240" t="s">
        <v>213</v>
      </c>
      <c r="C838" s="17" t="s">
        <v>230</v>
      </c>
      <c r="D838" s="9"/>
      <c r="E838" s="14">
        <v>40</v>
      </c>
      <c r="F838" s="14" t="s">
        <v>252</v>
      </c>
      <c r="G838" s="49">
        <v>180000</v>
      </c>
      <c r="H838" s="47">
        <v>7200000</v>
      </c>
      <c r="I838" s="14"/>
      <c r="J838" s="459"/>
      <c r="K838" s="459"/>
      <c r="L838" s="459"/>
      <c r="M838" s="459"/>
      <c r="N838" s="459">
        <v>1</v>
      </c>
      <c r="O838" s="459"/>
      <c r="P838" s="459"/>
      <c r="Q838" s="459">
        <v>1</v>
      </c>
      <c r="R838" s="459"/>
      <c r="S838" s="459"/>
      <c r="T838" s="459">
        <v>1</v>
      </c>
      <c r="U838" s="482"/>
      <c r="V838" s="41"/>
      <c r="W838" s="342">
        <f>H838/3</f>
        <v>2400000</v>
      </c>
      <c r="X838" s="41"/>
      <c r="Y838" s="166"/>
      <c r="Z838" s="41"/>
      <c r="AA838" s="444"/>
      <c r="AB838" s="41"/>
    </row>
    <row r="839" spans="1:28" ht="15.75" customHeight="1">
      <c r="A839" s="13">
        <v>827</v>
      </c>
      <c r="B839" s="14"/>
      <c r="C839" s="17"/>
      <c r="D839" s="9"/>
      <c r="E839" s="26"/>
      <c r="F839" s="14"/>
      <c r="G839" s="45"/>
      <c r="H839" s="47"/>
      <c r="I839" s="15"/>
      <c r="J839" s="459"/>
      <c r="K839" s="459"/>
      <c r="L839" s="459"/>
      <c r="M839" s="459"/>
      <c r="N839" s="459"/>
      <c r="O839" s="459"/>
      <c r="P839" s="459"/>
      <c r="Q839" s="459"/>
      <c r="R839" s="459"/>
      <c r="S839" s="459"/>
      <c r="T839" s="459"/>
      <c r="U839" s="482"/>
      <c r="V839" s="41"/>
      <c r="W839" s="41"/>
      <c r="X839" s="41"/>
      <c r="Y839" s="166"/>
      <c r="Z839" s="41"/>
      <c r="AA839" s="444"/>
      <c r="AB839" s="41"/>
    </row>
    <row r="840" spans="1:28" ht="36.75" customHeight="1">
      <c r="A840" s="13">
        <v>828</v>
      </c>
      <c r="B840" s="14" t="s">
        <v>213</v>
      </c>
      <c r="C840" s="16" t="s">
        <v>259</v>
      </c>
      <c r="D840" s="14" t="s">
        <v>37</v>
      </c>
      <c r="E840" s="18"/>
      <c r="F840" s="9"/>
      <c r="G840" s="11"/>
      <c r="H840" s="164">
        <f>SUM(H841)</f>
        <v>16500000</v>
      </c>
      <c r="I840" s="15" t="s">
        <v>55</v>
      </c>
      <c r="J840" s="459">
        <v>1</v>
      </c>
      <c r="K840" s="459"/>
      <c r="L840" s="459"/>
      <c r="M840" s="459"/>
      <c r="N840" s="459"/>
      <c r="O840" s="459"/>
      <c r="P840" s="459"/>
      <c r="Q840" s="459"/>
      <c r="R840" s="459"/>
      <c r="S840" s="459"/>
      <c r="T840" s="459"/>
      <c r="U840" s="482"/>
      <c r="V840" s="41" t="s">
        <v>851</v>
      </c>
      <c r="W840" s="41"/>
      <c r="X840" s="41"/>
      <c r="Y840" s="166"/>
      <c r="Z840" s="41"/>
      <c r="AA840" s="444"/>
      <c r="AB840" s="41"/>
    </row>
    <row r="841" spans="1:28" ht="15.75" customHeight="1">
      <c r="A841" s="13">
        <v>829</v>
      </c>
      <c r="B841" s="240" t="s">
        <v>213</v>
      </c>
      <c r="C841" s="17" t="s">
        <v>260</v>
      </c>
      <c r="D841" s="9"/>
      <c r="E841" s="26">
        <v>1500</v>
      </c>
      <c r="F841" s="26" t="s">
        <v>252</v>
      </c>
      <c r="G841" s="42">
        <v>11000</v>
      </c>
      <c r="H841" s="42">
        <v>16500000</v>
      </c>
      <c r="I841" s="14"/>
      <c r="J841" s="459"/>
      <c r="K841" s="459"/>
      <c r="L841" s="459"/>
      <c r="M841" s="459"/>
      <c r="N841" s="459"/>
      <c r="O841" s="459"/>
      <c r="P841" s="459"/>
      <c r="Q841" s="459"/>
      <c r="R841" s="459"/>
      <c r="S841" s="459"/>
      <c r="T841" s="459"/>
      <c r="U841" s="482"/>
      <c r="V841" s="41"/>
      <c r="W841" s="41"/>
      <c r="X841" s="41"/>
      <c r="Y841" s="166"/>
      <c r="Z841" s="41"/>
      <c r="AA841" s="444"/>
      <c r="AB841" s="41"/>
    </row>
    <row r="842" spans="1:28" ht="15.75" customHeight="1">
      <c r="A842" s="13">
        <v>830</v>
      </c>
      <c r="B842" s="14"/>
      <c r="C842" s="13"/>
      <c r="D842" s="9"/>
      <c r="E842" s="18"/>
      <c r="F842" s="9"/>
      <c r="G842" s="11"/>
      <c r="H842" s="11"/>
      <c r="I842" s="15"/>
      <c r="J842" s="459"/>
      <c r="K842" s="459"/>
      <c r="L842" s="459"/>
      <c r="M842" s="459"/>
      <c r="N842" s="459"/>
      <c r="O842" s="459"/>
      <c r="P842" s="459"/>
      <c r="Q842" s="459"/>
      <c r="R842" s="459"/>
      <c r="S842" s="459"/>
      <c r="T842" s="459"/>
      <c r="U842" s="482"/>
      <c r="V842" s="41"/>
      <c r="W842" s="41"/>
      <c r="X842" s="41"/>
      <c r="Y842" s="166"/>
      <c r="Z842" s="41"/>
      <c r="AA842" s="444"/>
      <c r="AB842" s="41"/>
    </row>
    <row r="843" spans="1:28" ht="33.75" customHeight="1">
      <c r="A843" s="13">
        <v>831</v>
      </c>
      <c r="B843" s="14" t="s">
        <v>213</v>
      </c>
      <c r="C843" s="24" t="s">
        <v>261</v>
      </c>
      <c r="D843" s="14" t="s">
        <v>37</v>
      </c>
      <c r="E843" s="18"/>
      <c r="F843" s="9"/>
      <c r="G843" s="11"/>
      <c r="H843" s="164">
        <f>SUM(H844:H847)</f>
        <v>144223932.44999999</v>
      </c>
      <c r="I843" s="15" t="s">
        <v>55</v>
      </c>
      <c r="J843" s="459">
        <v>1</v>
      </c>
      <c r="K843" s="459"/>
      <c r="L843" s="459"/>
      <c r="M843" s="459"/>
      <c r="N843" s="459"/>
      <c r="O843" s="459"/>
      <c r="P843" s="459"/>
      <c r="Q843" s="459"/>
      <c r="R843" s="459"/>
      <c r="S843" s="459"/>
      <c r="T843" s="459"/>
      <c r="U843" s="482"/>
      <c r="V843" s="41" t="s">
        <v>851</v>
      </c>
      <c r="W843" s="41"/>
      <c r="X843" s="41"/>
      <c r="Y843" s="166"/>
      <c r="Z843" s="41"/>
      <c r="AA843" s="444"/>
      <c r="AB843" s="41"/>
    </row>
    <row r="844" spans="1:28" ht="15.75" customHeight="1">
      <c r="A844" s="13">
        <v>832</v>
      </c>
      <c r="B844" s="240" t="s">
        <v>213</v>
      </c>
      <c r="C844" s="17" t="s">
        <v>262</v>
      </c>
      <c r="D844" s="14" t="s">
        <v>37</v>
      </c>
      <c r="E844" s="18">
        <v>1</v>
      </c>
      <c r="F844" s="14" t="s">
        <v>44</v>
      </c>
      <c r="G844" s="20">
        <v>29918870.449999999</v>
      </c>
      <c r="H844" s="20">
        <v>29918870.449999999</v>
      </c>
      <c r="I844" s="15"/>
      <c r="J844" s="459"/>
      <c r="K844" s="459"/>
      <c r="L844" s="459"/>
      <c r="M844" s="459"/>
      <c r="N844" s="459"/>
      <c r="O844" s="459"/>
      <c r="P844" s="459"/>
      <c r="Q844" s="459"/>
      <c r="R844" s="459"/>
      <c r="S844" s="459"/>
      <c r="T844" s="459"/>
      <c r="U844" s="482"/>
      <c r="V844" s="41"/>
      <c r="W844" s="41"/>
      <c r="X844" s="41"/>
      <c r="Y844" s="166"/>
      <c r="Z844" s="41"/>
      <c r="AA844" s="444"/>
      <c r="AB844" s="41"/>
    </row>
    <row r="845" spans="1:28" ht="15.75" customHeight="1">
      <c r="A845" s="13">
        <v>833</v>
      </c>
      <c r="B845" s="240" t="s">
        <v>213</v>
      </c>
      <c r="C845" s="17" t="s">
        <v>263</v>
      </c>
      <c r="D845" s="14" t="s">
        <v>37</v>
      </c>
      <c r="E845" s="18">
        <v>1</v>
      </c>
      <c r="F845" s="14" t="s">
        <v>44</v>
      </c>
      <c r="G845" s="20">
        <v>89490100</v>
      </c>
      <c r="H845" s="20">
        <v>89490100</v>
      </c>
      <c r="I845" s="15"/>
      <c r="J845" s="459"/>
      <c r="K845" s="459"/>
      <c r="L845" s="459"/>
      <c r="M845" s="459"/>
      <c r="N845" s="459"/>
      <c r="O845" s="459"/>
      <c r="P845" s="459"/>
      <c r="Q845" s="459"/>
      <c r="R845" s="459"/>
      <c r="S845" s="459"/>
      <c r="T845" s="459"/>
      <c r="U845" s="482"/>
      <c r="V845" s="41"/>
      <c r="W845" s="41"/>
      <c r="X845" s="41"/>
      <c r="Y845" s="166"/>
      <c r="Z845" s="41"/>
      <c r="AA845" s="444"/>
      <c r="AB845" s="41"/>
    </row>
    <row r="846" spans="1:28" ht="15.75" customHeight="1">
      <c r="A846" s="13">
        <v>834</v>
      </c>
      <c r="B846" s="240" t="s">
        <v>213</v>
      </c>
      <c r="C846" s="17" t="s">
        <v>264</v>
      </c>
      <c r="D846" s="14" t="s">
        <v>37</v>
      </c>
      <c r="E846" s="18">
        <v>1</v>
      </c>
      <c r="F846" s="14" t="s">
        <v>44</v>
      </c>
      <c r="G846" s="20">
        <v>19979600</v>
      </c>
      <c r="H846" s="20">
        <v>19979600</v>
      </c>
      <c r="I846" s="15"/>
      <c r="J846" s="459"/>
      <c r="K846" s="459"/>
      <c r="L846" s="459"/>
      <c r="M846" s="459"/>
      <c r="N846" s="459"/>
      <c r="O846" s="459"/>
      <c r="P846" s="459"/>
      <c r="Q846" s="459"/>
      <c r="R846" s="459"/>
      <c r="S846" s="459"/>
      <c r="T846" s="459"/>
      <c r="U846" s="482"/>
      <c r="V846" s="41"/>
      <c r="W846" s="41"/>
      <c r="X846" s="41"/>
      <c r="Y846" s="166"/>
      <c r="Z846" s="41"/>
      <c r="AA846" s="444"/>
      <c r="AB846" s="41"/>
    </row>
    <row r="847" spans="1:28" ht="15.75" customHeight="1">
      <c r="A847" s="13">
        <v>835</v>
      </c>
      <c r="B847" s="240" t="s">
        <v>213</v>
      </c>
      <c r="C847" s="17" t="s">
        <v>265</v>
      </c>
      <c r="D847" s="14" t="s">
        <v>949</v>
      </c>
      <c r="E847" s="18">
        <v>1</v>
      </c>
      <c r="F847" s="14" t="s">
        <v>44</v>
      </c>
      <c r="G847" s="20">
        <v>4835362</v>
      </c>
      <c r="H847" s="20">
        <v>4835362</v>
      </c>
      <c r="I847" s="15"/>
      <c r="J847" s="459"/>
      <c r="K847" s="459"/>
      <c r="L847" s="459"/>
      <c r="M847" s="459"/>
      <c r="N847" s="459"/>
      <c r="O847" s="459"/>
      <c r="P847" s="459"/>
      <c r="Q847" s="459"/>
      <c r="R847" s="459"/>
      <c r="S847" s="459"/>
      <c r="T847" s="459"/>
      <c r="U847" s="482"/>
      <c r="V847" s="41"/>
      <c r="W847" s="41"/>
      <c r="X847" s="41"/>
      <c r="Y847" s="166"/>
      <c r="Z847" s="41"/>
      <c r="AA847" s="444"/>
      <c r="AB847" s="41"/>
    </row>
    <row r="848" spans="1:28" ht="15.75" customHeight="1">
      <c r="A848" s="13">
        <v>836</v>
      </c>
      <c r="B848" s="14"/>
      <c r="C848" s="17"/>
      <c r="D848" s="9"/>
      <c r="E848" s="18"/>
      <c r="F848" s="14"/>
      <c r="G848" s="20"/>
      <c r="H848" s="20"/>
      <c r="I848" s="15"/>
      <c r="J848" s="459"/>
      <c r="K848" s="459"/>
      <c r="L848" s="459"/>
      <c r="M848" s="459"/>
      <c r="N848" s="459"/>
      <c r="O848" s="459"/>
      <c r="P848" s="459"/>
      <c r="Q848" s="459"/>
      <c r="R848" s="459"/>
      <c r="S848" s="459"/>
      <c r="T848" s="459"/>
      <c r="U848" s="482"/>
      <c r="V848" s="41"/>
      <c r="W848" s="41"/>
      <c r="X848" s="41"/>
      <c r="Y848" s="166"/>
      <c r="Z848" s="41"/>
      <c r="AA848" s="444"/>
      <c r="AB848" s="41"/>
    </row>
    <row r="849" spans="1:28" ht="30" customHeight="1">
      <c r="A849" s="13">
        <v>837</v>
      </c>
      <c r="B849" s="14" t="s">
        <v>213</v>
      </c>
      <c r="C849" s="24" t="s">
        <v>250</v>
      </c>
      <c r="D849" s="14" t="s">
        <v>37</v>
      </c>
      <c r="E849" s="18"/>
      <c r="F849" s="9"/>
      <c r="G849" s="11"/>
      <c r="H849" s="164">
        <f>SUM(H850:H856)</f>
        <v>80251000</v>
      </c>
      <c r="I849" s="14" t="s">
        <v>55</v>
      </c>
      <c r="J849" s="459">
        <v>1</v>
      </c>
      <c r="K849" s="459"/>
      <c r="L849" s="459"/>
      <c r="M849" s="459"/>
      <c r="N849" s="459"/>
      <c r="O849" s="459"/>
      <c r="P849" s="459"/>
      <c r="Q849" s="459"/>
      <c r="R849" s="459"/>
      <c r="S849" s="459"/>
      <c r="T849" s="459"/>
      <c r="U849" s="482"/>
      <c r="V849" s="41" t="s">
        <v>851</v>
      </c>
      <c r="W849" s="41"/>
      <c r="X849" s="41"/>
      <c r="Y849" s="166"/>
      <c r="Z849" s="41"/>
      <c r="AA849" s="444"/>
      <c r="AB849" s="41"/>
    </row>
    <row r="850" spans="1:28" ht="15.75" customHeight="1">
      <c r="A850" s="13">
        <v>838</v>
      </c>
      <c r="B850" s="26" t="s">
        <v>213</v>
      </c>
      <c r="C850" s="71" t="s">
        <v>251</v>
      </c>
      <c r="D850" s="14" t="s">
        <v>37</v>
      </c>
      <c r="E850" s="26">
        <v>1600</v>
      </c>
      <c r="F850" s="26" t="s">
        <v>252</v>
      </c>
      <c r="G850" s="45">
        <v>24000</v>
      </c>
      <c r="H850" s="42">
        <v>38400000</v>
      </c>
      <c r="I850" s="14"/>
      <c r="J850" s="459"/>
      <c r="K850" s="459"/>
      <c r="L850" s="459"/>
      <c r="M850" s="459"/>
      <c r="N850" s="459"/>
      <c r="O850" s="459"/>
      <c r="P850" s="459"/>
      <c r="Q850" s="459"/>
      <c r="R850" s="459"/>
      <c r="S850" s="459"/>
      <c r="T850" s="459"/>
      <c r="U850" s="482"/>
      <c r="V850" s="41"/>
      <c r="W850" s="41"/>
      <c r="X850" s="41"/>
      <c r="Y850" s="166"/>
      <c r="Z850" s="41"/>
      <c r="AA850" s="444"/>
      <c r="AB850" s="41"/>
    </row>
    <row r="851" spans="1:28" ht="15.75" customHeight="1">
      <c r="A851" s="13">
        <v>839</v>
      </c>
      <c r="B851" s="26" t="s">
        <v>213</v>
      </c>
      <c r="C851" s="71" t="s">
        <v>253</v>
      </c>
      <c r="D851" s="14" t="s">
        <v>37</v>
      </c>
      <c r="E851" s="26">
        <v>400</v>
      </c>
      <c r="F851" s="26" t="s">
        <v>252</v>
      </c>
      <c r="G851" s="59">
        <v>13000</v>
      </c>
      <c r="H851" s="42">
        <v>5200000</v>
      </c>
      <c r="I851" s="14"/>
      <c r="J851" s="459"/>
      <c r="K851" s="459"/>
      <c r="L851" s="459"/>
      <c r="M851" s="459"/>
      <c r="N851" s="459"/>
      <c r="O851" s="459"/>
      <c r="P851" s="459"/>
      <c r="Q851" s="459"/>
      <c r="R851" s="459"/>
      <c r="S851" s="459"/>
      <c r="T851" s="459"/>
      <c r="U851" s="482"/>
      <c r="V851" s="41"/>
      <c r="W851" s="41"/>
      <c r="X851" s="41"/>
      <c r="Y851" s="166"/>
      <c r="Z851" s="41"/>
      <c r="AA851" s="444"/>
      <c r="AB851" s="41"/>
    </row>
    <row r="852" spans="1:28" ht="15.75" customHeight="1">
      <c r="A852" s="13">
        <v>840</v>
      </c>
      <c r="B852" s="26" t="s">
        <v>213</v>
      </c>
      <c r="C852" s="71" t="s">
        <v>254</v>
      </c>
      <c r="D852" s="14" t="s">
        <v>37</v>
      </c>
      <c r="E852" s="26">
        <v>2127</v>
      </c>
      <c r="F852" s="26" t="s">
        <v>252</v>
      </c>
      <c r="G852" s="59">
        <v>13000</v>
      </c>
      <c r="H852" s="42">
        <v>27651000</v>
      </c>
      <c r="I852" s="14"/>
      <c r="J852" s="459"/>
      <c r="K852" s="459"/>
      <c r="L852" s="459"/>
      <c r="M852" s="459"/>
      <c r="N852" s="459"/>
      <c r="O852" s="459"/>
      <c r="P852" s="459"/>
      <c r="Q852" s="459"/>
      <c r="R852" s="459"/>
      <c r="S852" s="459"/>
      <c r="T852" s="459"/>
      <c r="U852" s="482"/>
      <c r="V852" s="41"/>
      <c r="W852" s="41"/>
      <c r="X852" s="41"/>
      <c r="Y852" s="166"/>
      <c r="Z852" s="41"/>
      <c r="AA852" s="444"/>
      <c r="AB852" s="41"/>
    </row>
    <row r="853" spans="1:28" ht="15.75" customHeight="1">
      <c r="A853" s="13">
        <v>841</v>
      </c>
      <c r="B853" s="26" t="s">
        <v>213</v>
      </c>
      <c r="C853" s="71" t="s">
        <v>255</v>
      </c>
      <c r="D853" s="14" t="s">
        <v>37</v>
      </c>
      <c r="E853" s="26">
        <v>100</v>
      </c>
      <c r="F853" s="26" t="s">
        <v>252</v>
      </c>
      <c r="G853" s="59">
        <v>17000</v>
      </c>
      <c r="H853" s="42">
        <v>1700000</v>
      </c>
      <c r="I853" s="14"/>
      <c r="J853" s="459"/>
      <c r="K853" s="459"/>
      <c r="L853" s="459"/>
      <c r="M853" s="459"/>
      <c r="N853" s="459"/>
      <c r="O853" s="459"/>
      <c r="P853" s="459"/>
      <c r="Q853" s="459"/>
      <c r="R853" s="459"/>
      <c r="S853" s="459"/>
      <c r="T853" s="459"/>
      <c r="U853" s="482"/>
      <c r="V853" s="41"/>
      <c r="W853" s="41"/>
      <c r="X853" s="41"/>
      <c r="Y853" s="166"/>
      <c r="Z853" s="41"/>
      <c r="AA853" s="444"/>
      <c r="AB853" s="41"/>
    </row>
    <row r="854" spans="1:28" ht="15.75" customHeight="1">
      <c r="A854" s="13">
        <v>842</v>
      </c>
      <c r="B854" s="26" t="s">
        <v>213</v>
      </c>
      <c r="C854" s="71" t="s">
        <v>256</v>
      </c>
      <c r="D854" s="14" t="s">
        <v>37</v>
      </c>
      <c r="E854" s="26">
        <v>100</v>
      </c>
      <c r="F854" s="26" t="s">
        <v>252</v>
      </c>
      <c r="G854" s="59">
        <v>17000</v>
      </c>
      <c r="H854" s="42">
        <v>1700000</v>
      </c>
      <c r="I854" s="14"/>
      <c r="J854" s="459"/>
      <c r="K854" s="459"/>
      <c r="L854" s="459"/>
      <c r="M854" s="459"/>
      <c r="N854" s="459"/>
      <c r="O854" s="459"/>
      <c r="P854" s="459"/>
      <c r="Q854" s="459"/>
      <c r="R854" s="459"/>
      <c r="S854" s="459"/>
      <c r="T854" s="459"/>
      <c r="U854" s="482"/>
      <c r="V854" s="41"/>
      <c r="W854" s="41"/>
      <c r="X854" s="41"/>
      <c r="Y854" s="166"/>
      <c r="Z854" s="41"/>
      <c r="AA854" s="444"/>
      <c r="AB854" s="41"/>
    </row>
    <row r="855" spans="1:28" ht="15.75" customHeight="1">
      <c r="A855" s="13">
        <v>843</v>
      </c>
      <c r="B855" s="26" t="s">
        <v>213</v>
      </c>
      <c r="C855" s="71" t="s">
        <v>257</v>
      </c>
      <c r="D855" s="14" t="s">
        <v>37</v>
      </c>
      <c r="E855" s="26">
        <v>200</v>
      </c>
      <c r="F855" s="26" t="s">
        <v>252</v>
      </c>
      <c r="G855" s="59">
        <v>20000</v>
      </c>
      <c r="H855" s="42">
        <v>4000000</v>
      </c>
      <c r="I855" s="14"/>
      <c r="J855" s="459"/>
      <c r="K855" s="459"/>
      <c r="L855" s="459"/>
      <c r="M855" s="459"/>
      <c r="N855" s="459"/>
      <c r="O855" s="459"/>
      <c r="P855" s="459"/>
      <c r="Q855" s="459"/>
      <c r="R855" s="459"/>
      <c r="S855" s="459"/>
      <c r="T855" s="459"/>
      <c r="U855" s="482"/>
      <c r="V855" s="41"/>
      <c r="W855" s="41"/>
      <c r="X855" s="41"/>
      <c r="Y855" s="166"/>
      <c r="Z855" s="41"/>
      <c r="AA855" s="444"/>
      <c r="AB855" s="41"/>
    </row>
    <row r="856" spans="1:28" ht="15.75" customHeight="1">
      <c r="A856" s="13">
        <v>844</v>
      </c>
      <c r="B856" s="26" t="s">
        <v>213</v>
      </c>
      <c r="C856" s="71" t="s">
        <v>258</v>
      </c>
      <c r="D856" s="14" t="s">
        <v>37</v>
      </c>
      <c r="E856" s="26">
        <v>20</v>
      </c>
      <c r="F856" s="26" t="s">
        <v>252</v>
      </c>
      <c r="G856" s="59">
        <v>80000</v>
      </c>
      <c r="H856" s="42">
        <v>1600000</v>
      </c>
      <c r="I856" s="14"/>
      <c r="J856" s="459"/>
      <c r="K856" s="459"/>
      <c r="L856" s="459"/>
      <c r="M856" s="459"/>
      <c r="N856" s="459"/>
      <c r="O856" s="459"/>
      <c r="P856" s="459"/>
      <c r="Q856" s="459"/>
      <c r="R856" s="459"/>
      <c r="S856" s="459"/>
      <c r="T856" s="459"/>
      <c r="U856" s="482"/>
      <c r="V856" s="41"/>
      <c r="W856" s="41"/>
      <c r="X856" s="41"/>
      <c r="Y856" s="166"/>
      <c r="Z856" s="41"/>
      <c r="AA856" s="444"/>
      <c r="AB856" s="41"/>
    </row>
    <row r="857" spans="1:28" ht="15.75" customHeight="1">
      <c r="A857" s="13">
        <v>845</v>
      </c>
      <c r="B857" s="6"/>
      <c r="C857" s="273"/>
      <c r="D857" s="6"/>
      <c r="E857" s="6"/>
      <c r="F857" s="6"/>
      <c r="H857" s="41"/>
      <c r="I857" s="41"/>
      <c r="J857" s="457"/>
      <c r="K857" s="457"/>
      <c r="L857" s="457"/>
      <c r="M857" s="457"/>
      <c r="N857" s="457"/>
      <c r="O857" s="457"/>
      <c r="P857" s="457"/>
      <c r="Q857" s="457"/>
      <c r="R857" s="457"/>
      <c r="S857" s="457"/>
      <c r="T857" s="457"/>
      <c r="U857" s="480"/>
      <c r="V857" s="41"/>
      <c r="W857" s="41"/>
      <c r="X857" s="41"/>
      <c r="Y857" s="166"/>
      <c r="Z857" s="41"/>
      <c r="AA857" s="444"/>
      <c r="AB857" s="41"/>
    </row>
    <row r="858" spans="1:28" ht="34.5" customHeight="1">
      <c r="A858" s="13">
        <v>846</v>
      </c>
      <c r="B858" s="26" t="s">
        <v>201</v>
      </c>
      <c r="C858" s="24" t="s">
        <v>988</v>
      </c>
      <c r="D858" s="14" t="s">
        <v>37</v>
      </c>
      <c r="E858" s="18"/>
      <c r="F858" s="9"/>
      <c r="G858" s="11"/>
      <c r="H858" s="164">
        <f>SUM(H866,H875)</f>
        <v>31992215.699999999</v>
      </c>
      <c r="I858" s="14"/>
      <c r="J858" s="459"/>
      <c r="K858" s="459"/>
      <c r="L858" s="459"/>
      <c r="M858" s="459"/>
      <c r="N858" s="459"/>
      <c r="O858" s="459"/>
      <c r="P858" s="459"/>
      <c r="Q858" s="459"/>
      <c r="R858" s="459"/>
      <c r="S858" s="459"/>
      <c r="T858" s="459"/>
      <c r="U858" s="482"/>
      <c r="V858" s="41" t="s">
        <v>851</v>
      </c>
      <c r="W858" s="41"/>
      <c r="X858" s="41"/>
      <c r="Y858" s="166"/>
      <c r="Z858" s="41"/>
      <c r="AA858" s="444"/>
      <c r="AB858" s="41"/>
    </row>
    <row r="859" spans="1:28" ht="15.75" customHeight="1">
      <c r="A859" s="13">
        <v>847</v>
      </c>
      <c r="B859" s="26" t="s">
        <v>201</v>
      </c>
      <c r="C859" s="24" t="s">
        <v>203</v>
      </c>
      <c r="D859" s="14" t="s">
        <v>37</v>
      </c>
      <c r="E859" s="18"/>
      <c r="F859" s="9"/>
      <c r="G859" s="11"/>
      <c r="H859" s="11"/>
      <c r="I859" s="411"/>
      <c r="J859" s="459"/>
      <c r="K859" s="459"/>
      <c r="L859" s="459"/>
      <c r="M859" s="459"/>
      <c r="N859" s="459"/>
      <c r="O859" s="459"/>
      <c r="P859" s="459"/>
      <c r="Q859" s="459"/>
      <c r="R859" s="459"/>
      <c r="S859" s="459"/>
      <c r="T859" s="459"/>
      <c r="U859" s="482"/>
      <c r="V859" s="41"/>
      <c r="W859" s="41"/>
      <c r="X859" s="41"/>
      <c r="Y859" s="166"/>
      <c r="Z859" s="41"/>
      <c r="AA859" s="444"/>
      <c r="AB859" s="41"/>
    </row>
    <row r="860" spans="1:28" ht="15.75" customHeight="1">
      <c r="A860" s="13">
        <v>848</v>
      </c>
      <c r="B860" s="26" t="s">
        <v>201</v>
      </c>
      <c r="C860" s="44" t="s">
        <v>204</v>
      </c>
      <c r="D860" s="14" t="s">
        <v>37</v>
      </c>
      <c r="E860" s="26">
        <v>1</v>
      </c>
      <c r="F860" s="26" t="s">
        <v>44</v>
      </c>
      <c r="G860" s="45">
        <v>4432688.7</v>
      </c>
      <c r="H860" s="46">
        <v>4432688.7</v>
      </c>
      <c r="I860" s="247" t="s">
        <v>55</v>
      </c>
      <c r="J860" s="467"/>
      <c r="K860" s="467">
        <v>1</v>
      </c>
      <c r="L860" s="459"/>
      <c r="M860" s="459"/>
      <c r="N860" s="459"/>
      <c r="O860" s="459"/>
      <c r="P860" s="459"/>
      <c r="Q860" s="459"/>
      <c r="R860" s="459"/>
      <c r="S860" s="459"/>
      <c r="T860" s="459"/>
      <c r="U860" s="482"/>
      <c r="V860" s="41"/>
      <c r="W860" s="41"/>
      <c r="X860" s="41"/>
      <c r="Y860" s="166"/>
      <c r="Z860" s="41"/>
      <c r="AA860" s="444"/>
      <c r="AB860" s="41"/>
    </row>
    <row r="861" spans="1:28" ht="15.75" customHeight="1">
      <c r="A861" s="13">
        <v>849</v>
      </c>
      <c r="B861" s="26" t="s">
        <v>201</v>
      </c>
      <c r="C861" s="44" t="s">
        <v>205</v>
      </c>
      <c r="D861" s="14" t="s">
        <v>37</v>
      </c>
      <c r="E861" s="26">
        <v>1</v>
      </c>
      <c r="F861" s="26" t="s">
        <v>44</v>
      </c>
      <c r="G861" s="47">
        <v>2205943.7749999999</v>
      </c>
      <c r="H861" s="19">
        <v>2205943.7749999999</v>
      </c>
      <c r="I861" s="247" t="s">
        <v>55</v>
      </c>
      <c r="J861" s="467"/>
      <c r="K861" s="467">
        <v>1</v>
      </c>
      <c r="L861" s="459"/>
      <c r="M861" s="459"/>
      <c r="N861" s="459"/>
      <c r="O861" s="459"/>
      <c r="P861" s="459"/>
      <c r="Q861" s="459"/>
      <c r="R861" s="459"/>
      <c r="S861" s="459"/>
      <c r="T861" s="459"/>
      <c r="U861" s="482"/>
      <c r="V861" s="41"/>
      <c r="W861" s="41"/>
      <c r="X861" s="41"/>
      <c r="Y861" s="166"/>
      <c r="Z861" s="41"/>
      <c r="AA861" s="444"/>
      <c r="AB861" s="41"/>
    </row>
    <row r="862" spans="1:28" ht="15.75" customHeight="1">
      <c r="A862" s="13">
        <v>850</v>
      </c>
      <c r="B862" s="26" t="s">
        <v>201</v>
      </c>
      <c r="C862" s="44" t="s">
        <v>206</v>
      </c>
      <c r="D862" s="14" t="s">
        <v>37</v>
      </c>
      <c r="E862" s="26">
        <v>1</v>
      </c>
      <c r="F862" s="26" t="s">
        <v>44</v>
      </c>
      <c r="G862" s="47">
        <v>2885556.375</v>
      </c>
      <c r="H862" s="19">
        <v>2885556.375</v>
      </c>
      <c r="I862" s="247" t="s">
        <v>55</v>
      </c>
      <c r="J862" s="467"/>
      <c r="K862" s="467">
        <v>1</v>
      </c>
      <c r="L862" s="459"/>
      <c r="M862" s="459"/>
      <c r="N862" s="459"/>
      <c r="O862" s="459"/>
      <c r="P862" s="459"/>
      <c r="Q862" s="459"/>
      <c r="R862" s="459"/>
      <c r="S862" s="459"/>
      <c r="T862" s="459"/>
      <c r="U862" s="482"/>
      <c r="V862" s="41"/>
      <c r="W862" s="41"/>
      <c r="X862" s="41"/>
      <c r="Y862" s="166"/>
      <c r="Z862" s="41"/>
      <c r="AA862" s="444"/>
      <c r="AB862" s="41"/>
    </row>
    <row r="863" spans="1:28" ht="15.75" customHeight="1">
      <c r="A863" s="13">
        <v>851</v>
      </c>
      <c r="B863" s="26" t="s">
        <v>201</v>
      </c>
      <c r="C863" s="44" t="s">
        <v>207</v>
      </c>
      <c r="D863" s="14" t="s">
        <v>37</v>
      </c>
      <c r="E863" s="26">
        <v>1</v>
      </c>
      <c r="F863" s="26" t="s">
        <v>44</v>
      </c>
      <c r="G863" s="47">
        <v>8472708.75</v>
      </c>
      <c r="H863" s="19">
        <v>8472708.75</v>
      </c>
      <c r="I863" s="247" t="s">
        <v>55</v>
      </c>
      <c r="J863" s="467"/>
      <c r="K863" s="467">
        <v>1</v>
      </c>
      <c r="L863" s="459"/>
      <c r="M863" s="459"/>
      <c r="N863" s="459"/>
      <c r="O863" s="459"/>
      <c r="P863" s="459"/>
      <c r="Q863" s="459"/>
      <c r="R863" s="459"/>
      <c r="S863" s="459"/>
      <c r="T863" s="459"/>
      <c r="U863" s="482"/>
      <c r="V863" s="41"/>
      <c r="W863" s="41"/>
      <c r="X863" s="41"/>
      <c r="Y863" s="166"/>
      <c r="Z863" s="41"/>
      <c r="AA863" s="444"/>
      <c r="AB863" s="41"/>
    </row>
    <row r="864" spans="1:28" ht="15.75" customHeight="1">
      <c r="A864" s="13">
        <v>852</v>
      </c>
      <c r="B864" s="26" t="s">
        <v>201</v>
      </c>
      <c r="C864" s="44" t="s">
        <v>208</v>
      </c>
      <c r="D864" s="14" t="s">
        <v>37</v>
      </c>
      <c r="E864" s="26">
        <v>1</v>
      </c>
      <c r="F864" s="26" t="s">
        <v>44</v>
      </c>
      <c r="G864" s="47">
        <v>3128260.5750000002</v>
      </c>
      <c r="H864" s="19">
        <v>3128260.5750000002</v>
      </c>
      <c r="I864" s="247" t="s">
        <v>55</v>
      </c>
      <c r="J864" s="467"/>
      <c r="K864" s="467">
        <v>1</v>
      </c>
      <c r="L864" s="459"/>
      <c r="M864" s="459"/>
      <c r="N864" s="459"/>
      <c r="O864" s="459"/>
      <c r="P864" s="459"/>
      <c r="Q864" s="459"/>
      <c r="R864" s="459"/>
      <c r="S864" s="459"/>
      <c r="T864" s="459"/>
      <c r="U864" s="482"/>
      <c r="V864" s="41"/>
      <c r="W864" s="41"/>
      <c r="X864" s="41"/>
      <c r="Y864" s="166"/>
      <c r="Z864" s="41"/>
      <c r="AA864" s="444"/>
      <c r="AB864" s="41"/>
    </row>
    <row r="865" spans="1:28" ht="15.75" customHeight="1">
      <c r="A865" s="13">
        <v>853</v>
      </c>
      <c r="B865" s="26" t="s">
        <v>201</v>
      </c>
      <c r="C865" s="44" t="s">
        <v>209</v>
      </c>
      <c r="D865" s="14" t="s">
        <v>37</v>
      </c>
      <c r="E865" s="26">
        <v>1</v>
      </c>
      <c r="F865" s="26" t="s">
        <v>44</v>
      </c>
      <c r="G865" s="47">
        <v>2886015</v>
      </c>
      <c r="H865" s="19">
        <v>2886015</v>
      </c>
      <c r="I865" s="247" t="s">
        <v>55</v>
      </c>
      <c r="J865" s="467"/>
      <c r="K865" s="467">
        <v>1</v>
      </c>
      <c r="L865" s="459"/>
      <c r="M865" s="459"/>
      <c r="N865" s="459"/>
      <c r="O865" s="459"/>
      <c r="P865" s="459"/>
      <c r="Q865" s="459"/>
      <c r="R865" s="459"/>
      <c r="S865" s="459"/>
      <c r="T865" s="459"/>
      <c r="U865" s="482"/>
      <c r="V865" s="41"/>
      <c r="W865" s="41"/>
      <c r="X865" s="41"/>
      <c r="Y865" s="166"/>
      <c r="Z865" s="41"/>
      <c r="AA865" s="444"/>
      <c r="AB865" s="41"/>
    </row>
    <row r="866" spans="1:28" ht="15.75" customHeight="1">
      <c r="A866" s="13">
        <v>854</v>
      </c>
      <c r="B866" s="14"/>
      <c r="C866" s="39" t="s">
        <v>103</v>
      </c>
      <c r="D866" s="9"/>
      <c r="E866" s="26"/>
      <c r="F866" s="26"/>
      <c r="G866" s="40"/>
      <c r="H866" s="48">
        <v>24011173.175000001</v>
      </c>
      <c r="I866" s="14" t="s">
        <v>55</v>
      </c>
      <c r="J866" s="459">
        <v>1</v>
      </c>
      <c r="K866" s="459"/>
      <c r="L866" s="459"/>
      <c r="M866" s="459"/>
      <c r="N866" s="459"/>
      <c r="O866" s="459"/>
      <c r="P866" s="459"/>
      <c r="Q866" s="459"/>
      <c r="R866" s="459"/>
      <c r="S866" s="459"/>
      <c r="T866" s="459"/>
      <c r="U866" s="482"/>
      <c r="V866" s="41"/>
      <c r="W866" s="41"/>
      <c r="X866" s="41"/>
      <c r="Y866" s="166"/>
      <c r="Z866" s="41"/>
      <c r="AA866" s="444"/>
      <c r="AB866" s="41"/>
    </row>
    <row r="867" spans="1:28" ht="15.75" customHeight="1">
      <c r="A867" s="13">
        <v>855</v>
      </c>
      <c r="B867" s="26" t="s">
        <v>201</v>
      </c>
      <c r="C867" s="44" t="s">
        <v>204</v>
      </c>
      <c r="D867" s="14" t="s">
        <v>37</v>
      </c>
      <c r="E867" s="26">
        <v>1</v>
      </c>
      <c r="F867" s="26" t="s">
        <v>44</v>
      </c>
      <c r="G867" s="47">
        <v>999036.22500000009</v>
      </c>
      <c r="H867" s="19">
        <v>999036.22500000009</v>
      </c>
      <c r="I867" s="247" t="s">
        <v>30</v>
      </c>
      <c r="J867" s="467"/>
      <c r="K867" s="467">
        <v>1</v>
      </c>
      <c r="L867" s="467"/>
      <c r="M867" s="467"/>
      <c r="N867" s="467">
        <v>1</v>
      </c>
      <c r="O867" s="467"/>
      <c r="P867" s="467"/>
      <c r="Q867" s="467">
        <v>1</v>
      </c>
      <c r="R867" s="467"/>
      <c r="S867" s="467"/>
      <c r="T867" s="467">
        <v>1</v>
      </c>
      <c r="U867" s="482"/>
      <c r="V867" s="41"/>
      <c r="W867" s="41"/>
      <c r="X867" s="41"/>
      <c r="Y867" s="166"/>
      <c r="Z867" s="41"/>
      <c r="AA867" s="444"/>
      <c r="AB867" s="41"/>
    </row>
    <row r="868" spans="1:28" ht="15.75" customHeight="1">
      <c r="A868" s="13">
        <v>856</v>
      </c>
      <c r="B868" s="26" t="s">
        <v>201</v>
      </c>
      <c r="C868" s="44" t="s">
        <v>205</v>
      </c>
      <c r="D868" s="14" t="s">
        <v>37</v>
      </c>
      <c r="E868" s="26">
        <v>1</v>
      </c>
      <c r="F868" s="26" t="s">
        <v>44</v>
      </c>
      <c r="G868" s="47">
        <v>995242.875</v>
      </c>
      <c r="H868" s="19">
        <v>995242.875</v>
      </c>
      <c r="I868" s="247" t="s">
        <v>30</v>
      </c>
      <c r="J868" s="467"/>
      <c r="K868" s="467">
        <v>1</v>
      </c>
      <c r="L868" s="467"/>
      <c r="M868" s="467"/>
      <c r="N868" s="467">
        <v>1</v>
      </c>
      <c r="O868" s="467"/>
      <c r="P868" s="467"/>
      <c r="Q868" s="467">
        <v>1</v>
      </c>
      <c r="R868" s="467"/>
      <c r="S868" s="467"/>
      <c r="T868" s="467">
        <v>1</v>
      </c>
      <c r="U868" s="482"/>
      <c r="V868" s="41"/>
      <c r="W868" s="41"/>
      <c r="X868" s="41"/>
      <c r="Y868" s="166"/>
      <c r="Z868" s="41"/>
      <c r="AA868" s="444"/>
      <c r="AB868" s="41"/>
    </row>
    <row r="869" spans="1:28" ht="15.75" customHeight="1">
      <c r="A869" s="13">
        <v>857</v>
      </c>
      <c r="B869" s="26" t="s">
        <v>201</v>
      </c>
      <c r="C869" s="44" t="s">
        <v>206</v>
      </c>
      <c r="D869" s="14" t="s">
        <v>37</v>
      </c>
      <c r="E869" s="26">
        <v>1</v>
      </c>
      <c r="F869" s="26" t="s">
        <v>44</v>
      </c>
      <c r="G869" s="47">
        <v>998468.62500000012</v>
      </c>
      <c r="H869" s="19">
        <v>998468.62500000012</v>
      </c>
      <c r="I869" s="247" t="s">
        <v>30</v>
      </c>
      <c r="J869" s="467"/>
      <c r="K869" s="467">
        <v>1</v>
      </c>
      <c r="L869" s="467"/>
      <c r="M869" s="467"/>
      <c r="N869" s="467">
        <v>1</v>
      </c>
      <c r="O869" s="467"/>
      <c r="P869" s="467"/>
      <c r="Q869" s="467">
        <v>1</v>
      </c>
      <c r="R869" s="467"/>
      <c r="S869" s="467"/>
      <c r="T869" s="467">
        <v>1</v>
      </c>
      <c r="U869" s="482"/>
      <c r="V869" s="41"/>
      <c r="W869" s="41"/>
      <c r="X869" s="41"/>
      <c r="Y869" s="166"/>
      <c r="Z869" s="41"/>
      <c r="AA869" s="444"/>
      <c r="AB869" s="41"/>
    </row>
    <row r="870" spans="1:28" ht="15.75" customHeight="1">
      <c r="A870" s="13">
        <v>858</v>
      </c>
      <c r="B870" s="26" t="s">
        <v>201</v>
      </c>
      <c r="C870" s="44" t="s">
        <v>207</v>
      </c>
      <c r="D870" s="14" t="s">
        <v>37</v>
      </c>
      <c r="E870" s="26">
        <v>1</v>
      </c>
      <c r="F870" s="26" t="s">
        <v>44</v>
      </c>
      <c r="G870" s="47">
        <v>997617.22499999998</v>
      </c>
      <c r="H870" s="19">
        <v>997617.22499999998</v>
      </c>
      <c r="I870" s="247" t="s">
        <v>30</v>
      </c>
      <c r="J870" s="467"/>
      <c r="K870" s="467">
        <v>1</v>
      </c>
      <c r="L870" s="467"/>
      <c r="M870" s="467"/>
      <c r="N870" s="467">
        <v>1</v>
      </c>
      <c r="O870" s="467"/>
      <c r="P870" s="467"/>
      <c r="Q870" s="467">
        <v>1</v>
      </c>
      <c r="R870" s="467"/>
      <c r="S870" s="467"/>
      <c r="T870" s="467">
        <v>1</v>
      </c>
      <c r="U870" s="482"/>
      <c r="V870" s="41"/>
      <c r="W870" s="41"/>
      <c r="X870" s="41"/>
      <c r="Y870" s="166"/>
      <c r="Z870" s="41"/>
      <c r="AA870" s="444"/>
      <c r="AB870" s="41"/>
    </row>
    <row r="871" spans="1:28" ht="15.75" customHeight="1">
      <c r="A871" s="13">
        <v>859</v>
      </c>
      <c r="B871" s="26" t="s">
        <v>201</v>
      </c>
      <c r="C871" s="44" t="s">
        <v>208</v>
      </c>
      <c r="D871" s="14" t="s">
        <v>37</v>
      </c>
      <c r="E871" s="26">
        <v>1</v>
      </c>
      <c r="F871" s="26" t="s">
        <v>44</v>
      </c>
      <c r="G871" s="49">
        <v>997752.52499999991</v>
      </c>
      <c r="H871" s="20">
        <v>997752.52499999991</v>
      </c>
      <c r="I871" s="247" t="s">
        <v>30</v>
      </c>
      <c r="J871" s="467"/>
      <c r="K871" s="467">
        <v>1</v>
      </c>
      <c r="L871" s="467"/>
      <c r="M871" s="467"/>
      <c r="N871" s="467">
        <v>1</v>
      </c>
      <c r="O871" s="467"/>
      <c r="P871" s="467"/>
      <c r="Q871" s="467">
        <v>1</v>
      </c>
      <c r="R871" s="467"/>
      <c r="S871" s="467"/>
      <c r="T871" s="467">
        <v>1</v>
      </c>
      <c r="U871" s="482"/>
      <c r="V871" s="41"/>
      <c r="W871" s="41"/>
      <c r="X871" s="41"/>
      <c r="Y871" s="166"/>
      <c r="Z871" s="41"/>
      <c r="AA871" s="444"/>
      <c r="AB871" s="41"/>
    </row>
    <row r="872" spans="1:28" ht="15.75" customHeight="1">
      <c r="A872" s="13">
        <v>860</v>
      </c>
      <c r="B872" s="26" t="s">
        <v>201</v>
      </c>
      <c r="C872" s="44" t="s">
        <v>209</v>
      </c>
      <c r="D872" s="14" t="s">
        <v>37</v>
      </c>
      <c r="E872" s="26">
        <v>1</v>
      </c>
      <c r="F872" s="26" t="s">
        <v>44</v>
      </c>
      <c r="G872" s="49">
        <v>999735</v>
      </c>
      <c r="H872" s="20">
        <v>999735</v>
      </c>
      <c r="I872" s="247" t="s">
        <v>30</v>
      </c>
      <c r="J872" s="467"/>
      <c r="K872" s="467">
        <v>1</v>
      </c>
      <c r="L872" s="467"/>
      <c r="M872" s="467"/>
      <c r="N872" s="467">
        <v>1</v>
      </c>
      <c r="O872" s="467"/>
      <c r="P872" s="467"/>
      <c r="Q872" s="467">
        <v>1</v>
      </c>
      <c r="R872" s="467"/>
      <c r="S872" s="467"/>
      <c r="T872" s="467">
        <v>1</v>
      </c>
      <c r="U872" s="482"/>
      <c r="V872" s="41"/>
      <c r="W872" s="41"/>
      <c r="X872" s="41"/>
      <c r="Y872" s="166"/>
      <c r="Z872" s="41"/>
      <c r="AA872" s="444"/>
      <c r="AB872" s="41"/>
    </row>
    <row r="873" spans="1:28" ht="15.75" customHeight="1">
      <c r="A873" s="13">
        <v>861</v>
      </c>
      <c r="B873" s="26" t="s">
        <v>201</v>
      </c>
      <c r="C873" s="50" t="s">
        <v>210</v>
      </c>
      <c r="D873" s="14" t="s">
        <v>37</v>
      </c>
      <c r="E873" s="26">
        <v>1</v>
      </c>
      <c r="F873" s="26" t="s">
        <v>44</v>
      </c>
      <c r="G873" s="49">
        <v>994090.05</v>
      </c>
      <c r="H873" s="20">
        <v>994090.05</v>
      </c>
      <c r="I873" s="247" t="s">
        <v>30</v>
      </c>
      <c r="J873" s="467"/>
      <c r="K873" s="467">
        <v>1</v>
      </c>
      <c r="L873" s="467"/>
      <c r="M873" s="467"/>
      <c r="N873" s="467">
        <v>1</v>
      </c>
      <c r="O873" s="467"/>
      <c r="P873" s="467"/>
      <c r="Q873" s="467">
        <v>1</v>
      </c>
      <c r="R873" s="467"/>
      <c r="S873" s="467"/>
      <c r="T873" s="467">
        <v>1</v>
      </c>
      <c r="U873" s="482"/>
      <c r="V873" s="41"/>
      <c r="W873" s="41"/>
      <c r="X873" s="41"/>
      <c r="Y873" s="166"/>
      <c r="Z873" s="41"/>
      <c r="AA873" s="444"/>
      <c r="AB873" s="41"/>
    </row>
    <row r="874" spans="1:28" ht="15.75" customHeight="1">
      <c r="A874" s="13">
        <v>862</v>
      </c>
      <c r="B874" s="26" t="s">
        <v>201</v>
      </c>
      <c r="C874" s="44" t="s">
        <v>211</v>
      </c>
      <c r="D874" s="14" t="s">
        <v>37</v>
      </c>
      <c r="E874" s="26">
        <v>1</v>
      </c>
      <c r="F874" s="26" t="s">
        <v>44</v>
      </c>
      <c r="G874" s="49">
        <v>999100</v>
      </c>
      <c r="H874" s="20">
        <v>999100</v>
      </c>
      <c r="I874" s="247" t="s">
        <v>30</v>
      </c>
      <c r="J874" s="467"/>
      <c r="K874" s="467">
        <v>1</v>
      </c>
      <c r="L874" s="467"/>
      <c r="M874" s="467"/>
      <c r="N874" s="467">
        <v>1</v>
      </c>
      <c r="O874" s="467"/>
      <c r="P874" s="467"/>
      <c r="Q874" s="467">
        <v>1</v>
      </c>
      <c r="R874" s="467"/>
      <c r="S874" s="467"/>
      <c r="T874" s="467">
        <v>1</v>
      </c>
      <c r="U874" s="482"/>
      <c r="V874" s="41"/>
      <c r="W874" s="41"/>
      <c r="X874" s="41"/>
      <c r="Y874" s="166"/>
      <c r="Z874" s="41"/>
      <c r="AA874" s="444"/>
      <c r="AB874" s="41"/>
    </row>
    <row r="875" spans="1:28" ht="15.75" customHeight="1">
      <c r="A875" s="13">
        <v>863</v>
      </c>
      <c r="B875" s="14"/>
      <c r="C875" s="39" t="s">
        <v>103</v>
      </c>
      <c r="D875" s="9"/>
      <c r="E875" s="26"/>
      <c r="F875" s="26"/>
      <c r="G875" s="40"/>
      <c r="H875" s="48">
        <v>7981042.5249999994</v>
      </c>
      <c r="I875" s="14" t="s">
        <v>30</v>
      </c>
      <c r="J875" s="459"/>
      <c r="K875" s="459"/>
      <c r="L875" s="459"/>
      <c r="M875" s="459"/>
      <c r="N875" s="459">
        <v>1</v>
      </c>
      <c r="O875" s="459"/>
      <c r="P875" s="459"/>
      <c r="Q875" s="459">
        <v>1</v>
      </c>
      <c r="R875" s="459"/>
      <c r="S875" s="459"/>
      <c r="T875" s="459">
        <v>1</v>
      </c>
      <c r="U875" s="482"/>
      <c r="V875" s="41"/>
      <c r="W875" s="342">
        <f>H875/3</f>
        <v>2660347.5083333333</v>
      </c>
      <c r="X875" s="41"/>
      <c r="Y875" s="166"/>
      <c r="Z875" s="41"/>
      <c r="AA875" s="444"/>
      <c r="AB875" s="41"/>
    </row>
    <row r="876" spans="1:28" ht="15.75" customHeight="1">
      <c r="A876" s="13">
        <v>864</v>
      </c>
      <c r="B876" s="14"/>
      <c r="C876" s="39" t="s">
        <v>212</v>
      </c>
      <c r="D876" s="9"/>
      <c r="E876" s="18"/>
      <c r="F876" s="9"/>
      <c r="G876" s="11"/>
      <c r="H876" s="48">
        <v>31992215.699999999</v>
      </c>
      <c r="I876" s="9"/>
      <c r="J876" s="459"/>
      <c r="K876" s="459"/>
      <c r="L876" s="459"/>
      <c r="M876" s="459"/>
      <c r="N876" s="459"/>
      <c r="O876" s="459"/>
      <c r="P876" s="459"/>
      <c r="Q876" s="459"/>
      <c r="R876" s="459"/>
      <c r="S876" s="459"/>
      <c r="T876" s="459"/>
      <c r="U876" s="482"/>
      <c r="V876" s="41"/>
      <c r="W876" s="41"/>
      <c r="X876" s="41"/>
      <c r="Y876" s="166"/>
      <c r="Z876" s="41"/>
      <c r="AA876" s="444"/>
      <c r="AB876" s="41"/>
    </row>
    <row r="877" spans="1:28" ht="15.75" customHeight="1">
      <c r="A877" s="13">
        <v>865</v>
      </c>
      <c r="B877" s="14"/>
      <c r="C877" s="62"/>
      <c r="D877" s="14"/>
      <c r="E877" s="14"/>
      <c r="F877" s="14"/>
      <c r="G877" s="71"/>
      <c r="H877" s="71"/>
      <c r="I877" s="71"/>
      <c r="J877" s="459"/>
      <c r="K877" s="459"/>
      <c r="L877" s="459"/>
      <c r="M877" s="459"/>
      <c r="N877" s="459"/>
      <c r="O877" s="459"/>
      <c r="P877" s="459"/>
      <c r="Q877" s="459"/>
      <c r="R877" s="459"/>
      <c r="S877" s="459"/>
      <c r="T877" s="459"/>
      <c r="U877" s="482"/>
      <c r="V877" s="41"/>
      <c r="W877" s="41"/>
      <c r="X877" s="41"/>
      <c r="Y877" s="166"/>
      <c r="Z877" s="41"/>
      <c r="AA877" s="444"/>
      <c r="AB877" s="41"/>
    </row>
    <row r="878" spans="1:28" ht="15.75" customHeight="1">
      <c r="A878" s="13">
        <v>866</v>
      </c>
      <c r="B878" s="14" t="s">
        <v>231</v>
      </c>
      <c r="C878" s="24" t="s">
        <v>232</v>
      </c>
      <c r="D878" s="14" t="s">
        <v>37</v>
      </c>
      <c r="E878" s="18"/>
      <c r="F878" s="9"/>
      <c r="G878" s="11"/>
      <c r="H878" s="164">
        <f>H879</f>
        <v>10680000</v>
      </c>
      <c r="I878" s="411"/>
      <c r="J878" s="459"/>
      <c r="K878" s="459"/>
      <c r="L878" s="459"/>
      <c r="M878" s="459"/>
      <c r="N878" s="459"/>
      <c r="O878" s="459"/>
      <c r="P878" s="459"/>
      <c r="Q878" s="459"/>
      <c r="R878" s="459"/>
      <c r="S878" s="459"/>
      <c r="T878" s="459"/>
      <c r="U878" s="482"/>
      <c r="V878" s="41" t="s">
        <v>851</v>
      </c>
      <c r="W878" s="41"/>
      <c r="X878" s="41"/>
      <c r="Y878" s="166"/>
      <c r="Z878" s="41"/>
      <c r="AA878" s="444"/>
      <c r="AB878" s="41"/>
    </row>
    <row r="879" spans="1:28" ht="15.75" customHeight="1">
      <c r="A879" s="13">
        <v>867</v>
      </c>
      <c r="B879" s="14" t="s">
        <v>231</v>
      </c>
      <c r="C879" s="24" t="s">
        <v>233</v>
      </c>
      <c r="D879" s="14" t="s">
        <v>37</v>
      </c>
      <c r="E879" s="18"/>
      <c r="F879" s="9"/>
      <c r="G879" s="11"/>
      <c r="H879" s="11">
        <f>SUM(H880:H884)</f>
        <v>10680000</v>
      </c>
      <c r="I879" s="14" t="s">
        <v>30</v>
      </c>
      <c r="J879" s="459"/>
      <c r="K879" s="459"/>
      <c r="L879" s="459"/>
      <c r="M879" s="459"/>
      <c r="N879" s="459">
        <v>1</v>
      </c>
      <c r="O879" s="459"/>
      <c r="P879" s="459"/>
      <c r="Q879" s="459">
        <v>1</v>
      </c>
      <c r="R879" s="459"/>
      <c r="S879" s="459"/>
      <c r="T879" s="459">
        <v>1</v>
      </c>
      <c r="U879" s="482"/>
      <c r="V879" s="41"/>
      <c r="W879" s="342">
        <f>H879/3</f>
        <v>3560000</v>
      </c>
      <c r="X879" s="41"/>
      <c r="Y879" s="166"/>
      <c r="Z879" s="41"/>
      <c r="AA879" s="444"/>
      <c r="AB879" s="41"/>
    </row>
    <row r="880" spans="1:28" ht="15.75" customHeight="1">
      <c r="A880" s="13">
        <v>868</v>
      </c>
      <c r="B880" s="14" t="s">
        <v>231</v>
      </c>
      <c r="C880" s="50" t="s">
        <v>234</v>
      </c>
      <c r="D880" s="14" t="s">
        <v>37</v>
      </c>
      <c r="E880" s="26">
        <v>12</v>
      </c>
      <c r="F880" s="14" t="s">
        <v>267</v>
      </c>
      <c r="G880" s="45">
        <v>300000</v>
      </c>
      <c r="H880" s="47">
        <v>3600000</v>
      </c>
      <c r="I880" s="247"/>
      <c r="J880" s="467"/>
      <c r="K880" s="467"/>
      <c r="L880" s="467"/>
      <c r="M880" s="467"/>
      <c r="N880" s="459">
        <v>1</v>
      </c>
      <c r="O880" s="459"/>
      <c r="P880" s="459"/>
      <c r="Q880" s="459">
        <v>1</v>
      </c>
      <c r="R880" s="459"/>
      <c r="S880" s="459"/>
      <c r="T880" s="459">
        <v>1</v>
      </c>
      <c r="U880" s="492"/>
      <c r="V880" s="41"/>
      <c r="W880" s="41"/>
      <c r="X880" s="41"/>
      <c r="Y880" s="166"/>
      <c r="Z880" s="41"/>
      <c r="AA880" s="444"/>
      <c r="AB880" s="41"/>
    </row>
    <row r="881" spans="1:28" ht="15.75" customHeight="1">
      <c r="A881" s="13">
        <v>869</v>
      </c>
      <c r="B881" s="14" t="s">
        <v>231</v>
      </c>
      <c r="C881" s="56" t="s">
        <v>235</v>
      </c>
      <c r="D881" s="14" t="s">
        <v>37</v>
      </c>
      <c r="E881" s="26">
        <v>10</v>
      </c>
      <c r="F881" s="14" t="s">
        <v>267</v>
      </c>
      <c r="G881" s="45">
        <v>280000</v>
      </c>
      <c r="H881" s="47">
        <v>2800000</v>
      </c>
      <c r="I881" s="247"/>
      <c r="J881" s="467"/>
      <c r="K881" s="467"/>
      <c r="L881" s="467"/>
      <c r="M881" s="467"/>
      <c r="N881" s="459">
        <v>1</v>
      </c>
      <c r="O881" s="459"/>
      <c r="P881" s="459"/>
      <c r="Q881" s="459">
        <v>1</v>
      </c>
      <c r="R881" s="459"/>
      <c r="S881" s="459"/>
      <c r="T881" s="459">
        <v>1</v>
      </c>
      <c r="U881" s="492"/>
      <c r="V881" s="41"/>
      <c r="W881" s="41"/>
      <c r="X881" s="41"/>
      <c r="Y881" s="166"/>
      <c r="Z881" s="41"/>
      <c r="AA881" s="444"/>
      <c r="AB881" s="41"/>
    </row>
    <row r="882" spans="1:28" ht="15.75" customHeight="1">
      <c r="A882" s="13">
        <v>870</v>
      </c>
      <c r="B882" s="14" t="s">
        <v>231</v>
      </c>
      <c r="C882" s="56" t="s">
        <v>236</v>
      </c>
      <c r="D882" s="14" t="s">
        <v>37</v>
      </c>
      <c r="E882" s="26">
        <v>8</v>
      </c>
      <c r="F882" s="14" t="s">
        <v>267</v>
      </c>
      <c r="G882" s="45">
        <v>250000</v>
      </c>
      <c r="H882" s="47">
        <v>2000000</v>
      </c>
      <c r="I882" s="247"/>
      <c r="J882" s="467"/>
      <c r="K882" s="467"/>
      <c r="L882" s="467"/>
      <c r="M882" s="467"/>
      <c r="N882" s="459">
        <v>1</v>
      </c>
      <c r="O882" s="459"/>
      <c r="P882" s="459"/>
      <c r="Q882" s="459">
        <v>1</v>
      </c>
      <c r="R882" s="459"/>
      <c r="S882" s="459"/>
      <c r="T882" s="459">
        <v>1</v>
      </c>
      <c r="U882" s="492"/>
      <c r="V882" s="41"/>
      <c r="W882" s="41"/>
      <c r="X882" s="41"/>
      <c r="Y882" s="166"/>
      <c r="Z882" s="41"/>
      <c r="AA882" s="444"/>
      <c r="AB882" s="41"/>
    </row>
    <row r="883" spans="1:28" ht="15.75" customHeight="1">
      <c r="A883" s="13">
        <v>871</v>
      </c>
      <c r="B883" s="14" t="s">
        <v>231</v>
      </c>
      <c r="C883" s="56" t="s">
        <v>237</v>
      </c>
      <c r="D883" s="14" t="s">
        <v>37</v>
      </c>
      <c r="E883" s="26">
        <v>6</v>
      </c>
      <c r="F883" s="14" t="s">
        <v>267</v>
      </c>
      <c r="G883" s="45">
        <v>180000</v>
      </c>
      <c r="H883" s="47">
        <v>1080000</v>
      </c>
      <c r="I883" s="247"/>
      <c r="J883" s="467"/>
      <c r="K883" s="467"/>
      <c r="L883" s="467"/>
      <c r="M883" s="467"/>
      <c r="N883" s="459">
        <v>1</v>
      </c>
      <c r="O883" s="459"/>
      <c r="P883" s="459"/>
      <c r="Q883" s="459">
        <v>1</v>
      </c>
      <c r="R883" s="459"/>
      <c r="S883" s="459"/>
      <c r="T883" s="459">
        <v>1</v>
      </c>
      <c r="U883" s="492"/>
      <c r="V883" s="41"/>
      <c r="W883" s="41"/>
      <c r="X883" s="41"/>
      <c r="Y883" s="166"/>
      <c r="Z883" s="41"/>
      <c r="AA883" s="444"/>
      <c r="AB883" s="41"/>
    </row>
    <row r="884" spans="1:28" ht="15.75" customHeight="1">
      <c r="A884" s="13">
        <v>872</v>
      </c>
      <c r="B884" s="14" t="s">
        <v>231</v>
      </c>
      <c r="C884" s="56" t="s">
        <v>238</v>
      </c>
      <c r="D884" s="14" t="s">
        <v>37</v>
      </c>
      <c r="E884" s="26">
        <v>8</v>
      </c>
      <c r="F884" s="14" t="s">
        <v>267</v>
      </c>
      <c r="G884" s="45">
        <v>150000</v>
      </c>
      <c r="H884" s="47">
        <v>1200000</v>
      </c>
      <c r="I884" s="247"/>
      <c r="J884" s="467"/>
      <c r="K884" s="467"/>
      <c r="L884" s="467"/>
      <c r="M884" s="467"/>
      <c r="N884" s="459">
        <v>1</v>
      </c>
      <c r="O884" s="459"/>
      <c r="P884" s="459"/>
      <c r="Q884" s="459">
        <v>1</v>
      </c>
      <c r="R884" s="459"/>
      <c r="S884" s="459"/>
      <c r="T884" s="459">
        <v>1</v>
      </c>
      <c r="U884" s="492"/>
      <c r="V884" s="41"/>
      <c r="W884" s="41"/>
      <c r="X884" s="41"/>
      <c r="Y884" s="166"/>
      <c r="Z884" s="41"/>
      <c r="AA884" s="444"/>
      <c r="AB884" s="41"/>
    </row>
    <row r="885" spans="1:28" ht="15.75" customHeight="1">
      <c r="A885" s="13">
        <v>873</v>
      </c>
      <c r="B885" s="14"/>
      <c r="C885" s="56"/>
      <c r="D885" s="9"/>
      <c r="E885" s="26"/>
      <c r="F885" s="14"/>
      <c r="G885" s="45"/>
      <c r="H885" s="47"/>
      <c r="I885" s="233"/>
      <c r="J885" s="467"/>
      <c r="K885" s="467"/>
      <c r="L885" s="467"/>
      <c r="M885" s="467"/>
      <c r="N885" s="467"/>
      <c r="O885" s="467"/>
      <c r="P885" s="467"/>
      <c r="Q885" s="467"/>
      <c r="R885" s="467"/>
      <c r="S885" s="467"/>
      <c r="T885" s="467"/>
      <c r="U885" s="492"/>
      <c r="V885" s="41"/>
      <c r="W885" s="41"/>
      <c r="X885" s="41"/>
      <c r="Y885" s="166"/>
      <c r="Z885" s="41"/>
      <c r="AA885" s="444"/>
      <c r="AB885" s="41"/>
    </row>
    <row r="886" spans="1:28" ht="38.25" customHeight="1">
      <c r="A886" s="13">
        <v>874</v>
      </c>
      <c r="B886" s="25"/>
      <c r="C886" s="144" t="s">
        <v>680</v>
      </c>
      <c r="D886" s="13"/>
      <c r="E886" s="13"/>
      <c r="F886" s="13"/>
      <c r="G886" s="62"/>
      <c r="H886" s="62"/>
      <c r="I886" s="25"/>
      <c r="J886" s="460"/>
      <c r="K886" s="460"/>
      <c r="L886" s="460"/>
      <c r="M886" s="460"/>
      <c r="N886" s="460"/>
      <c r="O886" s="460"/>
      <c r="P886" s="460"/>
      <c r="Q886" s="460"/>
      <c r="R886" s="460"/>
      <c r="S886" s="460"/>
      <c r="T886" s="460"/>
      <c r="U886" s="487"/>
      <c r="V886" s="41"/>
      <c r="W886" s="41"/>
      <c r="X886" s="41"/>
      <c r="Y886" s="166"/>
      <c r="Z886" s="41"/>
      <c r="AA886" s="444"/>
      <c r="AB886" s="41"/>
    </row>
    <row r="887" spans="1:28" ht="39.75" customHeight="1">
      <c r="A887" s="13">
        <v>875</v>
      </c>
      <c r="B887" s="13"/>
      <c r="C887" s="24" t="s">
        <v>681</v>
      </c>
      <c r="D887" s="13"/>
      <c r="E887" s="13"/>
      <c r="F887" s="13"/>
      <c r="G887" s="62"/>
      <c r="H887" s="226">
        <f>SUM(H888:H892)</f>
        <v>507700</v>
      </c>
      <c r="I887" s="133" t="s">
        <v>30</v>
      </c>
      <c r="J887" s="460"/>
      <c r="K887" s="460"/>
      <c r="L887" s="460"/>
      <c r="M887" s="460">
        <v>1</v>
      </c>
      <c r="N887" s="460"/>
      <c r="O887" s="460"/>
      <c r="P887" s="460"/>
      <c r="Q887" s="460"/>
      <c r="R887" s="460"/>
      <c r="S887" s="460"/>
      <c r="T887" s="460"/>
      <c r="U887" s="487"/>
      <c r="V887" s="41" t="s">
        <v>829</v>
      </c>
      <c r="W887" s="166">
        <f>H887</f>
        <v>507700</v>
      </c>
      <c r="X887" s="41"/>
      <c r="Y887" s="166"/>
      <c r="Z887" s="41"/>
      <c r="AA887" s="444"/>
      <c r="AB887" s="41"/>
    </row>
    <row r="888" spans="1:28" ht="30.75" customHeight="1">
      <c r="A888" s="13">
        <v>876</v>
      </c>
      <c r="B888" s="25" t="s">
        <v>682</v>
      </c>
      <c r="C888" s="17" t="s">
        <v>683</v>
      </c>
      <c r="D888" s="20" t="s">
        <v>500</v>
      </c>
      <c r="E888" s="14">
        <v>10</v>
      </c>
      <c r="F888" s="13" t="s">
        <v>267</v>
      </c>
      <c r="G888" s="47">
        <v>13500</v>
      </c>
      <c r="H888" s="122">
        <f t="shared" ref="H888:H892" si="21">E888*G888</f>
        <v>135000</v>
      </c>
      <c r="I888" s="221" t="s">
        <v>30</v>
      </c>
      <c r="J888" s="461"/>
      <c r="K888" s="461"/>
      <c r="L888" s="461"/>
      <c r="M888" s="461">
        <v>1</v>
      </c>
      <c r="N888" s="460"/>
      <c r="O888" s="460"/>
      <c r="P888" s="460"/>
      <c r="Q888" s="460"/>
      <c r="R888" s="460"/>
      <c r="S888" s="460"/>
      <c r="T888" s="460"/>
      <c r="U888" s="487"/>
      <c r="V888" s="41" t="s">
        <v>829</v>
      </c>
      <c r="W888" s="41"/>
      <c r="X888" s="41"/>
      <c r="Y888" s="166"/>
      <c r="Z888" s="41"/>
      <c r="AA888" s="444"/>
      <c r="AB888" s="41"/>
    </row>
    <row r="889" spans="1:28" ht="30.75" customHeight="1">
      <c r="A889" s="13">
        <v>877</v>
      </c>
      <c r="B889" s="25" t="s">
        <v>682</v>
      </c>
      <c r="C889" s="17" t="s">
        <v>684</v>
      </c>
      <c r="D889" s="20" t="s">
        <v>500</v>
      </c>
      <c r="E889" s="14">
        <v>10</v>
      </c>
      <c r="F889" s="13" t="s">
        <v>267</v>
      </c>
      <c r="G889" s="47">
        <v>13500</v>
      </c>
      <c r="H889" s="122">
        <f t="shared" si="21"/>
        <v>135000</v>
      </c>
      <c r="I889" s="221" t="s">
        <v>30</v>
      </c>
      <c r="J889" s="461"/>
      <c r="K889" s="461"/>
      <c r="L889" s="461"/>
      <c r="M889" s="461">
        <v>1</v>
      </c>
      <c r="N889" s="460"/>
      <c r="O889" s="460"/>
      <c r="P889" s="460"/>
      <c r="Q889" s="460"/>
      <c r="R889" s="460"/>
      <c r="S889" s="460"/>
      <c r="T889" s="460"/>
      <c r="U889" s="487"/>
      <c r="V889" s="41"/>
      <c r="W889" s="41"/>
      <c r="X889" s="41"/>
      <c r="Y889" s="166"/>
      <c r="Z889" s="41"/>
      <c r="AA889" s="444"/>
      <c r="AB889" s="41"/>
    </row>
    <row r="890" spans="1:28" ht="30.75" customHeight="1">
      <c r="A890" s="13">
        <v>878</v>
      </c>
      <c r="B890" s="25" t="s">
        <v>682</v>
      </c>
      <c r="C890" s="62" t="s">
        <v>685</v>
      </c>
      <c r="D890" s="20" t="s">
        <v>500</v>
      </c>
      <c r="E890" s="14">
        <v>10</v>
      </c>
      <c r="F890" s="13" t="s">
        <v>267</v>
      </c>
      <c r="G890" s="47">
        <v>9670</v>
      </c>
      <c r="H890" s="122">
        <f t="shared" si="21"/>
        <v>96700</v>
      </c>
      <c r="I890" s="221" t="s">
        <v>30</v>
      </c>
      <c r="J890" s="461"/>
      <c r="K890" s="461"/>
      <c r="L890" s="461"/>
      <c r="M890" s="461">
        <v>1</v>
      </c>
      <c r="N890" s="460"/>
      <c r="O890" s="460"/>
      <c r="P890" s="460"/>
      <c r="Q890" s="460"/>
      <c r="R890" s="460"/>
      <c r="S890" s="460"/>
      <c r="T890" s="460"/>
      <c r="U890" s="487"/>
      <c r="V890" s="41"/>
      <c r="W890" s="41"/>
      <c r="X890" s="41"/>
      <c r="Y890" s="166"/>
      <c r="Z890" s="41"/>
      <c r="AA890" s="444"/>
      <c r="AB890" s="41"/>
    </row>
    <row r="891" spans="1:28" ht="15.75" customHeight="1">
      <c r="A891" s="13">
        <v>879</v>
      </c>
      <c r="B891" s="25" t="s">
        <v>682</v>
      </c>
      <c r="C891" s="62" t="s">
        <v>686</v>
      </c>
      <c r="D891" s="20" t="s">
        <v>500</v>
      </c>
      <c r="E891" s="14">
        <v>10</v>
      </c>
      <c r="F891" s="13" t="s">
        <v>267</v>
      </c>
      <c r="G891" s="47">
        <v>8900</v>
      </c>
      <c r="H891" s="122">
        <f t="shared" si="21"/>
        <v>89000</v>
      </c>
      <c r="I891" s="221" t="s">
        <v>30</v>
      </c>
      <c r="J891" s="461"/>
      <c r="K891" s="461"/>
      <c r="L891" s="461"/>
      <c r="M891" s="461">
        <v>1</v>
      </c>
      <c r="N891" s="460"/>
      <c r="O891" s="460"/>
      <c r="P891" s="460"/>
      <c r="Q891" s="460"/>
      <c r="R891" s="460"/>
      <c r="S891" s="460"/>
      <c r="T891" s="460"/>
      <c r="U891" s="487"/>
      <c r="V891" s="41"/>
      <c r="W891" s="41"/>
      <c r="X891" s="41"/>
      <c r="Y891" s="166"/>
      <c r="Z891" s="41"/>
      <c r="AA891" s="444"/>
      <c r="AB891" s="41"/>
    </row>
    <row r="892" spans="1:28" ht="15.75" customHeight="1">
      <c r="A892" s="13">
        <v>880</v>
      </c>
      <c r="B892" s="25" t="s">
        <v>682</v>
      </c>
      <c r="C892" s="71" t="s">
        <v>687</v>
      </c>
      <c r="D892" s="20" t="s">
        <v>500</v>
      </c>
      <c r="E892" s="14">
        <v>4</v>
      </c>
      <c r="F892" s="14" t="s">
        <v>57</v>
      </c>
      <c r="G892" s="47">
        <v>13000</v>
      </c>
      <c r="H892" s="122">
        <f t="shared" si="21"/>
        <v>52000</v>
      </c>
      <c r="I892" s="221" t="s">
        <v>30</v>
      </c>
      <c r="J892" s="461"/>
      <c r="K892" s="461"/>
      <c r="L892" s="461"/>
      <c r="M892" s="461">
        <v>1</v>
      </c>
      <c r="N892" s="460"/>
      <c r="O892" s="460"/>
      <c r="P892" s="460"/>
      <c r="Q892" s="460"/>
      <c r="R892" s="460"/>
      <c r="S892" s="460"/>
      <c r="T892" s="460"/>
      <c r="U892" s="487"/>
      <c r="V892" s="41"/>
      <c r="W892" s="41"/>
      <c r="X892" s="41"/>
      <c r="Y892" s="166"/>
      <c r="Z892" s="41"/>
      <c r="AA892" s="444"/>
      <c r="AB892" s="41"/>
    </row>
    <row r="893" spans="1:28" ht="15.75" customHeight="1">
      <c r="A893" s="13">
        <v>881</v>
      </c>
      <c r="B893" s="25"/>
      <c r="C893" s="71"/>
      <c r="D893" s="14"/>
      <c r="E893" s="14"/>
      <c r="F893" s="14"/>
      <c r="G893" s="47"/>
      <c r="H893" s="122"/>
      <c r="I893" s="25"/>
      <c r="J893" s="460"/>
      <c r="K893" s="460"/>
      <c r="L893" s="460"/>
      <c r="M893" s="460"/>
      <c r="N893" s="460"/>
      <c r="O893" s="460"/>
      <c r="P893" s="460"/>
      <c r="Q893" s="460"/>
      <c r="R893" s="460"/>
      <c r="S893" s="460"/>
      <c r="T893" s="460"/>
      <c r="U893" s="487"/>
      <c r="V893" s="41"/>
      <c r="W893" s="41"/>
      <c r="X893" s="41"/>
      <c r="Y893" s="166"/>
      <c r="Z893" s="41"/>
      <c r="AA893" s="444"/>
      <c r="AB893" s="41"/>
    </row>
    <row r="894" spans="1:28" ht="30" customHeight="1">
      <c r="A894" s="13">
        <v>882</v>
      </c>
      <c r="B894" s="13"/>
      <c r="C894" s="145" t="s">
        <v>688</v>
      </c>
      <c r="D894" s="146"/>
      <c r="E894" s="146"/>
      <c r="F894" s="146"/>
      <c r="G894" s="147"/>
      <c r="H894" s="219">
        <f>SUM(H895:H907)</f>
        <v>127050</v>
      </c>
      <c r="I894" s="133" t="s">
        <v>30</v>
      </c>
      <c r="J894" s="460"/>
      <c r="K894" s="460"/>
      <c r="L894" s="460"/>
      <c r="M894" s="460">
        <v>1</v>
      </c>
      <c r="N894" s="460"/>
      <c r="O894" s="460"/>
      <c r="P894" s="460"/>
      <c r="Q894" s="460"/>
      <c r="R894" s="460"/>
      <c r="S894" s="460"/>
      <c r="T894" s="460"/>
      <c r="U894" s="487"/>
      <c r="V894" s="41" t="s">
        <v>829</v>
      </c>
      <c r="W894" s="454">
        <f>H894</f>
        <v>127050</v>
      </c>
      <c r="X894" s="41"/>
      <c r="Y894" s="166"/>
      <c r="Z894" s="41"/>
      <c r="AA894" s="444"/>
      <c r="AB894" s="41"/>
    </row>
    <row r="895" spans="1:28" ht="15.75" customHeight="1">
      <c r="A895" s="13">
        <v>883</v>
      </c>
      <c r="B895" s="25" t="s">
        <v>682</v>
      </c>
      <c r="C895" s="71" t="s">
        <v>689</v>
      </c>
      <c r="D895" s="20" t="s">
        <v>500</v>
      </c>
      <c r="E895" s="14">
        <v>6</v>
      </c>
      <c r="F895" s="14" t="s">
        <v>252</v>
      </c>
      <c r="G895" s="47">
        <v>1500</v>
      </c>
      <c r="H895" s="122">
        <f t="shared" ref="H895:H907" si="22">E895*G895</f>
        <v>9000</v>
      </c>
      <c r="I895" s="221" t="s">
        <v>30</v>
      </c>
      <c r="J895" s="461"/>
      <c r="K895" s="461"/>
      <c r="L895" s="460"/>
      <c r="M895" s="460"/>
      <c r="N895" s="460"/>
      <c r="O895" s="460"/>
      <c r="P895" s="460"/>
      <c r="Q895" s="460"/>
      <c r="R895" s="460"/>
      <c r="S895" s="460"/>
      <c r="T895" s="460"/>
      <c r="U895" s="487"/>
      <c r="V895" s="41"/>
      <c r="W895" s="41"/>
      <c r="X895" s="41"/>
      <c r="Y895" s="166"/>
      <c r="Z895" s="41"/>
      <c r="AA895" s="444"/>
      <c r="AB895" s="41"/>
    </row>
    <row r="896" spans="1:28" ht="15.75" customHeight="1">
      <c r="A896" s="13">
        <v>884</v>
      </c>
      <c r="B896" s="25" t="s">
        <v>682</v>
      </c>
      <c r="C896" s="71" t="s">
        <v>690</v>
      </c>
      <c r="D896" s="20" t="s">
        <v>500</v>
      </c>
      <c r="E896" s="14">
        <v>6</v>
      </c>
      <c r="F896" s="14" t="s">
        <v>252</v>
      </c>
      <c r="G896" s="47">
        <v>1100</v>
      </c>
      <c r="H896" s="122">
        <f t="shared" si="22"/>
        <v>6600</v>
      </c>
      <c r="I896" s="221" t="s">
        <v>30</v>
      </c>
      <c r="J896" s="461"/>
      <c r="K896" s="461"/>
      <c r="L896" s="460"/>
      <c r="M896" s="460"/>
      <c r="N896" s="460"/>
      <c r="O896" s="460"/>
      <c r="P896" s="460"/>
      <c r="Q896" s="460"/>
      <c r="R896" s="460"/>
      <c r="S896" s="460"/>
      <c r="T896" s="460"/>
      <c r="U896" s="487"/>
      <c r="V896" s="41"/>
      <c r="W896" s="41"/>
      <c r="X896" s="41"/>
      <c r="Y896" s="166"/>
      <c r="Z896" s="41"/>
      <c r="AA896" s="444"/>
      <c r="AB896" s="41"/>
    </row>
    <row r="897" spans="1:28" ht="15.75" customHeight="1">
      <c r="A897" s="13">
        <v>885</v>
      </c>
      <c r="B897" s="25" t="s">
        <v>682</v>
      </c>
      <c r="C897" s="71" t="s">
        <v>691</v>
      </c>
      <c r="D897" s="20" t="s">
        <v>500</v>
      </c>
      <c r="E897" s="14">
        <v>6</v>
      </c>
      <c r="F897" s="14" t="s">
        <v>252</v>
      </c>
      <c r="G897" s="47">
        <v>1500</v>
      </c>
      <c r="H897" s="122">
        <f t="shared" si="22"/>
        <v>9000</v>
      </c>
      <c r="I897" s="221" t="s">
        <v>30</v>
      </c>
      <c r="J897" s="461"/>
      <c r="K897" s="461"/>
      <c r="L897" s="460"/>
      <c r="M897" s="460"/>
      <c r="N897" s="460"/>
      <c r="O897" s="460"/>
      <c r="P897" s="460"/>
      <c r="Q897" s="460"/>
      <c r="R897" s="460"/>
      <c r="S897" s="460"/>
      <c r="T897" s="460"/>
      <c r="U897" s="487"/>
      <c r="V897" s="41"/>
      <c r="W897" s="41"/>
      <c r="X897" s="41"/>
      <c r="Y897" s="166"/>
      <c r="Z897" s="41"/>
      <c r="AA897" s="444"/>
      <c r="AB897" s="41"/>
    </row>
    <row r="898" spans="1:28" ht="15.75" customHeight="1">
      <c r="A898" s="13">
        <v>886</v>
      </c>
      <c r="B898" s="25" t="s">
        <v>682</v>
      </c>
      <c r="C898" s="71" t="s">
        <v>692</v>
      </c>
      <c r="D898" s="20" t="s">
        <v>500</v>
      </c>
      <c r="E898" s="14">
        <v>6</v>
      </c>
      <c r="F898" s="14" t="s">
        <v>252</v>
      </c>
      <c r="G898" s="47">
        <v>1100</v>
      </c>
      <c r="H898" s="122">
        <f t="shared" si="22"/>
        <v>6600</v>
      </c>
      <c r="I898" s="221" t="s">
        <v>30</v>
      </c>
      <c r="J898" s="461"/>
      <c r="K898" s="461"/>
      <c r="L898" s="460"/>
      <c r="M898" s="460"/>
      <c r="N898" s="460"/>
      <c r="O898" s="460"/>
      <c r="P898" s="460"/>
      <c r="Q898" s="460"/>
      <c r="R898" s="460"/>
      <c r="S898" s="460"/>
      <c r="T898" s="460"/>
      <c r="U898" s="487"/>
      <c r="V898" s="41"/>
      <c r="W898" s="41"/>
      <c r="X898" s="41"/>
      <c r="Y898" s="166"/>
      <c r="Z898" s="41"/>
      <c r="AA898" s="444"/>
      <c r="AB898" s="41"/>
    </row>
    <row r="899" spans="1:28" ht="15.75" customHeight="1">
      <c r="A899" s="13">
        <v>887</v>
      </c>
      <c r="B899" s="25" t="s">
        <v>682</v>
      </c>
      <c r="C899" s="71" t="s">
        <v>693</v>
      </c>
      <c r="D899" s="20" t="s">
        <v>500</v>
      </c>
      <c r="E899" s="14">
        <v>8</v>
      </c>
      <c r="F899" s="14" t="s">
        <v>252</v>
      </c>
      <c r="G899" s="47">
        <v>1700</v>
      </c>
      <c r="H899" s="122">
        <f t="shared" si="22"/>
        <v>13600</v>
      </c>
      <c r="I899" s="221" t="s">
        <v>30</v>
      </c>
      <c r="J899" s="461"/>
      <c r="K899" s="461"/>
      <c r="L899" s="460"/>
      <c r="M899" s="460"/>
      <c r="N899" s="460"/>
      <c r="O899" s="460"/>
      <c r="P899" s="460"/>
      <c r="Q899" s="460"/>
      <c r="R899" s="460"/>
      <c r="S899" s="460"/>
      <c r="T899" s="460"/>
      <c r="U899" s="487"/>
      <c r="V899" s="41"/>
      <c r="W899" s="41"/>
      <c r="X899" s="41"/>
      <c r="Y899" s="166"/>
      <c r="Z899" s="41"/>
      <c r="AA899" s="444"/>
      <c r="AB899" s="41"/>
    </row>
    <row r="900" spans="1:28" ht="15.75" customHeight="1">
      <c r="A900" s="13">
        <v>888</v>
      </c>
      <c r="B900" s="25" t="s">
        <v>682</v>
      </c>
      <c r="C900" s="71" t="s">
        <v>694</v>
      </c>
      <c r="D900" s="20" t="s">
        <v>500</v>
      </c>
      <c r="E900" s="14">
        <v>8</v>
      </c>
      <c r="F900" s="14" t="s">
        <v>252</v>
      </c>
      <c r="G900" s="47">
        <v>850</v>
      </c>
      <c r="H900" s="122">
        <f t="shared" si="22"/>
        <v>6800</v>
      </c>
      <c r="I900" s="221" t="s">
        <v>30</v>
      </c>
      <c r="J900" s="461"/>
      <c r="K900" s="461"/>
      <c r="L900" s="460"/>
      <c r="M900" s="460"/>
      <c r="N900" s="460"/>
      <c r="O900" s="460"/>
      <c r="P900" s="460"/>
      <c r="Q900" s="460"/>
      <c r="R900" s="460"/>
      <c r="S900" s="460"/>
      <c r="T900" s="460"/>
      <c r="U900" s="487"/>
      <c r="V900" s="41"/>
      <c r="W900" s="41"/>
      <c r="X900" s="41"/>
      <c r="Y900" s="166"/>
      <c r="Z900" s="41"/>
      <c r="AA900" s="444"/>
      <c r="AB900" s="41"/>
    </row>
    <row r="901" spans="1:28" ht="15.75" customHeight="1">
      <c r="A901" s="13">
        <v>889</v>
      </c>
      <c r="B901" s="25" t="s">
        <v>682</v>
      </c>
      <c r="C901" s="71" t="s">
        <v>695</v>
      </c>
      <c r="D901" s="20" t="s">
        <v>500</v>
      </c>
      <c r="E901" s="14">
        <v>8</v>
      </c>
      <c r="F901" s="14" t="s">
        <v>252</v>
      </c>
      <c r="G901" s="47">
        <v>850</v>
      </c>
      <c r="H901" s="122">
        <f t="shared" si="22"/>
        <v>6800</v>
      </c>
      <c r="I901" s="221" t="s">
        <v>30</v>
      </c>
      <c r="J901" s="461"/>
      <c r="K901" s="461"/>
      <c r="L901" s="460"/>
      <c r="M901" s="460"/>
      <c r="N901" s="460"/>
      <c r="O901" s="460"/>
      <c r="P901" s="460"/>
      <c r="Q901" s="460"/>
      <c r="R901" s="460"/>
      <c r="S901" s="460"/>
      <c r="T901" s="460"/>
      <c r="U901" s="487"/>
      <c r="V901" s="41"/>
      <c r="W901" s="41"/>
      <c r="X901" s="41"/>
      <c r="Y901" s="166"/>
      <c r="Z901" s="41"/>
      <c r="AA901" s="444"/>
      <c r="AB901" s="41"/>
    </row>
    <row r="902" spans="1:28" ht="15.75" customHeight="1">
      <c r="A902" s="13">
        <v>890</v>
      </c>
      <c r="B902" s="25" t="s">
        <v>682</v>
      </c>
      <c r="C902" s="71" t="s">
        <v>696</v>
      </c>
      <c r="D902" s="20" t="s">
        <v>500</v>
      </c>
      <c r="E902" s="14">
        <v>4</v>
      </c>
      <c r="F902" s="14" t="s">
        <v>252</v>
      </c>
      <c r="G902" s="47">
        <v>3600</v>
      </c>
      <c r="H902" s="122">
        <f t="shared" si="22"/>
        <v>14400</v>
      </c>
      <c r="I902" s="221" t="s">
        <v>30</v>
      </c>
      <c r="J902" s="461"/>
      <c r="K902" s="461"/>
      <c r="L902" s="460"/>
      <c r="M902" s="460"/>
      <c r="N902" s="460"/>
      <c r="O902" s="460"/>
      <c r="P902" s="460"/>
      <c r="Q902" s="460"/>
      <c r="R902" s="460"/>
      <c r="S902" s="460"/>
      <c r="T902" s="460"/>
      <c r="U902" s="487"/>
      <c r="V902" s="41"/>
      <c r="W902" s="41"/>
      <c r="X902" s="41"/>
      <c r="Y902" s="166"/>
      <c r="Z902" s="41"/>
      <c r="AA902" s="444"/>
      <c r="AB902" s="41"/>
    </row>
    <row r="903" spans="1:28" ht="15.75" customHeight="1">
      <c r="A903" s="13">
        <v>891</v>
      </c>
      <c r="B903" s="25" t="s">
        <v>682</v>
      </c>
      <c r="C903" s="71" t="s">
        <v>697</v>
      </c>
      <c r="D903" s="20" t="s">
        <v>500</v>
      </c>
      <c r="E903" s="14">
        <v>5</v>
      </c>
      <c r="F903" s="14" t="s">
        <v>252</v>
      </c>
      <c r="G903" s="47">
        <v>950</v>
      </c>
      <c r="H903" s="122">
        <f t="shared" si="22"/>
        <v>4750</v>
      </c>
      <c r="I903" s="221" t="s">
        <v>30</v>
      </c>
      <c r="J903" s="461"/>
      <c r="K903" s="461"/>
      <c r="L903" s="460"/>
      <c r="M903" s="460"/>
      <c r="N903" s="460"/>
      <c r="O903" s="460"/>
      <c r="P903" s="460"/>
      <c r="Q903" s="460"/>
      <c r="R903" s="460"/>
      <c r="S903" s="460"/>
      <c r="T903" s="460"/>
      <c r="U903" s="487"/>
      <c r="V903" s="41"/>
      <c r="W903" s="41"/>
      <c r="X903" s="41"/>
      <c r="Y903" s="166"/>
      <c r="Z903" s="41"/>
      <c r="AA903" s="444"/>
      <c r="AB903" s="41"/>
    </row>
    <row r="904" spans="1:28" ht="15.75" customHeight="1">
      <c r="A904" s="13">
        <v>892</v>
      </c>
      <c r="B904" s="25" t="s">
        <v>682</v>
      </c>
      <c r="C904" s="71" t="s">
        <v>698</v>
      </c>
      <c r="D904" s="20" t="s">
        <v>500</v>
      </c>
      <c r="E904" s="14">
        <v>3</v>
      </c>
      <c r="F904" s="14" t="s">
        <v>252</v>
      </c>
      <c r="G904" s="47">
        <v>4500</v>
      </c>
      <c r="H904" s="122">
        <f t="shared" si="22"/>
        <v>13500</v>
      </c>
      <c r="I904" s="221" t="s">
        <v>30</v>
      </c>
      <c r="J904" s="461"/>
      <c r="K904" s="461"/>
      <c r="L904" s="460"/>
      <c r="M904" s="460"/>
      <c r="N904" s="460"/>
      <c r="O904" s="460"/>
      <c r="P904" s="460"/>
      <c r="Q904" s="460"/>
      <c r="R904" s="460"/>
      <c r="S904" s="460"/>
      <c r="T904" s="460"/>
      <c r="U904" s="487"/>
      <c r="V904" s="41"/>
      <c r="W904" s="41"/>
      <c r="X904" s="41"/>
      <c r="Y904" s="166"/>
      <c r="Z904" s="41"/>
      <c r="AA904" s="444"/>
      <c r="AB904" s="41"/>
    </row>
    <row r="905" spans="1:28" ht="15.75" customHeight="1">
      <c r="A905" s="13">
        <v>893</v>
      </c>
      <c r="B905" s="25" t="s">
        <v>682</v>
      </c>
      <c r="C905" s="71" t="s">
        <v>699</v>
      </c>
      <c r="D905" s="20" t="s">
        <v>500</v>
      </c>
      <c r="E905" s="14">
        <v>10</v>
      </c>
      <c r="F905" s="14" t="s">
        <v>252</v>
      </c>
      <c r="G905" s="47">
        <v>400</v>
      </c>
      <c r="H905" s="122">
        <f t="shared" si="22"/>
        <v>4000</v>
      </c>
      <c r="I905" s="221" t="s">
        <v>30</v>
      </c>
      <c r="J905" s="461"/>
      <c r="K905" s="461"/>
      <c r="L905" s="460"/>
      <c r="M905" s="460"/>
      <c r="N905" s="460"/>
      <c r="O905" s="460"/>
      <c r="P905" s="460"/>
      <c r="Q905" s="460"/>
      <c r="R905" s="460"/>
      <c r="S905" s="460"/>
      <c r="T905" s="460"/>
      <c r="U905" s="487"/>
      <c r="V905" s="41"/>
      <c r="W905" s="41"/>
      <c r="X905" s="41"/>
      <c r="Y905" s="166"/>
      <c r="Z905" s="41"/>
      <c r="AA905" s="444"/>
      <c r="AB905" s="41"/>
    </row>
    <row r="906" spans="1:28" ht="15.75" customHeight="1">
      <c r="A906" s="13">
        <v>894</v>
      </c>
      <c r="B906" s="25" t="s">
        <v>682</v>
      </c>
      <c r="C906" s="71" t="s">
        <v>700</v>
      </c>
      <c r="D906" s="20" t="s">
        <v>500</v>
      </c>
      <c r="E906" s="14">
        <v>4</v>
      </c>
      <c r="F906" s="14" t="s">
        <v>252</v>
      </c>
      <c r="G906" s="47">
        <v>3500</v>
      </c>
      <c r="H906" s="122">
        <f t="shared" si="22"/>
        <v>14000</v>
      </c>
      <c r="I906" s="221" t="s">
        <v>30</v>
      </c>
      <c r="J906" s="461"/>
      <c r="K906" s="461"/>
      <c r="L906" s="460"/>
      <c r="M906" s="460"/>
      <c r="N906" s="460"/>
      <c r="O906" s="460"/>
      <c r="P906" s="460"/>
      <c r="Q906" s="460"/>
      <c r="R906" s="460"/>
      <c r="S906" s="460"/>
      <c r="T906" s="460"/>
      <c r="U906" s="487"/>
      <c r="V906" s="41"/>
      <c r="W906" s="41"/>
      <c r="X906" s="41"/>
      <c r="Y906" s="166"/>
      <c r="Z906" s="41"/>
      <c r="AA906" s="444"/>
      <c r="AB906" s="41"/>
    </row>
    <row r="907" spans="1:28" ht="15.75" customHeight="1">
      <c r="A907" s="13">
        <v>895</v>
      </c>
      <c r="B907" s="25" t="s">
        <v>682</v>
      </c>
      <c r="C907" s="71" t="s">
        <v>701</v>
      </c>
      <c r="D907" s="20" t="s">
        <v>500</v>
      </c>
      <c r="E907" s="14">
        <v>4</v>
      </c>
      <c r="F907" s="14" t="s">
        <v>310</v>
      </c>
      <c r="G907" s="47">
        <v>4500</v>
      </c>
      <c r="H907" s="122">
        <f t="shared" si="22"/>
        <v>18000</v>
      </c>
      <c r="I907" s="221" t="s">
        <v>30</v>
      </c>
      <c r="J907" s="461"/>
      <c r="K907" s="461"/>
      <c r="L907" s="460"/>
      <c r="M907" s="460"/>
      <c r="N907" s="460"/>
      <c r="O907" s="460"/>
      <c r="P907" s="460"/>
      <c r="Q907" s="460"/>
      <c r="R907" s="460"/>
      <c r="S907" s="460"/>
      <c r="T907" s="460"/>
      <c r="U907" s="487"/>
      <c r="V907" s="41"/>
      <c r="W907" s="41"/>
      <c r="X907" s="41"/>
      <c r="Y907" s="166"/>
      <c r="Z907" s="41"/>
      <c r="AA907" s="444"/>
      <c r="AB907" s="41"/>
    </row>
    <row r="908" spans="1:28" ht="15.75" customHeight="1">
      <c r="A908" s="13">
        <v>896</v>
      </c>
      <c r="B908" s="25"/>
      <c r="C908" s="71"/>
      <c r="D908" s="14"/>
      <c r="E908" s="14"/>
      <c r="F908" s="14"/>
      <c r="G908" s="47"/>
      <c r="H908" s="122"/>
      <c r="I908" s="25"/>
      <c r="J908" s="460"/>
      <c r="K908" s="460"/>
      <c r="L908" s="460"/>
      <c r="M908" s="460"/>
      <c r="N908" s="460"/>
      <c r="O908" s="460"/>
      <c r="P908" s="460"/>
      <c r="Q908" s="460"/>
      <c r="R908" s="460"/>
      <c r="S908" s="460"/>
      <c r="T908" s="460"/>
      <c r="U908" s="487"/>
      <c r="V908" s="41"/>
      <c r="W908" s="41"/>
      <c r="X908" s="41"/>
      <c r="Y908" s="166"/>
      <c r="Z908" s="41"/>
      <c r="AA908" s="444"/>
      <c r="AB908" s="41"/>
    </row>
    <row r="909" spans="1:28" ht="31.5">
      <c r="A909" s="13">
        <v>897</v>
      </c>
      <c r="B909" s="13"/>
      <c r="C909" s="16" t="s">
        <v>702</v>
      </c>
      <c r="D909" s="8"/>
      <c r="E909" s="8"/>
      <c r="F909" s="8"/>
      <c r="G909" s="298"/>
      <c r="H909" s="300">
        <f>SUM(H910:H918)</f>
        <v>783410</v>
      </c>
      <c r="I909" s="133" t="s">
        <v>30</v>
      </c>
      <c r="J909" s="460"/>
      <c r="K909" s="460"/>
      <c r="L909" s="460"/>
      <c r="M909" s="460"/>
      <c r="N909" s="460"/>
      <c r="O909" s="460"/>
      <c r="P909" s="460">
        <v>1</v>
      </c>
      <c r="Q909" s="460"/>
      <c r="R909" s="460"/>
      <c r="S909" s="460"/>
      <c r="T909" s="460"/>
      <c r="U909" s="487"/>
      <c r="V909" s="41" t="s">
        <v>829</v>
      </c>
      <c r="W909" s="166">
        <f>H909</f>
        <v>783410</v>
      </c>
      <c r="X909" s="41"/>
      <c r="Y909" s="166"/>
      <c r="Z909" s="41"/>
      <c r="AA909" s="444"/>
      <c r="AB909" s="41"/>
    </row>
    <row r="910" spans="1:28" ht="15.75" customHeight="1">
      <c r="A910" s="13">
        <v>898</v>
      </c>
      <c r="B910" s="25" t="s">
        <v>682</v>
      </c>
      <c r="C910" s="62" t="s">
        <v>703</v>
      </c>
      <c r="D910" s="20" t="s">
        <v>500</v>
      </c>
      <c r="E910" s="14">
        <v>100</v>
      </c>
      <c r="F910" s="14" t="s">
        <v>267</v>
      </c>
      <c r="G910" s="47">
        <v>5075</v>
      </c>
      <c r="H910" s="122">
        <f t="shared" ref="H910:H914" si="23">E910*G910</f>
        <v>507500</v>
      </c>
      <c r="I910" s="221" t="s">
        <v>30</v>
      </c>
      <c r="J910" s="461"/>
      <c r="K910" s="461"/>
      <c r="L910" s="461"/>
      <c r="M910" s="461"/>
      <c r="N910" s="461"/>
      <c r="O910" s="461"/>
      <c r="P910" s="461">
        <v>1</v>
      </c>
      <c r="Q910" s="461"/>
      <c r="R910" s="461"/>
      <c r="S910" s="461"/>
      <c r="T910" s="461"/>
      <c r="U910" s="488"/>
      <c r="V910" s="41"/>
      <c r="W910" s="41"/>
      <c r="X910" s="41"/>
      <c r="Y910" s="166"/>
      <c r="Z910" s="41"/>
      <c r="AA910" s="444"/>
      <c r="AB910" s="41"/>
    </row>
    <row r="911" spans="1:28" ht="37.5" customHeight="1">
      <c r="A911" s="13">
        <v>899</v>
      </c>
      <c r="B911" s="25" t="s">
        <v>682</v>
      </c>
      <c r="C911" s="62" t="s">
        <v>704</v>
      </c>
      <c r="D911" s="20" t="s">
        <v>500</v>
      </c>
      <c r="E911" s="14">
        <v>20</v>
      </c>
      <c r="F911" s="14" t="s">
        <v>252</v>
      </c>
      <c r="G911" s="47">
        <v>2244</v>
      </c>
      <c r="H911" s="122">
        <f t="shared" si="23"/>
        <v>44880</v>
      </c>
      <c r="I911" s="221" t="s">
        <v>30</v>
      </c>
      <c r="J911" s="461"/>
      <c r="K911" s="461"/>
      <c r="L911" s="461"/>
      <c r="M911" s="461"/>
      <c r="N911" s="461"/>
      <c r="O911" s="461"/>
      <c r="P911" s="461">
        <v>1</v>
      </c>
      <c r="Q911" s="461"/>
      <c r="R911" s="461"/>
      <c r="S911" s="461"/>
      <c r="T911" s="461"/>
      <c r="U911" s="488"/>
      <c r="V911" s="41"/>
      <c r="W911" s="41"/>
      <c r="X911" s="41"/>
      <c r="Y911" s="166"/>
      <c r="Z911" s="41"/>
      <c r="AA911" s="444"/>
      <c r="AB911" s="41"/>
    </row>
    <row r="912" spans="1:28" ht="37.5" customHeight="1">
      <c r="A912" s="13">
        <v>900</v>
      </c>
      <c r="B912" s="25" t="s">
        <v>682</v>
      </c>
      <c r="C912" s="62" t="s">
        <v>705</v>
      </c>
      <c r="D912" s="20" t="s">
        <v>500</v>
      </c>
      <c r="E912" s="14">
        <v>20</v>
      </c>
      <c r="F912" s="14" t="s">
        <v>252</v>
      </c>
      <c r="G912" s="47">
        <v>2244</v>
      </c>
      <c r="H912" s="122">
        <f t="shared" si="23"/>
        <v>44880</v>
      </c>
      <c r="I912" s="221" t="s">
        <v>30</v>
      </c>
      <c r="J912" s="461"/>
      <c r="K912" s="461"/>
      <c r="L912" s="461"/>
      <c r="M912" s="461"/>
      <c r="N912" s="461"/>
      <c r="O912" s="461"/>
      <c r="P912" s="461">
        <v>1</v>
      </c>
      <c r="Q912" s="461"/>
      <c r="R912" s="461"/>
      <c r="S912" s="461"/>
      <c r="T912" s="461"/>
      <c r="U912" s="488"/>
      <c r="V912" s="41"/>
      <c r="W912" s="41"/>
      <c r="X912" s="41"/>
      <c r="Y912" s="166"/>
      <c r="Z912" s="41"/>
      <c r="AA912" s="444"/>
      <c r="AB912" s="41"/>
    </row>
    <row r="913" spans="1:28" ht="35.25" customHeight="1">
      <c r="A913" s="13">
        <v>901</v>
      </c>
      <c r="B913" s="25" t="s">
        <v>682</v>
      </c>
      <c r="C913" s="62" t="s">
        <v>706</v>
      </c>
      <c r="D913" s="20" t="s">
        <v>500</v>
      </c>
      <c r="E913" s="14">
        <v>20</v>
      </c>
      <c r="F913" s="14" t="s">
        <v>252</v>
      </c>
      <c r="G913" s="47">
        <v>2244</v>
      </c>
      <c r="H913" s="122">
        <f t="shared" si="23"/>
        <v>44880</v>
      </c>
      <c r="I913" s="221" t="s">
        <v>30</v>
      </c>
      <c r="J913" s="461"/>
      <c r="K913" s="461"/>
      <c r="L913" s="461"/>
      <c r="M913" s="461"/>
      <c r="N913" s="461"/>
      <c r="O913" s="461"/>
      <c r="P913" s="461">
        <v>1</v>
      </c>
      <c r="Q913" s="461"/>
      <c r="R913" s="461"/>
      <c r="S913" s="461"/>
      <c r="T913" s="461"/>
      <c r="U913" s="488"/>
      <c r="V913" s="41"/>
      <c r="W913" s="41"/>
      <c r="X913" s="41"/>
      <c r="Y913" s="166"/>
      <c r="Z913" s="41"/>
      <c r="AA913" s="444"/>
      <c r="AB913" s="41"/>
    </row>
    <row r="914" spans="1:28" ht="15.75" customHeight="1">
      <c r="A914" s="13">
        <v>902</v>
      </c>
      <c r="B914" s="25" t="s">
        <v>682</v>
      </c>
      <c r="C914" s="62" t="s">
        <v>707</v>
      </c>
      <c r="D914" s="20" t="s">
        <v>500</v>
      </c>
      <c r="E914" s="14">
        <v>50</v>
      </c>
      <c r="F914" s="14" t="s">
        <v>708</v>
      </c>
      <c r="G914" s="47">
        <v>306</v>
      </c>
      <c r="H914" s="122">
        <f t="shared" si="23"/>
        <v>15300</v>
      </c>
      <c r="I914" s="221" t="s">
        <v>30</v>
      </c>
      <c r="J914" s="461"/>
      <c r="K914" s="459">
        <v>12</v>
      </c>
      <c r="L914" s="461"/>
      <c r="M914" s="461"/>
      <c r="N914" s="461"/>
      <c r="O914" s="461"/>
      <c r="P914" s="461">
        <v>1</v>
      </c>
      <c r="Q914" s="461"/>
      <c r="R914" s="461"/>
      <c r="S914" s="461"/>
      <c r="T914" s="461"/>
      <c r="U914" s="488"/>
      <c r="V914" s="41"/>
      <c r="W914" s="41"/>
      <c r="X914" s="41"/>
      <c r="Y914" s="166"/>
      <c r="Z914" s="41"/>
      <c r="AA914" s="444"/>
      <c r="AB914" s="41"/>
    </row>
    <row r="915" spans="1:28" ht="15.75" customHeight="1">
      <c r="A915" s="13">
        <v>903</v>
      </c>
      <c r="B915" s="25" t="s">
        <v>682</v>
      </c>
      <c r="C915" s="62" t="s">
        <v>709</v>
      </c>
      <c r="D915" s="20" t="s">
        <v>500</v>
      </c>
      <c r="E915" s="14">
        <v>50</v>
      </c>
      <c r="F915" s="14" t="s">
        <v>252</v>
      </c>
      <c r="G915" s="47">
        <v>408</v>
      </c>
      <c r="H915" s="122">
        <f>E915*G915</f>
        <v>20400</v>
      </c>
      <c r="I915" s="221" t="s">
        <v>30</v>
      </c>
      <c r="J915" s="461"/>
      <c r="K915" s="461"/>
      <c r="L915" s="461"/>
      <c r="M915" s="461"/>
      <c r="N915" s="461"/>
      <c r="O915" s="461"/>
      <c r="P915" s="461">
        <v>1</v>
      </c>
      <c r="Q915" s="461"/>
      <c r="R915" s="461"/>
      <c r="S915" s="461"/>
      <c r="T915" s="461"/>
      <c r="U915" s="488"/>
      <c r="V915" s="41"/>
      <c r="W915" s="41"/>
      <c r="X915" s="41"/>
      <c r="Y915" s="166"/>
      <c r="Z915" s="41"/>
      <c r="AA915" s="444"/>
      <c r="AB915" s="41"/>
    </row>
    <row r="916" spans="1:28" ht="15.75" customHeight="1">
      <c r="A916" s="13">
        <v>904</v>
      </c>
      <c r="B916" s="25" t="s">
        <v>682</v>
      </c>
      <c r="C916" s="62" t="s">
        <v>710</v>
      </c>
      <c r="D916" s="20" t="s">
        <v>500</v>
      </c>
      <c r="E916" s="14">
        <v>15</v>
      </c>
      <c r="F916" s="14" t="s">
        <v>252</v>
      </c>
      <c r="G916" s="47">
        <v>4080</v>
      </c>
      <c r="H916" s="122">
        <f>E916*G916</f>
        <v>61200</v>
      </c>
      <c r="I916" s="305"/>
      <c r="J916" s="461"/>
      <c r="K916" s="461"/>
      <c r="L916" s="461"/>
      <c r="M916" s="461"/>
      <c r="N916" s="461"/>
      <c r="O916" s="461"/>
      <c r="P916" s="461">
        <v>1</v>
      </c>
      <c r="Q916" s="461"/>
      <c r="R916" s="461"/>
      <c r="S916" s="461"/>
      <c r="T916" s="461"/>
      <c r="U916" s="488"/>
      <c r="V916" s="41"/>
      <c r="W916" s="41"/>
      <c r="X916" s="41"/>
      <c r="Y916" s="166"/>
      <c r="Z916" s="41"/>
      <c r="AA916" s="444"/>
      <c r="AB916" s="41"/>
    </row>
    <row r="917" spans="1:28" ht="15.75" customHeight="1">
      <c r="A917" s="13">
        <v>905</v>
      </c>
      <c r="B917" s="25" t="s">
        <v>682</v>
      </c>
      <c r="C917" s="62" t="s">
        <v>711</v>
      </c>
      <c r="D917" s="20" t="s">
        <v>500</v>
      </c>
      <c r="E917" s="14">
        <v>30</v>
      </c>
      <c r="F917" s="14" t="s">
        <v>252</v>
      </c>
      <c r="G917" s="47">
        <v>1071</v>
      </c>
      <c r="H917" s="122">
        <f t="shared" ref="H917:H918" si="24">E917*G917</f>
        <v>32130</v>
      </c>
      <c r="I917" s="305"/>
      <c r="J917" s="461"/>
      <c r="K917" s="461"/>
      <c r="L917" s="461"/>
      <c r="M917" s="461"/>
      <c r="N917" s="461"/>
      <c r="O917" s="461"/>
      <c r="P917" s="461">
        <v>1</v>
      </c>
      <c r="Q917" s="461"/>
      <c r="R917" s="461"/>
      <c r="S917" s="461"/>
      <c r="T917" s="461"/>
      <c r="U917" s="488"/>
      <c r="V917" s="41"/>
      <c r="W917" s="41"/>
      <c r="X917" s="41"/>
      <c r="Y917" s="166"/>
      <c r="Z917" s="41"/>
      <c r="AA917" s="444"/>
      <c r="AB917" s="41"/>
    </row>
    <row r="918" spans="1:28" ht="15.75" customHeight="1">
      <c r="A918" s="13">
        <v>906</v>
      </c>
      <c r="B918" s="25" t="s">
        <v>682</v>
      </c>
      <c r="C918" s="62" t="s">
        <v>712</v>
      </c>
      <c r="D918" s="20" t="s">
        <v>500</v>
      </c>
      <c r="E918" s="14">
        <v>30</v>
      </c>
      <c r="F918" s="14" t="s">
        <v>252</v>
      </c>
      <c r="G918" s="47">
        <v>408</v>
      </c>
      <c r="H918" s="122">
        <f t="shared" si="24"/>
        <v>12240</v>
      </c>
      <c r="I918" s="221" t="s">
        <v>30</v>
      </c>
      <c r="J918" s="461"/>
      <c r="K918" s="461"/>
      <c r="L918" s="461"/>
      <c r="M918" s="461"/>
      <c r="N918" s="461"/>
      <c r="O918" s="461"/>
      <c r="P918" s="461">
        <v>1</v>
      </c>
      <c r="Q918" s="461"/>
      <c r="R918" s="461"/>
      <c r="S918" s="461"/>
      <c r="T918" s="461"/>
      <c r="U918" s="488"/>
      <c r="V918" s="41"/>
      <c r="W918" s="41"/>
      <c r="X918" s="41"/>
      <c r="Y918" s="166"/>
      <c r="Z918" s="41"/>
      <c r="AA918" s="444"/>
      <c r="AB918" s="41"/>
    </row>
    <row r="919" spans="1:28" ht="15.75" customHeight="1">
      <c r="A919" s="13">
        <v>907</v>
      </c>
      <c r="B919" s="25"/>
      <c r="C919" s="62"/>
      <c r="D919" s="20"/>
      <c r="E919" s="14"/>
      <c r="F919" s="14"/>
      <c r="G919" s="47"/>
      <c r="H919" s="122"/>
      <c r="I919" s="329"/>
      <c r="J919" s="461"/>
      <c r="K919" s="461"/>
      <c r="L919" s="461"/>
      <c r="M919" s="461"/>
      <c r="N919" s="461"/>
      <c r="O919" s="461"/>
      <c r="P919" s="461"/>
      <c r="Q919" s="461"/>
      <c r="R919" s="461"/>
      <c r="S919" s="461"/>
      <c r="T919" s="461"/>
      <c r="U919" s="488"/>
      <c r="V919" s="41"/>
      <c r="W919" s="41"/>
      <c r="X919" s="41"/>
      <c r="Y919" s="166"/>
      <c r="Z919" s="41"/>
      <c r="AA919" s="444"/>
      <c r="AB919" s="41"/>
    </row>
    <row r="920" spans="1:28" ht="15.75" customHeight="1">
      <c r="A920" s="13">
        <v>908</v>
      </c>
      <c r="B920" s="14"/>
      <c r="C920" s="24" t="s">
        <v>736</v>
      </c>
      <c r="D920" s="14" t="s">
        <v>37</v>
      </c>
      <c r="E920" s="14"/>
      <c r="F920" s="9"/>
      <c r="H920" s="322">
        <f>SUM(G921:G925)</f>
        <v>69269322</v>
      </c>
      <c r="I920" s="14" t="s">
        <v>428</v>
      </c>
      <c r="J920" s="459"/>
      <c r="K920" s="459">
        <v>1</v>
      </c>
      <c r="L920" s="459"/>
      <c r="M920" s="459"/>
      <c r="N920" s="459"/>
      <c r="O920" s="459"/>
      <c r="P920" s="459"/>
      <c r="Q920" s="459"/>
      <c r="R920" s="459"/>
      <c r="S920" s="459"/>
      <c r="T920" s="459"/>
      <c r="U920" s="482"/>
      <c r="V920" s="41" t="s">
        <v>966</v>
      </c>
      <c r="W920" s="41"/>
      <c r="X920" s="41"/>
      <c r="Y920" s="166"/>
      <c r="Z920" s="41"/>
      <c r="AA920" s="444"/>
      <c r="AB920" s="41"/>
    </row>
    <row r="921" spans="1:28" ht="33" customHeight="1">
      <c r="A921" s="13">
        <v>909</v>
      </c>
      <c r="B921" s="14" t="s">
        <v>737</v>
      </c>
      <c r="C921" s="62" t="s">
        <v>738</v>
      </c>
      <c r="D921" s="9"/>
      <c r="E921" s="14">
        <v>1</v>
      </c>
      <c r="F921" s="14" t="s">
        <v>44</v>
      </c>
      <c r="G921" s="47">
        <v>29513927</v>
      </c>
      <c r="H921" s="47">
        <v>29513927</v>
      </c>
      <c r="I921" s="247" t="s">
        <v>428</v>
      </c>
      <c r="J921" s="467"/>
      <c r="K921" s="467">
        <v>1</v>
      </c>
      <c r="L921" s="459"/>
      <c r="M921" s="459"/>
      <c r="N921" s="459"/>
      <c r="O921" s="459"/>
      <c r="P921" s="459"/>
      <c r="Q921" s="459"/>
      <c r="R921" s="459"/>
      <c r="S921" s="459"/>
      <c r="T921" s="459"/>
      <c r="U921" s="482"/>
      <c r="V921" s="41" t="s">
        <v>966</v>
      </c>
      <c r="W921" s="41"/>
      <c r="X921" s="41"/>
      <c r="Y921" s="166"/>
      <c r="Z921" s="41"/>
      <c r="AA921" s="444"/>
      <c r="AB921" s="41"/>
    </row>
    <row r="922" spans="1:28" ht="32.25" customHeight="1">
      <c r="A922" s="13">
        <v>910</v>
      </c>
      <c r="B922" s="14" t="s">
        <v>475</v>
      </c>
      <c r="C922" s="62" t="s">
        <v>739</v>
      </c>
      <c r="D922" s="9"/>
      <c r="E922" s="14">
        <v>1</v>
      </c>
      <c r="F922" s="14" t="s">
        <v>44</v>
      </c>
      <c r="G922" s="47">
        <v>8221371</v>
      </c>
      <c r="H922" s="47">
        <v>8221371</v>
      </c>
      <c r="I922" s="247" t="s">
        <v>428</v>
      </c>
      <c r="J922" s="467"/>
      <c r="K922" s="467">
        <v>1</v>
      </c>
      <c r="L922" s="459"/>
      <c r="M922" s="459"/>
      <c r="N922" s="459"/>
      <c r="O922" s="459"/>
      <c r="P922" s="459"/>
      <c r="Q922" s="459"/>
      <c r="R922" s="459"/>
      <c r="S922" s="459"/>
      <c r="T922" s="459"/>
      <c r="U922" s="482"/>
      <c r="V922" s="41" t="s">
        <v>966</v>
      </c>
      <c r="W922" s="41"/>
      <c r="X922" s="41"/>
      <c r="Y922" s="166"/>
      <c r="Z922" s="41"/>
      <c r="AA922" s="444"/>
      <c r="AB922" s="41"/>
    </row>
    <row r="923" spans="1:28" ht="32.25" customHeight="1">
      <c r="A923" s="13">
        <v>911</v>
      </c>
      <c r="B923" s="14" t="s">
        <v>475</v>
      </c>
      <c r="C923" s="62" t="s">
        <v>740</v>
      </c>
      <c r="D923" s="9"/>
      <c r="E923" s="14">
        <v>1</v>
      </c>
      <c r="F923" s="14" t="s">
        <v>44</v>
      </c>
      <c r="G923" s="47">
        <v>18434024</v>
      </c>
      <c r="H923" s="47">
        <v>18434024</v>
      </c>
      <c r="I923" s="247" t="s">
        <v>428</v>
      </c>
      <c r="J923" s="467"/>
      <c r="K923" s="467">
        <v>1</v>
      </c>
      <c r="L923" s="459"/>
      <c r="M923" s="459"/>
      <c r="N923" s="459"/>
      <c r="O923" s="459"/>
      <c r="P923" s="459"/>
      <c r="Q923" s="459"/>
      <c r="R923" s="459"/>
      <c r="S923" s="459"/>
      <c r="T923" s="459"/>
      <c r="U923" s="482"/>
      <c r="V923" s="41" t="s">
        <v>966</v>
      </c>
      <c r="W923" s="41"/>
      <c r="X923" s="41"/>
      <c r="Y923" s="166"/>
      <c r="Z923" s="41"/>
      <c r="AA923" s="444"/>
      <c r="AB923" s="41"/>
    </row>
    <row r="924" spans="1:28" ht="15.75" customHeight="1">
      <c r="A924" s="13">
        <v>912</v>
      </c>
      <c r="B924" s="14" t="s">
        <v>475</v>
      </c>
      <c r="C924" s="62" t="s">
        <v>741</v>
      </c>
      <c r="D924" s="9"/>
      <c r="E924" s="14">
        <v>1</v>
      </c>
      <c r="F924" s="14" t="s">
        <v>44</v>
      </c>
      <c r="G924" s="47">
        <v>2000000</v>
      </c>
      <c r="H924" s="47">
        <v>2000000</v>
      </c>
      <c r="I924" s="247" t="s">
        <v>428</v>
      </c>
      <c r="J924" s="467"/>
      <c r="K924" s="467">
        <v>1</v>
      </c>
      <c r="L924" s="459"/>
      <c r="M924" s="459"/>
      <c r="N924" s="459"/>
      <c r="O924" s="459"/>
      <c r="P924" s="459"/>
      <c r="Q924" s="459"/>
      <c r="R924" s="459"/>
      <c r="S924" s="459"/>
      <c r="T924" s="459"/>
      <c r="U924" s="482"/>
      <c r="V924" s="41" t="s">
        <v>966</v>
      </c>
      <c r="W924" s="41"/>
      <c r="X924" s="41"/>
      <c r="Y924" s="166"/>
      <c r="Z924" s="41"/>
      <c r="AA924" s="444"/>
      <c r="AB924" s="41"/>
    </row>
    <row r="925" spans="1:28" ht="15.75" customHeight="1">
      <c r="A925" s="13">
        <v>913</v>
      </c>
      <c r="B925" s="14" t="s">
        <v>475</v>
      </c>
      <c r="C925" s="62" t="s">
        <v>742</v>
      </c>
      <c r="D925" s="9"/>
      <c r="E925" s="14">
        <v>1</v>
      </c>
      <c r="F925" s="14" t="s">
        <v>44</v>
      </c>
      <c r="G925" s="47">
        <v>11100000</v>
      </c>
      <c r="H925" s="47">
        <v>11100000</v>
      </c>
      <c r="I925" s="247" t="s">
        <v>428</v>
      </c>
      <c r="J925" s="467"/>
      <c r="K925" s="467">
        <v>1</v>
      </c>
      <c r="L925" s="459"/>
      <c r="M925" s="459"/>
      <c r="N925" s="459"/>
      <c r="O925" s="459"/>
      <c r="P925" s="459"/>
      <c r="Q925" s="459"/>
      <c r="R925" s="459"/>
      <c r="S925" s="459"/>
      <c r="T925" s="459"/>
      <c r="U925" s="482"/>
      <c r="V925" s="41" t="s">
        <v>966</v>
      </c>
      <c r="W925" s="41"/>
      <c r="X925" s="41"/>
      <c r="Y925" s="166"/>
      <c r="Z925" s="41"/>
      <c r="AA925" s="444"/>
      <c r="AB925" s="41"/>
    </row>
    <row r="926" spans="1:28" ht="15.75" customHeight="1">
      <c r="A926" s="13">
        <v>914</v>
      </c>
      <c r="B926" s="25"/>
      <c r="C926" s="62"/>
      <c r="D926" s="20"/>
      <c r="E926" s="14"/>
      <c r="F926" s="14"/>
      <c r="G926" s="47"/>
      <c r="H926" s="122"/>
      <c r="I926" s="329"/>
      <c r="J926" s="461"/>
      <c r="K926" s="461"/>
      <c r="L926" s="461"/>
      <c r="M926" s="461"/>
      <c r="N926" s="461"/>
      <c r="O926" s="461"/>
      <c r="P926" s="461"/>
      <c r="Q926" s="461"/>
      <c r="R926" s="461"/>
      <c r="S926" s="461"/>
      <c r="T926" s="461"/>
      <c r="U926" s="488"/>
      <c r="V926" s="41"/>
      <c r="W926" s="41"/>
      <c r="X926" s="41"/>
      <c r="Y926" s="166"/>
      <c r="Z926" s="41"/>
      <c r="AA926" s="444"/>
      <c r="AB926" s="41"/>
    </row>
    <row r="927" spans="1:28" ht="15.75" customHeight="1">
      <c r="A927" s="13">
        <v>915</v>
      </c>
      <c r="B927" s="14" t="s">
        <v>475</v>
      </c>
      <c r="C927" s="376" t="s">
        <v>799</v>
      </c>
      <c r="D927" s="14"/>
      <c r="E927" s="18"/>
      <c r="F927" s="14"/>
      <c r="G927" s="20"/>
      <c r="H927" s="11"/>
      <c r="I927" s="15"/>
      <c r="J927" s="459"/>
      <c r="K927" s="459"/>
      <c r="L927" s="459"/>
      <c r="M927" s="459"/>
      <c r="N927" s="459"/>
      <c r="O927" s="459"/>
      <c r="P927" s="459"/>
      <c r="Q927" s="459"/>
      <c r="R927" s="459"/>
      <c r="S927" s="459"/>
      <c r="T927" s="459"/>
      <c r="U927" s="482"/>
      <c r="V927" s="41"/>
      <c r="W927" s="41"/>
      <c r="X927" s="41"/>
      <c r="Y927" s="166"/>
      <c r="Z927" s="41"/>
      <c r="AA927" s="444"/>
      <c r="AB927" s="41"/>
    </row>
    <row r="928" spans="1:28" ht="30" customHeight="1">
      <c r="A928" s="13">
        <v>916</v>
      </c>
      <c r="B928" s="14" t="s">
        <v>475</v>
      </c>
      <c r="C928" s="17" t="s">
        <v>955</v>
      </c>
      <c r="D928" s="14" t="s">
        <v>37</v>
      </c>
      <c r="E928" s="18">
        <v>29</v>
      </c>
      <c r="F928" s="14" t="s">
        <v>28</v>
      </c>
      <c r="G928" s="20"/>
      <c r="H928" s="322">
        <v>26738931.780000001</v>
      </c>
      <c r="I928" s="15" t="s">
        <v>428</v>
      </c>
      <c r="J928" s="459">
        <v>29</v>
      </c>
      <c r="K928" s="459"/>
      <c r="L928" s="459"/>
      <c r="M928" s="459"/>
      <c r="N928" s="459"/>
      <c r="O928" s="459"/>
      <c r="P928" s="459"/>
      <c r="Q928" s="459"/>
      <c r="R928" s="459"/>
      <c r="S928" s="459"/>
      <c r="T928" s="459"/>
      <c r="U928" s="482"/>
      <c r="V928" s="41" t="s">
        <v>958</v>
      </c>
      <c r="W928" s="41"/>
      <c r="X928" s="41"/>
      <c r="Y928" s="166"/>
      <c r="Z928" s="41"/>
      <c r="AA928" s="444"/>
      <c r="AB928" s="41"/>
    </row>
    <row r="929" spans="1:28" ht="15.75" customHeight="1">
      <c r="A929" s="13">
        <v>917</v>
      </c>
      <c r="B929" s="25"/>
      <c r="C929" s="62"/>
      <c r="D929" s="20"/>
      <c r="E929" s="14"/>
      <c r="F929" s="14"/>
      <c r="G929" s="47"/>
      <c r="H929" s="122"/>
      <c r="I929" s="329"/>
      <c r="J929" s="461"/>
      <c r="K929" s="461"/>
      <c r="L929" s="461"/>
      <c r="M929" s="461"/>
      <c r="N929" s="461"/>
      <c r="O929" s="461"/>
      <c r="P929" s="461"/>
      <c r="Q929" s="461"/>
      <c r="R929" s="461"/>
      <c r="S929" s="461"/>
      <c r="T929" s="461"/>
      <c r="U929" s="488"/>
      <c r="V929" s="41"/>
      <c r="W929" s="41"/>
      <c r="X929" s="41"/>
      <c r="Y929" s="166"/>
      <c r="Z929" s="41"/>
      <c r="AA929" s="444"/>
      <c r="AB929" s="41"/>
    </row>
    <row r="930" spans="1:28" ht="15.75" customHeight="1">
      <c r="A930" s="13">
        <v>918</v>
      </c>
      <c r="B930" s="14" t="s">
        <v>34</v>
      </c>
      <c r="C930" s="16" t="s">
        <v>35</v>
      </c>
      <c r="D930" s="9"/>
      <c r="E930" s="12"/>
      <c r="F930" s="9"/>
      <c r="G930" s="11"/>
      <c r="H930" s="164">
        <f>SUM(H931:H933)</f>
        <v>1118940</v>
      </c>
      <c r="I930" s="411"/>
      <c r="J930" s="459"/>
      <c r="K930" s="459"/>
      <c r="L930" s="459"/>
      <c r="M930" s="459"/>
      <c r="N930" s="459"/>
      <c r="O930" s="459"/>
      <c r="P930" s="459"/>
      <c r="Q930" s="459"/>
      <c r="R930" s="459"/>
      <c r="S930" s="459"/>
      <c r="T930" s="459"/>
      <c r="U930" s="482"/>
      <c r="V930" s="41" t="s">
        <v>834</v>
      </c>
      <c r="W930" s="41"/>
      <c r="X930" s="41"/>
      <c r="Y930" s="166"/>
      <c r="Z930" s="41"/>
      <c r="AA930" s="444"/>
      <c r="AB930" s="41"/>
    </row>
    <row r="931" spans="1:28" ht="15.75" customHeight="1" thickBot="1">
      <c r="A931" s="13">
        <v>919</v>
      </c>
      <c r="B931" s="14" t="s">
        <v>34</v>
      </c>
      <c r="C931" s="24" t="s">
        <v>36</v>
      </c>
      <c r="D931" s="14" t="s">
        <v>37</v>
      </c>
      <c r="E931" s="18">
        <v>120</v>
      </c>
      <c r="F931" s="9"/>
      <c r="G931" s="11"/>
      <c r="H931" s="22">
        <v>183600</v>
      </c>
      <c r="I931" s="14" t="s">
        <v>30</v>
      </c>
      <c r="J931" s="459"/>
      <c r="K931" s="459"/>
      <c r="L931" s="459"/>
      <c r="M931" s="459">
        <v>5</v>
      </c>
      <c r="N931" s="459">
        <v>5</v>
      </c>
      <c r="O931" s="459">
        <v>5</v>
      </c>
      <c r="P931" s="459">
        <v>5</v>
      </c>
      <c r="Q931" s="459">
        <v>5</v>
      </c>
      <c r="R931" s="459">
        <v>5</v>
      </c>
      <c r="S931" s="459">
        <v>4</v>
      </c>
      <c r="T931" s="459"/>
      <c r="U931" s="482"/>
      <c r="V931" s="41" t="s">
        <v>834</v>
      </c>
      <c r="W931" s="342">
        <f>H931*M931</f>
        <v>918000</v>
      </c>
      <c r="X931" s="41"/>
      <c r="Y931" s="166">
        <f>S931*AA931</f>
        <v>244800</v>
      </c>
      <c r="Z931" s="41"/>
      <c r="AA931" s="455">
        <f>H931/3</f>
        <v>61200</v>
      </c>
      <c r="AB931" s="41"/>
    </row>
    <row r="932" spans="1:28" ht="15.75" customHeight="1" thickTop="1">
      <c r="A932" s="13">
        <v>920</v>
      </c>
      <c r="B932" s="14" t="s">
        <v>34</v>
      </c>
      <c r="C932" s="24" t="s">
        <v>38</v>
      </c>
      <c r="D932" s="14" t="s">
        <v>37</v>
      </c>
      <c r="E932" s="18">
        <v>34</v>
      </c>
      <c r="F932" s="9"/>
      <c r="G932" s="11"/>
      <c r="H932" s="21">
        <v>678300</v>
      </c>
      <c r="I932" s="14" t="s">
        <v>30</v>
      </c>
      <c r="J932" s="459"/>
      <c r="K932" s="459">
        <v>3</v>
      </c>
      <c r="L932" s="459">
        <v>3</v>
      </c>
      <c r="M932" s="459">
        <v>3</v>
      </c>
      <c r="N932" s="459">
        <v>3</v>
      </c>
      <c r="O932" s="459">
        <v>5</v>
      </c>
      <c r="P932" s="459">
        <v>5</v>
      </c>
      <c r="Q932" s="459">
        <v>3</v>
      </c>
      <c r="R932" s="459">
        <v>3</v>
      </c>
      <c r="S932" s="459">
        <v>3</v>
      </c>
      <c r="T932" s="459">
        <v>3</v>
      </c>
      <c r="U932" s="482"/>
      <c r="V932" s="41" t="s">
        <v>834</v>
      </c>
      <c r="W932" s="342">
        <f>AA932*K932</f>
        <v>59850</v>
      </c>
      <c r="X932" s="41"/>
      <c r="Y932" s="166">
        <f>O932*AA932</f>
        <v>99750</v>
      </c>
      <c r="Z932" s="41"/>
      <c r="AA932" s="455">
        <f>H932/34</f>
        <v>19950</v>
      </c>
      <c r="AB932" s="41"/>
    </row>
    <row r="933" spans="1:28" ht="15.75" customHeight="1">
      <c r="A933" s="13">
        <v>921</v>
      </c>
      <c r="B933" s="14" t="s">
        <v>34</v>
      </c>
      <c r="C933" s="24" t="s">
        <v>39</v>
      </c>
      <c r="D933" s="14" t="s">
        <v>37</v>
      </c>
      <c r="E933" s="18">
        <v>1</v>
      </c>
      <c r="F933" s="14" t="s">
        <v>44</v>
      </c>
      <c r="G933" s="20">
        <f>H933</f>
        <v>257040</v>
      </c>
      <c r="H933" s="21">
        <v>257040</v>
      </c>
      <c r="I933" s="14" t="s">
        <v>30</v>
      </c>
      <c r="J933" s="459"/>
      <c r="K933" s="459"/>
      <c r="L933" s="459"/>
      <c r="M933" s="459">
        <v>1</v>
      </c>
      <c r="N933" s="459"/>
      <c r="O933" s="459"/>
      <c r="P933" s="459"/>
      <c r="Q933" s="459"/>
      <c r="R933" s="459"/>
      <c r="S933" s="459"/>
      <c r="T933" s="459"/>
      <c r="U933" s="482"/>
      <c r="V933" s="41" t="s">
        <v>834</v>
      </c>
      <c r="W933" s="166">
        <f>H933</f>
        <v>257040</v>
      </c>
      <c r="X933" s="41"/>
      <c r="Y933" s="166"/>
      <c r="Z933" s="41"/>
      <c r="AA933" s="444"/>
      <c r="AB933" s="41"/>
    </row>
    <row r="934" spans="1:28" ht="15.75" customHeight="1">
      <c r="A934" s="13">
        <v>922</v>
      </c>
      <c r="B934" s="14"/>
      <c r="C934" s="62"/>
      <c r="D934" s="14"/>
      <c r="E934" s="72"/>
      <c r="F934" s="14"/>
      <c r="G934" s="73"/>
      <c r="H934" s="73"/>
      <c r="I934" s="15"/>
      <c r="J934" s="459"/>
      <c r="K934" s="459"/>
      <c r="L934" s="459"/>
      <c r="M934" s="459"/>
      <c r="N934" s="459"/>
      <c r="O934" s="459"/>
      <c r="P934" s="459"/>
      <c r="Q934" s="459"/>
      <c r="R934" s="459"/>
      <c r="S934" s="459"/>
      <c r="T934" s="459"/>
      <c r="U934" s="482"/>
      <c r="V934" s="41"/>
      <c r="W934" s="41"/>
      <c r="X934" s="41"/>
      <c r="Y934" s="166"/>
      <c r="Z934" s="41"/>
      <c r="AA934" s="444"/>
      <c r="AB934" s="41"/>
    </row>
    <row r="935" spans="1:28" ht="15.75" customHeight="1">
      <c r="A935" s="13">
        <v>923</v>
      </c>
      <c r="B935" s="14" t="s">
        <v>34</v>
      </c>
      <c r="C935" s="16" t="s">
        <v>35</v>
      </c>
      <c r="D935" s="14"/>
      <c r="E935" s="72"/>
      <c r="F935" s="14"/>
      <c r="G935" s="73"/>
      <c r="H935" s="163">
        <f>SUM(H936:H939)</f>
        <v>4041240</v>
      </c>
      <c r="I935" s="15" t="s">
        <v>30</v>
      </c>
      <c r="J935" s="459"/>
      <c r="K935" s="459"/>
      <c r="L935" s="459">
        <v>1</v>
      </c>
      <c r="M935" s="459"/>
      <c r="N935" s="459">
        <v>1</v>
      </c>
      <c r="O935" s="459"/>
      <c r="P935" s="459"/>
      <c r="Q935" s="459">
        <v>1</v>
      </c>
      <c r="R935" s="459"/>
      <c r="S935" s="459"/>
      <c r="T935" s="459">
        <v>1</v>
      </c>
      <c r="U935" s="482"/>
      <c r="V935" s="41" t="s">
        <v>835</v>
      </c>
      <c r="W935" s="342">
        <f>H935/4</f>
        <v>1010310</v>
      </c>
      <c r="X935" s="41"/>
      <c r="Y935" s="166"/>
      <c r="Z935" s="41"/>
      <c r="AA935" s="444"/>
      <c r="AB935" s="41"/>
    </row>
    <row r="936" spans="1:28" ht="15.75" customHeight="1">
      <c r="A936" s="13">
        <v>924</v>
      </c>
      <c r="B936" s="14" t="s">
        <v>34</v>
      </c>
      <c r="C936" s="16" t="s">
        <v>290</v>
      </c>
      <c r="D936" s="14" t="s">
        <v>832</v>
      </c>
      <c r="E936" s="216" t="s">
        <v>291</v>
      </c>
      <c r="F936" s="26" t="s">
        <v>28</v>
      </c>
      <c r="G936" s="161">
        <f t="shared" ref="G936:G939" si="25">H936/E936</f>
        <v>479340</v>
      </c>
      <c r="H936" s="161">
        <v>1917360</v>
      </c>
      <c r="I936" s="233" t="s">
        <v>30</v>
      </c>
      <c r="J936" s="459"/>
      <c r="K936" s="459"/>
      <c r="L936" s="459">
        <v>1</v>
      </c>
      <c r="M936" s="459"/>
      <c r="N936" s="459">
        <v>1</v>
      </c>
      <c r="O936" s="459"/>
      <c r="P936" s="459"/>
      <c r="Q936" s="459">
        <v>1</v>
      </c>
      <c r="R936" s="459"/>
      <c r="S936" s="459"/>
      <c r="T936" s="459">
        <v>1</v>
      </c>
      <c r="U936" s="482"/>
      <c r="V936" s="41" t="s">
        <v>835</v>
      </c>
      <c r="W936" s="41"/>
      <c r="X936" s="41"/>
      <c r="Y936" s="166"/>
      <c r="Z936" s="41"/>
      <c r="AA936" s="444"/>
      <c r="AB936" s="41"/>
    </row>
    <row r="937" spans="1:28" ht="15.75" customHeight="1">
      <c r="A937" s="13">
        <v>925</v>
      </c>
      <c r="B937" s="14" t="s">
        <v>34</v>
      </c>
      <c r="C937" s="16" t="s">
        <v>292</v>
      </c>
      <c r="D937" s="14" t="s">
        <v>832</v>
      </c>
      <c r="E937" s="216" t="s">
        <v>291</v>
      </c>
      <c r="F937" s="26" t="s">
        <v>28</v>
      </c>
      <c r="G937" s="161">
        <f t="shared" si="25"/>
        <v>244020</v>
      </c>
      <c r="H937" s="161">
        <v>976080</v>
      </c>
      <c r="I937" s="233" t="s">
        <v>30</v>
      </c>
      <c r="J937" s="459"/>
      <c r="K937" s="459"/>
      <c r="L937" s="459">
        <v>1</v>
      </c>
      <c r="M937" s="459"/>
      <c r="N937" s="459">
        <v>1</v>
      </c>
      <c r="O937" s="459"/>
      <c r="P937" s="459"/>
      <c r="Q937" s="459">
        <v>1</v>
      </c>
      <c r="R937" s="459"/>
      <c r="S937" s="459"/>
      <c r="T937" s="459">
        <v>1</v>
      </c>
      <c r="U937" s="482"/>
      <c r="V937" s="41" t="s">
        <v>835</v>
      </c>
      <c r="W937" s="41"/>
      <c r="X937" s="41"/>
      <c r="Y937" s="166"/>
      <c r="Z937" s="41"/>
      <c r="AA937" s="444"/>
      <c r="AB937" s="41"/>
    </row>
    <row r="938" spans="1:28" ht="15.75" customHeight="1">
      <c r="A938" s="13">
        <v>926</v>
      </c>
      <c r="B938" s="14" t="s">
        <v>34</v>
      </c>
      <c r="C938" s="16" t="s">
        <v>293</v>
      </c>
      <c r="D938" s="14" t="s">
        <v>832</v>
      </c>
      <c r="E938" s="216" t="s">
        <v>291</v>
      </c>
      <c r="F938" s="26" t="s">
        <v>28</v>
      </c>
      <c r="G938" s="161">
        <f t="shared" si="25"/>
        <v>112500</v>
      </c>
      <c r="H938" s="161">
        <v>450000</v>
      </c>
      <c r="I938" s="233" t="s">
        <v>30</v>
      </c>
      <c r="J938" s="459"/>
      <c r="K938" s="459"/>
      <c r="L938" s="459">
        <v>1</v>
      </c>
      <c r="M938" s="459"/>
      <c r="N938" s="459">
        <v>1</v>
      </c>
      <c r="O938" s="459"/>
      <c r="P938" s="459"/>
      <c r="Q938" s="459">
        <v>1</v>
      </c>
      <c r="R938" s="459"/>
      <c r="S938" s="459"/>
      <c r="T938" s="459">
        <v>1</v>
      </c>
      <c r="U938" s="482"/>
      <c r="V938" s="41" t="s">
        <v>835</v>
      </c>
      <c r="W938" s="41"/>
      <c r="X938" s="41"/>
      <c r="Y938" s="166"/>
      <c r="Z938" s="41"/>
      <c r="AA938" s="444"/>
      <c r="AB938" s="41"/>
    </row>
    <row r="939" spans="1:28" ht="15.75" customHeight="1">
      <c r="A939" s="13">
        <v>927</v>
      </c>
      <c r="B939" s="14" t="s">
        <v>34</v>
      </c>
      <c r="C939" s="16" t="s">
        <v>294</v>
      </c>
      <c r="D939" s="14" t="s">
        <v>832</v>
      </c>
      <c r="E939" s="216" t="s">
        <v>291</v>
      </c>
      <c r="F939" s="26" t="s">
        <v>28</v>
      </c>
      <c r="G939" s="161">
        <f t="shared" si="25"/>
        <v>174450</v>
      </c>
      <c r="H939" s="161">
        <v>697800</v>
      </c>
      <c r="I939" s="233" t="s">
        <v>30</v>
      </c>
      <c r="J939" s="459"/>
      <c r="K939" s="459"/>
      <c r="L939" s="459">
        <v>1</v>
      </c>
      <c r="M939" s="459"/>
      <c r="N939" s="459">
        <v>1</v>
      </c>
      <c r="O939" s="459"/>
      <c r="P939" s="459"/>
      <c r="Q939" s="459">
        <v>1</v>
      </c>
      <c r="R939" s="459"/>
      <c r="S939" s="459"/>
      <c r="T939" s="459">
        <v>1</v>
      </c>
      <c r="U939" s="482"/>
      <c r="V939" s="41" t="s">
        <v>835</v>
      </c>
      <c r="W939" s="41"/>
      <c r="X939" s="41"/>
      <c r="Y939" s="166"/>
      <c r="Z939" s="41"/>
      <c r="AA939" s="444"/>
      <c r="AB939" s="41"/>
    </row>
    <row r="940" spans="1:28" ht="15.75" customHeight="1">
      <c r="A940" s="13">
        <v>928</v>
      </c>
      <c r="B940" s="14"/>
      <c r="C940" s="62"/>
      <c r="D940" s="14"/>
      <c r="E940" s="214"/>
      <c r="F940" s="26"/>
      <c r="G940" s="161"/>
      <c r="H940" s="161"/>
      <c r="I940" s="233"/>
      <c r="J940" s="467"/>
      <c r="K940" s="467"/>
      <c r="L940" s="467"/>
      <c r="M940" s="467"/>
      <c r="N940" s="467"/>
      <c r="O940" s="467"/>
      <c r="P940" s="467"/>
      <c r="Q940" s="467"/>
      <c r="R940" s="467"/>
      <c r="S940" s="467"/>
      <c r="T940" s="467"/>
      <c r="U940" s="492"/>
      <c r="V940" s="41"/>
      <c r="W940" s="41"/>
      <c r="X940" s="41"/>
      <c r="Y940" s="166"/>
      <c r="Z940" s="41"/>
      <c r="AA940" s="444"/>
      <c r="AB940" s="41"/>
    </row>
    <row r="941" spans="1:28" ht="15.75" customHeight="1">
      <c r="A941" s="13">
        <v>929</v>
      </c>
      <c r="B941" s="14" t="s">
        <v>34</v>
      </c>
      <c r="C941" s="16" t="s">
        <v>721</v>
      </c>
      <c r="D941" s="14"/>
      <c r="E941" s="14"/>
      <c r="F941" s="14"/>
      <c r="G941" s="149"/>
      <c r="H941" s="209">
        <f>SUM(H942)</f>
        <v>655200</v>
      </c>
      <c r="I941" s="15" t="s">
        <v>30</v>
      </c>
      <c r="J941" s="459"/>
      <c r="K941" s="459"/>
      <c r="L941" s="459"/>
      <c r="M941" s="459"/>
      <c r="N941" s="459"/>
      <c r="O941" s="459">
        <v>1</v>
      </c>
      <c r="P941" s="459"/>
      <c r="Q941" s="459"/>
      <c r="R941" s="459">
        <v>1</v>
      </c>
      <c r="S941" s="459"/>
      <c r="T941" s="459">
        <v>1</v>
      </c>
      <c r="U941" s="482"/>
      <c r="V941" s="41" t="s">
        <v>833</v>
      </c>
      <c r="W941" s="342">
        <f>H941/3</f>
        <v>218400</v>
      </c>
      <c r="X941" s="41"/>
      <c r="Y941" s="166"/>
      <c r="Z941" s="41"/>
      <c r="AA941" s="444"/>
      <c r="AB941" s="41"/>
    </row>
    <row r="942" spans="1:28" ht="32.25" customHeight="1">
      <c r="A942" s="13">
        <v>930</v>
      </c>
      <c r="B942" s="14" t="s">
        <v>34</v>
      </c>
      <c r="C942" s="16" t="s">
        <v>716</v>
      </c>
      <c r="D942" s="14"/>
      <c r="E942" s="99">
        <v>3</v>
      </c>
      <c r="F942" s="99" t="s">
        <v>28</v>
      </c>
      <c r="G942" s="212">
        <f>H942/E942</f>
        <v>218400</v>
      </c>
      <c r="H942" s="212">
        <v>655200</v>
      </c>
      <c r="I942" s="240" t="s">
        <v>30</v>
      </c>
      <c r="J942" s="459"/>
      <c r="K942" s="459"/>
      <c r="L942" s="459"/>
      <c r="M942" s="459"/>
      <c r="N942" s="459"/>
      <c r="O942" s="459">
        <v>1</v>
      </c>
      <c r="P942" s="459"/>
      <c r="Q942" s="459"/>
      <c r="R942" s="459">
        <v>1</v>
      </c>
      <c r="S942" s="459"/>
      <c r="T942" s="459">
        <v>1</v>
      </c>
      <c r="U942" s="482"/>
      <c r="V942" s="281"/>
      <c r="W942" s="41"/>
      <c r="X942" s="41"/>
      <c r="Y942" s="166"/>
      <c r="Z942" s="41"/>
      <c r="AA942" s="444"/>
      <c r="AB942" s="41"/>
    </row>
    <row r="943" spans="1:28" ht="15.75" customHeight="1">
      <c r="A943" s="13">
        <v>931</v>
      </c>
      <c r="B943" s="14"/>
      <c r="C943" s="62"/>
      <c r="D943" s="14"/>
      <c r="E943" s="72"/>
      <c r="F943" s="14"/>
      <c r="G943" s="73"/>
      <c r="H943" s="73"/>
      <c r="I943" s="15"/>
      <c r="J943" s="459"/>
      <c r="K943" s="459"/>
      <c r="L943" s="459"/>
      <c r="M943" s="459"/>
      <c r="N943" s="459"/>
      <c r="O943" s="459"/>
      <c r="P943" s="459"/>
      <c r="Q943" s="459"/>
      <c r="R943" s="459"/>
      <c r="S943" s="459"/>
      <c r="T943" s="459"/>
      <c r="U943" s="482"/>
      <c r="V943" s="41"/>
      <c r="W943" s="41"/>
      <c r="X943" s="41"/>
      <c r="Y943" s="166"/>
      <c r="Z943" s="41"/>
      <c r="AA943" s="444"/>
      <c r="AB943" s="41"/>
    </row>
    <row r="944" spans="1:28" ht="15.75" customHeight="1">
      <c r="A944" s="13">
        <v>932</v>
      </c>
      <c r="B944" s="14" t="s">
        <v>34</v>
      </c>
      <c r="C944" s="24" t="s">
        <v>721</v>
      </c>
      <c r="D944" s="14"/>
      <c r="E944" s="14"/>
      <c r="F944" s="14"/>
      <c r="G944" s="71"/>
      <c r="H944" s="219">
        <f>SUM(H946,H970,H971)</f>
        <v>1371250</v>
      </c>
      <c r="I944" s="71"/>
      <c r="J944" s="459"/>
      <c r="K944" s="459"/>
      <c r="L944" s="459"/>
      <c r="M944" s="459"/>
      <c r="N944" s="459"/>
      <c r="O944" s="459"/>
      <c r="P944" s="459"/>
      <c r="Q944" s="459"/>
      <c r="R944" s="459"/>
      <c r="S944" s="459"/>
      <c r="T944" s="459"/>
      <c r="U944" s="482"/>
      <c r="V944" s="41"/>
      <c r="W944" s="41"/>
      <c r="X944" s="41"/>
      <c r="Y944" s="166"/>
      <c r="Z944" s="41"/>
      <c r="AA944" s="444"/>
      <c r="AB944" s="41"/>
    </row>
    <row r="945" spans="1:28" ht="15.75" customHeight="1">
      <c r="A945" s="13">
        <v>933</v>
      </c>
      <c r="B945" s="14" t="s">
        <v>34</v>
      </c>
      <c r="C945" s="24" t="s">
        <v>872</v>
      </c>
      <c r="D945" s="14"/>
      <c r="E945" s="14"/>
      <c r="F945" s="14"/>
      <c r="G945" s="71"/>
      <c r="H945" s="147"/>
      <c r="I945" s="71"/>
      <c r="J945" s="459"/>
      <c r="K945" s="459"/>
      <c r="L945" s="459"/>
      <c r="M945" s="459"/>
      <c r="N945" s="459"/>
      <c r="O945" s="459"/>
      <c r="P945" s="459"/>
      <c r="Q945" s="459"/>
      <c r="R945" s="459"/>
      <c r="S945" s="459"/>
      <c r="T945" s="459"/>
      <c r="U945" s="482"/>
      <c r="V945" s="41"/>
      <c r="W945" s="41"/>
      <c r="X945" s="41"/>
      <c r="Y945" s="166"/>
      <c r="Z945" s="41"/>
      <c r="AA945" s="444"/>
      <c r="AB945" s="41"/>
    </row>
    <row r="946" spans="1:28" ht="31.5">
      <c r="A946" s="13">
        <v>934</v>
      </c>
      <c r="B946" s="14" t="s">
        <v>34</v>
      </c>
      <c r="C946" s="24" t="s">
        <v>963</v>
      </c>
      <c r="D946" s="14"/>
      <c r="E946" s="14"/>
      <c r="F946" s="14"/>
      <c r="G946" s="150"/>
      <c r="H946" s="145">
        <f>SUM(H947:H968)</f>
        <v>141250</v>
      </c>
      <c r="I946" s="14" t="s">
        <v>30</v>
      </c>
      <c r="J946" s="459"/>
      <c r="K946" s="459"/>
      <c r="L946" s="460">
        <v>1</v>
      </c>
      <c r="M946" s="459"/>
      <c r="N946" s="459"/>
      <c r="O946" s="459"/>
      <c r="P946" s="459"/>
      <c r="Q946" s="459"/>
      <c r="R946" s="459"/>
      <c r="S946" s="459"/>
      <c r="T946" s="459"/>
      <c r="U946" s="482"/>
      <c r="V946" s="41" t="s">
        <v>873</v>
      </c>
      <c r="W946" s="454">
        <f>H946</f>
        <v>141250</v>
      </c>
      <c r="X946" s="41"/>
      <c r="Y946" s="166"/>
      <c r="Z946" s="41"/>
      <c r="AA946" s="444"/>
      <c r="AB946" s="41"/>
    </row>
    <row r="947" spans="1:28" ht="15.75" customHeight="1">
      <c r="A947" s="13">
        <v>935</v>
      </c>
      <c r="B947" s="25" t="s">
        <v>34</v>
      </c>
      <c r="C947" s="282" t="s">
        <v>950</v>
      </c>
      <c r="D947" s="14" t="s">
        <v>37</v>
      </c>
      <c r="E947" s="13">
        <v>70</v>
      </c>
      <c r="F947" s="13" t="s">
        <v>951</v>
      </c>
      <c r="G947" s="62">
        <v>200</v>
      </c>
      <c r="H947" s="122">
        <v>14000</v>
      </c>
      <c r="I947" s="221" t="s">
        <v>30</v>
      </c>
      <c r="J947" s="461"/>
      <c r="K947" s="461"/>
      <c r="L947" s="461">
        <v>1</v>
      </c>
      <c r="M947" s="461"/>
      <c r="N947" s="461"/>
      <c r="O947" s="461"/>
      <c r="P947" s="461"/>
      <c r="Q947" s="461"/>
      <c r="R947" s="461"/>
      <c r="S947" s="461"/>
      <c r="T947" s="461"/>
      <c r="U947" s="488"/>
      <c r="V947" s="41"/>
      <c r="W947" s="41"/>
      <c r="X947" s="41"/>
      <c r="Y947" s="166"/>
      <c r="Z947" s="41"/>
      <c r="AA947" s="444"/>
      <c r="AB947" s="41"/>
    </row>
    <row r="948" spans="1:28" ht="15.75" customHeight="1">
      <c r="A948" s="13">
        <v>936</v>
      </c>
      <c r="B948" s="25" t="s">
        <v>34</v>
      </c>
      <c r="C948" s="282" t="s">
        <v>952</v>
      </c>
      <c r="D948" s="14" t="s">
        <v>37</v>
      </c>
      <c r="E948" s="13">
        <v>70</v>
      </c>
      <c r="F948" s="13" t="s">
        <v>951</v>
      </c>
      <c r="G948" s="62">
        <v>150</v>
      </c>
      <c r="H948" s="122">
        <v>10500</v>
      </c>
      <c r="I948" s="221" t="s">
        <v>30</v>
      </c>
      <c r="J948" s="461"/>
      <c r="K948" s="461"/>
      <c r="L948" s="461">
        <v>1</v>
      </c>
      <c r="M948" s="461"/>
      <c r="N948" s="461"/>
      <c r="O948" s="461"/>
      <c r="P948" s="461"/>
      <c r="Q948" s="461"/>
      <c r="R948" s="461"/>
      <c r="S948" s="461"/>
      <c r="T948" s="461"/>
      <c r="U948" s="488"/>
      <c r="V948" s="41"/>
      <c r="W948" s="41"/>
      <c r="X948" s="41"/>
      <c r="Y948" s="166"/>
      <c r="Z948" s="41"/>
      <c r="AA948" s="444"/>
      <c r="AB948" s="41"/>
    </row>
    <row r="949" spans="1:28" ht="15.75" customHeight="1">
      <c r="A949" s="13">
        <v>937</v>
      </c>
      <c r="B949" s="25" t="s">
        <v>34</v>
      </c>
      <c r="C949" s="282" t="s">
        <v>950</v>
      </c>
      <c r="D949" s="14" t="s">
        <v>37</v>
      </c>
      <c r="E949" s="13">
        <v>35</v>
      </c>
      <c r="F949" s="13" t="s">
        <v>951</v>
      </c>
      <c r="G949" s="62">
        <v>200</v>
      </c>
      <c r="H949" s="122">
        <v>7000</v>
      </c>
      <c r="I949" s="221" t="s">
        <v>30</v>
      </c>
      <c r="J949" s="461"/>
      <c r="K949" s="461"/>
      <c r="L949" s="461">
        <v>1</v>
      </c>
      <c r="M949" s="461"/>
      <c r="N949" s="461"/>
      <c r="O949" s="461"/>
      <c r="P949" s="461"/>
      <c r="Q949" s="461"/>
      <c r="R949" s="461"/>
      <c r="S949" s="461"/>
      <c r="T949" s="461"/>
      <c r="U949" s="488"/>
      <c r="V949" s="41"/>
      <c r="W949" s="41"/>
      <c r="X949" s="41"/>
      <c r="Y949" s="166"/>
      <c r="Z949" s="41"/>
      <c r="AA949" s="444"/>
      <c r="AB949" s="41"/>
    </row>
    <row r="950" spans="1:28" ht="15.75" customHeight="1">
      <c r="A950" s="13">
        <v>938</v>
      </c>
      <c r="B950" s="25" t="s">
        <v>34</v>
      </c>
      <c r="C950" s="282" t="s">
        <v>952</v>
      </c>
      <c r="D950" s="14" t="s">
        <v>37</v>
      </c>
      <c r="E950" s="13">
        <v>35</v>
      </c>
      <c r="F950" s="13" t="s">
        <v>951</v>
      </c>
      <c r="G950" s="62">
        <v>150</v>
      </c>
      <c r="H950" s="122">
        <v>5250</v>
      </c>
      <c r="I950" s="221" t="s">
        <v>30</v>
      </c>
      <c r="J950" s="461"/>
      <c r="K950" s="461"/>
      <c r="L950" s="461">
        <v>1</v>
      </c>
      <c r="M950" s="461"/>
      <c r="N950" s="461"/>
      <c r="O950" s="461"/>
      <c r="P950" s="461"/>
      <c r="Q950" s="461"/>
      <c r="R950" s="461"/>
      <c r="S950" s="461"/>
      <c r="T950" s="461"/>
      <c r="U950" s="488"/>
      <c r="V950" s="41"/>
      <c r="W950" s="41"/>
      <c r="X950" s="41"/>
      <c r="Y950" s="166"/>
      <c r="Z950" s="41"/>
      <c r="AA950" s="444"/>
      <c r="AB950" s="41"/>
    </row>
    <row r="951" spans="1:28" ht="15.75" customHeight="1">
      <c r="A951" s="13">
        <v>939</v>
      </c>
      <c r="B951" s="25" t="s">
        <v>34</v>
      </c>
      <c r="C951" s="282" t="s">
        <v>950</v>
      </c>
      <c r="D951" s="14" t="s">
        <v>37</v>
      </c>
      <c r="E951" s="13">
        <v>35</v>
      </c>
      <c r="F951" s="13" t="s">
        <v>951</v>
      </c>
      <c r="G951" s="62">
        <v>200</v>
      </c>
      <c r="H951" s="122">
        <v>7000</v>
      </c>
      <c r="I951" s="221" t="s">
        <v>30</v>
      </c>
      <c r="J951" s="461"/>
      <c r="K951" s="461"/>
      <c r="L951" s="461">
        <v>1</v>
      </c>
      <c r="M951" s="461"/>
      <c r="N951" s="461"/>
      <c r="O951" s="461"/>
      <c r="P951" s="461"/>
      <c r="Q951" s="461"/>
      <c r="R951" s="461"/>
      <c r="S951" s="461"/>
      <c r="T951" s="461"/>
      <c r="U951" s="488"/>
      <c r="V951" s="41"/>
      <c r="W951" s="41"/>
      <c r="X951" s="41"/>
      <c r="Y951" s="166"/>
      <c r="Z951" s="41"/>
      <c r="AA951" s="444"/>
      <c r="AB951" s="41"/>
    </row>
    <row r="952" spans="1:28" ht="15.75" customHeight="1">
      <c r="A952" s="13">
        <v>940</v>
      </c>
      <c r="B952" s="25" t="s">
        <v>34</v>
      </c>
      <c r="C952" s="282" t="s">
        <v>952</v>
      </c>
      <c r="D952" s="14" t="s">
        <v>37</v>
      </c>
      <c r="E952" s="13">
        <v>20</v>
      </c>
      <c r="F952" s="13" t="s">
        <v>951</v>
      </c>
      <c r="G952" s="62">
        <v>150</v>
      </c>
      <c r="H952" s="122">
        <v>3000</v>
      </c>
      <c r="I952" s="221" t="s">
        <v>30</v>
      </c>
      <c r="J952" s="461"/>
      <c r="K952" s="461"/>
      <c r="L952" s="461">
        <v>1</v>
      </c>
      <c r="M952" s="461"/>
      <c r="N952" s="461"/>
      <c r="O952" s="461"/>
      <c r="P952" s="461"/>
      <c r="Q952" s="461"/>
      <c r="R952" s="461"/>
      <c r="S952" s="461"/>
      <c r="T952" s="461"/>
      <c r="U952" s="488"/>
      <c r="V952" s="41"/>
      <c r="W952" s="41"/>
      <c r="X952" s="41"/>
      <c r="Y952" s="166"/>
      <c r="Z952" s="41"/>
      <c r="AA952" s="444"/>
      <c r="AB952" s="41"/>
    </row>
    <row r="953" spans="1:28" ht="15.75" customHeight="1">
      <c r="A953" s="13">
        <v>941</v>
      </c>
      <c r="B953" s="25" t="s">
        <v>34</v>
      </c>
      <c r="C953" s="282" t="s">
        <v>950</v>
      </c>
      <c r="D953" s="14" t="s">
        <v>37</v>
      </c>
      <c r="E953" s="13">
        <v>35</v>
      </c>
      <c r="F953" s="13" t="s">
        <v>951</v>
      </c>
      <c r="G953" s="62">
        <v>200</v>
      </c>
      <c r="H953" s="122">
        <v>7000</v>
      </c>
      <c r="I953" s="221" t="s">
        <v>30</v>
      </c>
      <c r="J953" s="461"/>
      <c r="K953" s="461"/>
      <c r="L953" s="461">
        <v>1</v>
      </c>
      <c r="M953" s="461"/>
      <c r="N953" s="461"/>
      <c r="O953" s="461"/>
      <c r="P953" s="461"/>
      <c r="Q953" s="461"/>
      <c r="R953" s="461"/>
      <c r="S953" s="461"/>
      <c r="T953" s="461"/>
      <c r="U953" s="488"/>
      <c r="V953" s="41"/>
      <c r="W953" s="41"/>
      <c r="X953" s="41"/>
      <c r="Y953" s="166"/>
      <c r="Z953" s="41"/>
      <c r="AA953" s="444"/>
      <c r="AB953" s="41"/>
    </row>
    <row r="954" spans="1:28" ht="15.75" customHeight="1">
      <c r="A954" s="13">
        <v>942</v>
      </c>
      <c r="B954" s="25" t="s">
        <v>34</v>
      </c>
      <c r="C954" s="282" t="s">
        <v>952</v>
      </c>
      <c r="D954" s="14" t="s">
        <v>37</v>
      </c>
      <c r="E954" s="13">
        <v>35</v>
      </c>
      <c r="F954" s="13" t="s">
        <v>951</v>
      </c>
      <c r="G954" s="62">
        <v>150</v>
      </c>
      <c r="H954" s="122">
        <v>5250</v>
      </c>
      <c r="I954" s="221" t="s">
        <v>30</v>
      </c>
      <c r="J954" s="461"/>
      <c r="K954" s="461"/>
      <c r="L954" s="461">
        <v>1</v>
      </c>
      <c r="M954" s="461"/>
      <c r="N954" s="461"/>
      <c r="O954" s="461"/>
      <c r="P954" s="461"/>
      <c r="Q954" s="461"/>
      <c r="R954" s="461"/>
      <c r="S954" s="461"/>
      <c r="T954" s="461"/>
      <c r="U954" s="488"/>
      <c r="V954" s="41"/>
      <c r="W954" s="41"/>
      <c r="X954" s="41"/>
      <c r="Y954" s="166"/>
      <c r="Z954" s="41"/>
      <c r="AA954" s="444"/>
      <c r="AB954" s="41"/>
    </row>
    <row r="955" spans="1:28" ht="15.75" customHeight="1">
      <c r="A955" s="13">
        <v>943</v>
      </c>
      <c r="B955" s="25" t="s">
        <v>34</v>
      </c>
      <c r="C955" s="282" t="s">
        <v>950</v>
      </c>
      <c r="D955" s="14" t="s">
        <v>37</v>
      </c>
      <c r="E955" s="13">
        <v>35</v>
      </c>
      <c r="F955" s="13" t="s">
        <v>951</v>
      </c>
      <c r="G955" s="62">
        <v>200</v>
      </c>
      <c r="H955" s="122">
        <v>7000</v>
      </c>
      <c r="I955" s="221" t="s">
        <v>30</v>
      </c>
      <c r="J955" s="461"/>
      <c r="K955" s="461"/>
      <c r="L955" s="461">
        <v>1</v>
      </c>
      <c r="M955" s="461"/>
      <c r="N955" s="461"/>
      <c r="O955" s="461"/>
      <c r="P955" s="461"/>
      <c r="Q955" s="461"/>
      <c r="R955" s="461"/>
      <c r="S955" s="461"/>
      <c r="T955" s="461"/>
      <c r="U955" s="488"/>
      <c r="V955" s="41"/>
      <c r="W955" s="41"/>
      <c r="X955" s="41"/>
      <c r="Y955" s="166"/>
      <c r="Z955" s="41"/>
      <c r="AA955" s="444"/>
      <c r="AB955" s="41"/>
    </row>
    <row r="956" spans="1:28" ht="15.75" customHeight="1">
      <c r="A956" s="13">
        <v>944</v>
      </c>
      <c r="B956" s="25" t="s">
        <v>34</v>
      </c>
      <c r="C956" s="282" t="s">
        <v>952</v>
      </c>
      <c r="D956" s="14" t="s">
        <v>37</v>
      </c>
      <c r="E956" s="13">
        <v>35</v>
      </c>
      <c r="F956" s="13" t="s">
        <v>951</v>
      </c>
      <c r="G956" s="62">
        <v>150</v>
      </c>
      <c r="H956" s="122">
        <v>5250</v>
      </c>
      <c r="I956" s="221" t="s">
        <v>30</v>
      </c>
      <c r="J956" s="461"/>
      <c r="K956" s="461"/>
      <c r="L956" s="461">
        <v>1</v>
      </c>
      <c r="M956" s="461"/>
      <c r="N956" s="461"/>
      <c r="O956" s="461"/>
      <c r="P956" s="461"/>
      <c r="Q956" s="461"/>
      <c r="R956" s="461"/>
      <c r="S956" s="461"/>
      <c r="T956" s="461"/>
      <c r="U956" s="488"/>
      <c r="V956" s="41"/>
      <c r="W956" s="41"/>
      <c r="X956" s="41"/>
      <c r="Y956" s="166"/>
      <c r="Z956" s="41"/>
      <c r="AA956" s="444"/>
      <c r="AB956" s="41"/>
    </row>
    <row r="957" spans="1:28" ht="15.75" customHeight="1">
      <c r="A957" s="13">
        <v>945</v>
      </c>
      <c r="B957" s="25" t="s">
        <v>34</v>
      </c>
      <c r="C957" s="282" t="s">
        <v>950</v>
      </c>
      <c r="D957" s="14" t="s">
        <v>37</v>
      </c>
      <c r="E957" s="13">
        <v>40</v>
      </c>
      <c r="F957" s="13" t="s">
        <v>951</v>
      </c>
      <c r="G957" s="62">
        <v>200</v>
      </c>
      <c r="H957" s="122">
        <v>8000</v>
      </c>
      <c r="I957" s="221" t="s">
        <v>30</v>
      </c>
      <c r="J957" s="461"/>
      <c r="K957" s="461"/>
      <c r="L957" s="461">
        <v>1</v>
      </c>
      <c r="M957" s="461"/>
      <c r="N957" s="461"/>
      <c r="O957" s="461"/>
      <c r="P957" s="461"/>
      <c r="Q957" s="461"/>
      <c r="R957" s="461"/>
      <c r="S957" s="461"/>
      <c r="T957" s="461"/>
      <c r="U957" s="488"/>
      <c r="V957" s="41"/>
      <c r="W957" s="41"/>
      <c r="X957" s="41"/>
      <c r="Y957" s="166"/>
      <c r="Z957" s="41"/>
      <c r="AA957" s="444"/>
      <c r="AB957" s="41"/>
    </row>
    <row r="958" spans="1:28" ht="15.75" customHeight="1">
      <c r="A958" s="13">
        <v>946</v>
      </c>
      <c r="B958" s="25" t="s">
        <v>34</v>
      </c>
      <c r="C958" s="282" t="s">
        <v>952</v>
      </c>
      <c r="D958" s="14" t="s">
        <v>37</v>
      </c>
      <c r="E958" s="13">
        <v>40</v>
      </c>
      <c r="F958" s="13" t="s">
        <v>951</v>
      </c>
      <c r="G958" s="62">
        <v>150</v>
      </c>
      <c r="H958" s="122">
        <v>6000</v>
      </c>
      <c r="I958" s="221" t="s">
        <v>30</v>
      </c>
      <c r="J958" s="461"/>
      <c r="K958" s="461"/>
      <c r="L958" s="461">
        <v>1</v>
      </c>
      <c r="M958" s="461"/>
      <c r="N958" s="461"/>
      <c r="O958" s="461"/>
      <c r="P958" s="461"/>
      <c r="Q958" s="461"/>
      <c r="R958" s="461"/>
      <c r="S958" s="461"/>
      <c r="T958" s="461"/>
      <c r="U958" s="488"/>
      <c r="V958" s="41"/>
      <c r="W958" s="41"/>
      <c r="X958" s="41"/>
      <c r="Y958" s="166"/>
      <c r="Z958" s="41"/>
      <c r="AA958" s="444"/>
      <c r="AB958" s="41"/>
    </row>
    <row r="959" spans="1:28" ht="15.75" customHeight="1">
      <c r="A959" s="13">
        <v>947</v>
      </c>
      <c r="B959" s="25" t="s">
        <v>34</v>
      </c>
      <c r="C959" s="282" t="s">
        <v>950</v>
      </c>
      <c r="D959" s="14" t="s">
        <v>37</v>
      </c>
      <c r="E959" s="13">
        <v>35</v>
      </c>
      <c r="F959" s="13" t="s">
        <v>951</v>
      </c>
      <c r="G959" s="62">
        <v>200</v>
      </c>
      <c r="H959" s="122">
        <v>7000</v>
      </c>
      <c r="I959" s="221" t="s">
        <v>30</v>
      </c>
      <c r="J959" s="461"/>
      <c r="K959" s="461"/>
      <c r="L959" s="461">
        <v>1</v>
      </c>
      <c r="M959" s="461"/>
      <c r="N959" s="461"/>
      <c r="O959" s="461"/>
      <c r="P959" s="461"/>
      <c r="Q959" s="461"/>
      <c r="R959" s="461"/>
      <c r="S959" s="461"/>
      <c r="T959" s="461"/>
      <c r="U959" s="488"/>
      <c r="V959" s="41"/>
      <c r="W959" s="41"/>
      <c r="X959" s="41"/>
      <c r="Y959" s="166"/>
      <c r="Z959" s="41"/>
      <c r="AA959" s="444"/>
      <c r="AB959" s="41"/>
    </row>
    <row r="960" spans="1:28" ht="15.75" customHeight="1">
      <c r="A960" s="13">
        <v>948</v>
      </c>
      <c r="B960" s="25" t="s">
        <v>34</v>
      </c>
      <c r="C960" s="282" t="s">
        <v>952</v>
      </c>
      <c r="D960" s="14" t="s">
        <v>37</v>
      </c>
      <c r="E960" s="13">
        <v>35</v>
      </c>
      <c r="F960" s="13" t="s">
        <v>951</v>
      </c>
      <c r="G960" s="62">
        <v>150</v>
      </c>
      <c r="H960" s="122">
        <v>5250</v>
      </c>
      <c r="I960" s="221" t="s">
        <v>30</v>
      </c>
      <c r="J960" s="461"/>
      <c r="K960" s="461"/>
      <c r="L960" s="461">
        <v>1</v>
      </c>
      <c r="M960" s="461"/>
      <c r="N960" s="461"/>
      <c r="O960" s="461"/>
      <c r="P960" s="461"/>
      <c r="Q960" s="461"/>
      <c r="R960" s="461"/>
      <c r="S960" s="461"/>
      <c r="T960" s="461"/>
      <c r="U960" s="488"/>
      <c r="V960" s="41"/>
      <c r="W960" s="41"/>
      <c r="X960" s="41"/>
      <c r="Y960" s="166"/>
      <c r="Z960" s="41"/>
      <c r="AA960" s="444"/>
      <c r="AB960" s="41"/>
    </row>
    <row r="961" spans="1:28" ht="15.75" customHeight="1">
      <c r="A961" s="13">
        <v>949</v>
      </c>
      <c r="B961" s="25" t="s">
        <v>34</v>
      </c>
      <c r="C961" s="282" t="s">
        <v>950</v>
      </c>
      <c r="D961" s="14" t="s">
        <v>37</v>
      </c>
      <c r="E961" s="13">
        <v>35</v>
      </c>
      <c r="F961" s="13" t="s">
        <v>951</v>
      </c>
      <c r="G961" s="62">
        <v>200</v>
      </c>
      <c r="H961" s="122">
        <v>7000</v>
      </c>
      <c r="I961" s="221" t="s">
        <v>30</v>
      </c>
      <c r="J961" s="461"/>
      <c r="K961" s="461"/>
      <c r="L961" s="461">
        <v>1</v>
      </c>
      <c r="M961" s="461"/>
      <c r="N961" s="461"/>
      <c r="O961" s="461"/>
      <c r="P961" s="461"/>
      <c r="Q961" s="461"/>
      <c r="R961" s="461"/>
      <c r="S961" s="461"/>
      <c r="T961" s="461"/>
      <c r="U961" s="488"/>
      <c r="V961" s="41"/>
      <c r="W961" s="41"/>
      <c r="X961" s="41"/>
      <c r="Y961" s="166"/>
      <c r="Z961" s="41"/>
      <c r="AA961" s="444"/>
      <c r="AB961" s="41"/>
    </row>
    <row r="962" spans="1:28" ht="15.75" customHeight="1">
      <c r="A962" s="13">
        <v>950</v>
      </c>
      <c r="B962" s="25" t="s">
        <v>34</v>
      </c>
      <c r="C962" s="282" t="s">
        <v>952</v>
      </c>
      <c r="D962" s="14" t="s">
        <v>37</v>
      </c>
      <c r="E962" s="13">
        <v>35</v>
      </c>
      <c r="F962" s="13" t="s">
        <v>951</v>
      </c>
      <c r="G962" s="62">
        <v>150</v>
      </c>
      <c r="H962" s="122">
        <v>5250</v>
      </c>
      <c r="I962" s="221" t="s">
        <v>30</v>
      </c>
      <c r="J962" s="461"/>
      <c r="K962" s="461"/>
      <c r="L962" s="461">
        <v>1</v>
      </c>
      <c r="M962" s="461"/>
      <c r="N962" s="461"/>
      <c r="O962" s="461"/>
      <c r="P962" s="461"/>
      <c r="Q962" s="461"/>
      <c r="R962" s="461"/>
      <c r="S962" s="461"/>
      <c r="T962" s="461"/>
      <c r="U962" s="488"/>
      <c r="V962" s="41"/>
      <c r="W962" s="41"/>
      <c r="X962" s="41"/>
      <c r="Y962" s="166"/>
      <c r="Z962" s="41"/>
      <c r="AA962" s="444"/>
      <c r="AB962" s="41"/>
    </row>
    <row r="963" spans="1:28" ht="15.75" customHeight="1">
      <c r="A963" s="13">
        <v>951</v>
      </c>
      <c r="B963" s="25" t="s">
        <v>34</v>
      </c>
      <c r="C963" s="282" t="s">
        <v>950</v>
      </c>
      <c r="D963" s="14" t="s">
        <v>37</v>
      </c>
      <c r="E963" s="13">
        <v>20</v>
      </c>
      <c r="F963" s="13" t="s">
        <v>951</v>
      </c>
      <c r="G963" s="62">
        <v>200</v>
      </c>
      <c r="H963" s="122">
        <v>4000</v>
      </c>
      <c r="I963" s="221" t="s">
        <v>30</v>
      </c>
      <c r="J963" s="461"/>
      <c r="K963" s="461"/>
      <c r="L963" s="461">
        <v>1</v>
      </c>
      <c r="M963" s="461"/>
      <c r="N963" s="461"/>
      <c r="O963" s="461"/>
      <c r="P963" s="461"/>
      <c r="Q963" s="461"/>
      <c r="R963" s="461"/>
      <c r="S963" s="461"/>
      <c r="T963" s="461"/>
      <c r="U963" s="488"/>
      <c r="V963" s="41"/>
      <c r="W963" s="41"/>
      <c r="X963" s="41"/>
      <c r="Y963" s="166"/>
      <c r="Z963" s="41"/>
      <c r="AA963" s="444"/>
      <c r="AB963" s="41"/>
    </row>
    <row r="964" spans="1:28" ht="15.75" customHeight="1">
      <c r="A964" s="13">
        <v>952</v>
      </c>
      <c r="B964" s="25" t="s">
        <v>34</v>
      </c>
      <c r="C964" s="282" t="s">
        <v>952</v>
      </c>
      <c r="D964" s="14" t="s">
        <v>37</v>
      </c>
      <c r="E964" s="13">
        <v>20</v>
      </c>
      <c r="F964" s="13" t="s">
        <v>951</v>
      </c>
      <c r="G964" s="62">
        <v>150</v>
      </c>
      <c r="H964" s="122">
        <v>3000</v>
      </c>
      <c r="I964" s="221" t="s">
        <v>30</v>
      </c>
      <c r="J964" s="461"/>
      <c r="K964" s="461"/>
      <c r="L964" s="461">
        <v>1</v>
      </c>
      <c r="M964" s="461"/>
      <c r="N964" s="461"/>
      <c r="O964" s="461"/>
      <c r="P964" s="461"/>
      <c r="Q964" s="461"/>
      <c r="R964" s="461"/>
      <c r="S964" s="461"/>
      <c r="T964" s="461"/>
      <c r="U964" s="488"/>
      <c r="V964" s="41"/>
      <c r="W964" s="41"/>
      <c r="X964" s="41"/>
      <c r="Y964" s="166"/>
      <c r="Z964" s="41"/>
      <c r="AA964" s="444"/>
      <c r="AB964" s="41"/>
    </row>
    <row r="965" spans="1:28" ht="15.75" customHeight="1">
      <c r="A965" s="13">
        <v>953</v>
      </c>
      <c r="B965" s="25" t="s">
        <v>34</v>
      </c>
      <c r="C965" s="282" t="s">
        <v>950</v>
      </c>
      <c r="D965" s="14" t="s">
        <v>37</v>
      </c>
      <c r="E965" s="13">
        <v>35</v>
      </c>
      <c r="F965" s="13" t="s">
        <v>951</v>
      </c>
      <c r="G965" s="62">
        <v>200</v>
      </c>
      <c r="H965" s="122">
        <v>7000</v>
      </c>
      <c r="I965" s="221" t="s">
        <v>30</v>
      </c>
      <c r="J965" s="461"/>
      <c r="K965" s="461"/>
      <c r="L965" s="461">
        <v>1</v>
      </c>
      <c r="M965" s="461"/>
      <c r="N965" s="461"/>
      <c r="O965" s="461"/>
      <c r="P965" s="461"/>
      <c r="Q965" s="461"/>
      <c r="R965" s="461"/>
      <c r="S965" s="461"/>
      <c r="T965" s="461"/>
      <c r="U965" s="488"/>
      <c r="V965" s="41"/>
      <c r="W965" s="41"/>
      <c r="X965" s="41"/>
      <c r="Y965" s="166"/>
      <c r="Z965" s="41"/>
      <c r="AA965" s="444"/>
      <c r="AB965" s="41"/>
    </row>
    <row r="966" spans="1:28" ht="15.75" customHeight="1">
      <c r="A966" s="13">
        <v>954</v>
      </c>
      <c r="B966" s="25" t="s">
        <v>34</v>
      </c>
      <c r="C966" s="282" t="s">
        <v>952</v>
      </c>
      <c r="D966" s="14" t="s">
        <v>37</v>
      </c>
      <c r="E966" s="13">
        <v>35</v>
      </c>
      <c r="F966" s="13" t="s">
        <v>951</v>
      </c>
      <c r="G966" s="62">
        <v>150</v>
      </c>
      <c r="H966" s="122">
        <v>5250</v>
      </c>
      <c r="I966" s="221" t="s">
        <v>30</v>
      </c>
      <c r="J966" s="461"/>
      <c r="K966" s="461"/>
      <c r="L966" s="461">
        <v>1</v>
      </c>
      <c r="M966" s="461"/>
      <c r="N966" s="461"/>
      <c r="O966" s="461"/>
      <c r="P966" s="461"/>
      <c r="Q966" s="461"/>
      <c r="R966" s="461"/>
      <c r="S966" s="461"/>
      <c r="T966" s="461"/>
      <c r="U966" s="488"/>
      <c r="V966" s="41"/>
      <c r="W966" s="41"/>
      <c r="X966" s="41"/>
      <c r="Y966" s="166"/>
      <c r="Z966" s="41"/>
      <c r="AA966" s="444"/>
      <c r="AB966" s="41"/>
    </row>
    <row r="967" spans="1:28" ht="15.75" customHeight="1">
      <c r="A967" s="13">
        <v>955</v>
      </c>
      <c r="B967" s="25" t="s">
        <v>34</v>
      </c>
      <c r="C967" s="282" t="s">
        <v>950</v>
      </c>
      <c r="D967" s="14" t="s">
        <v>37</v>
      </c>
      <c r="E967" s="13">
        <v>35</v>
      </c>
      <c r="F967" s="13" t="s">
        <v>951</v>
      </c>
      <c r="G967" s="62">
        <v>200</v>
      </c>
      <c r="H967" s="122">
        <v>7000</v>
      </c>
      <c r="I967" s="221" t="s">
        <v>30</v>
      </c>
      <c r="J967" s="461"/>
      <c r="K967" s="461"/>
      <c r="L967" s="461">
        <v>1</v>
      </c>
      <c r="M967" s="461"/>
      <c r="N967" s="461"/>
      <c r="O967" s="461"/>
      <c r="P967" s="461"/>
      <c r="Q967" s="461"/>
      <c r="R967" s="461"/>
      <c r="S967" s="461"/>
      <c r="T967" s="461"/>
      <c r="U967" s="488"/>
      <c r="V967" s="41"/>
      <c r="W967" s="41"/>
      <c r="X967" s="41"/>
      <c r="Y967" s="166"/>
      <c r="Z967" s="41"/>
      <c r="AA967" s="444"/>
      <c r="AB967" s="41"/>
    </row>
    <row r="968" spans="1:28" ht="15.75" customHeight="1">
      <c r="A968" s="13">
        <v>956</v>
      </c>
      <c r="B968" s="25" t="s">
        <v>34</v>
      </c>
      <c r="C968" s="282" t="s">
        <v>952</v>
      </c>
      <c r="D968" s="14" t="s">
        <v>37</v>
      </c>
      <c r="E968" s="13">
        <v>35</v>
      </c>
      <c r="F968" s="13" t="s">
        <v>951</v>
      </c>
      <c r="G968" s="62">
        <v>150</v>
      </c>
      <c r="H968" s="122">
        <v>5250</v>
      </c>
      <c r="I968" s="221" t="s">
        <v>30</v>
      </c>
      <c r="J968" s="461"/>
      <c r="K968" s="461"/>
      <c r="L968" s="461">
        <v>1</v>
      </c>
      <c r="M968" s="461"/>
      <c r="N968" s="461"/>
      <c r="O968" s="461"/>
      <c r="P968" s="461"/>
      <c r="Q968" s="461"/>
      <c r="R968" s="461"/>
      <c r="S968" s="461"/>
      <c r="T968" s="461"/>
      <c r="U968" s="488"/>
      <c r="V968" s="41"/>
      <c r="W968" s="41"/>
      <c r="X968" s="41"/>
      <c r="Y968" s="166"/>
      <c r="Z968" s="41"/>
      <c r="AA968" s="444"/>
      <c r="AB968" s="41"/>
    </row>
    <row r="969" spans="1:28" s="371" customFormat="1" ht="15.75" customHeight="1">
      <c r="A969" s="374">
        <v>959</v>
      </c>
      <c r="B969" s="375" t="s">
        <v>34</v>
      </c>
      <c r="C969" s="387" t="s">
        <v>872</v>
      </c>
      <c r="D969" s="375"/>
      <c r="E969" s="375"/>
      <c r="F969" s="375"/>
      <c r="G969" s="408"/>
      <c r="H969" s="408"/>
      <c r="I969" s="375"/>
      <c r="J969" s="459"/>
      <c r="K969" s="459"/>
      <c r="L969" s="459"/>
      <c r="M969" s="459"/>
      <c r="N969" s="459"/>
      <c r="O969" s="459"/>
      <c r="P969" s="459"/>
      <c r="Q969" s="459"/>
      <c r="R969" s="459"/>
      <c r="S969" s="459"/>
      <c r="T969" s="459"/>
      <c r="U969" s="482"/>
      <c r="V969" s="369"/>
      <c r="W969" s="369"/>
      <c r="X969" s="369"/>
      <c r="Y969" s="370"/>
      <c r="Z969" s="369"/>
      <c r="AA969" s="446"/>
      <c r="AB969" s="369"/>
    </row>
    <row r="970" spans="1:28" s="371" customFormat="1" ht="15.75" customHeight="1">
      <c r="A970" s="374">
        <v>960</v>
      </c>
      <c r="B970" s="375" t="s">
        <v>34</v>
      </c>
      <c r="C970" s="384" t="s">
        <v>732</v>
      </c>
      <c r="D970" s="375" t="s">
        <v>832</v>
      </c>
      <c r="E970" s="375">
        <v>3</v>
      </c>
      <c r="F970" s="375" t="s">
        <v>28</v>
      </c>
      <c r="G970" s="408">
        <v>780000</v>
      </c>
      <c r="H970" s="409">
        <v>780000</v>
      </c>
      <c r="I970" s="375" t="s">
        <v>30</v>
      </c>
      <c r="J970" s="459"/>
      <c r="K970" s="459"/>
      <c r="L970" s="459">
        <v>1</v>
      </c>
      <c r="M970" s="459"/>
      <c r="N970" s="459"/>
      <c r="O970" s="459">
        <v>1</v>
      </c>
      <c r="P970" s="459"/>
      <c r="Q970" s="459"/>
      <c r="R970" s="459">
        <v>1</v>
      </c>
      <c r="S970" s="459"/>
      <c r="T970" s="459"/>
      <c r="U970" s="482"/>
      <c r="V970" s="369" t="s">
        <v>953</v>
      </c>
      <c r="W970" s="443">
        <f>H970/3</f>
        <v>260000</v>
      </c>
      <c r="X970" s="369"/>
      <c r="Y970" s="370"/>
      <c r="Z970" s="369"/>
      <c r="AA970" s="446"/>
      <c r="AB970" s="369"/>
    </row>
    <row r="971" spans="1:28" s="371" customFormat="1" ht="15.75" customHeight="1">
      <c r="A971" s="374">
        <v>961</v>
      </c>
      <c r="B971" s="375" t="s">
        <v>34</v>
      </c>
      <c r="C971" s="384" t="s">
        <v>962</v>
      </c>
      <c r="D971" s="375" t="s">
        <v>463</v>
      </c>
      <c r="E971" s="377">
        <v>1</v>
      </c>
      <c r="F971" s="375" t="s">
        <v>44</v>
      </c>
      <c r="G971" s="385">
        <v>450000</v>
      </c>
      <c r="H971" s="409">
        <v>450000</v>
      </c>
      <c r="I971" s="240" t="s">
        <v>30</v>
      </c>
      <c r="J971" s="459"/>
      <c r="K971" s="459">
        <v>1</v>
      </c>
      <c r="L971" s="459"/>
      <c r="M971" s="459"/>
      <c r="N971" s="459"/>
      <c r="O971" s="459"/>
      <c r="P971" s="459"/>
      <c r="Q971" s="459"/>
      <c r="R971" s="459"/>
      <c r="S971" s="459"/>
      <c r="T971" s="459"/>
      <c r="U971" s="482"/>
      <c r="V971" s="369" t="s">
        <v>958</v>
      </c>
      <c r="W971" s="370">
        <f>H971</f>
        <v>450000</v>
      </c>
      <c r="X971" s="369"/>
      <c r="Y971" s="370"/>
      <c r="Z971" s="369"/>
      <c r="AA971" s="446"/>
      <c r="AB971" s="369"/>
    </row>
    <row r="972" spans="1:28" ht="15.75" customHeight="1">
      <c r="A972" s="13">
        <v>962</v>
      </c>
      <c r="B972" s="14"/>
      <c r="C972" s="24"/>
      <c r="D972" s="14"/>
      <c r="E972" s="14"/>
      <c r="F972" s="14"/>
      <c r="G972" s="150"/>
      <c r="H972" s="145"/>
      <c r="I972" s="293"/>
      <c r="J972" s="459"/>
      <c r="K972" s="459"/>
      <c r="L972" s="459"/>
      <c r="M972" s="459"/>
      <c r="N972" s="459"/>
      <c r="O972" s="459"/>
      <c r="P972" s="459"/>
      <c r="Q972" s="459"/>
      <c r="R972" s="459"/>
      <c r="S972" s="459"/>
      <c r="T972" s="459"/>
      <c r="U972" s="482"/>
      <c r="V972" s="41"/>
      <c r="W972" s="41"/>
      <c r="X972" s="41"/>
      <c r="Y972" s="166"/>
      <c r="Z972" s="41"/>
      <c r="AA972" s="444"/>
      <c r="AB972" s="41"/>
    </row>
    <row r="973" spans="1:28" ht="15.75" customHeight="1">
      <c r="A973" s="13">
        <v>963</v>
      </c>
      <c r="B973" s="14" t="s">
        <v>270</v>
      </c>
      <c r="C973" s="16" t="s">
        <v>794</v>
      </c>
      <c r="D973" s="14"/>
      <c r="E973" s="72"/>
      <c r="F973" s="14"/>
      <c r="G973" s="73"/>
      <c r="H973" s="73"/>
      <c r="I973" s="15"/>
      <c r="J973" s="459"/>
      <c r="K973" s="459"/>
      <c r="L973" s="459"/>
      <c r="M973" s="459"/>
      <c r="N973" s="459"/>
      <c r="O973" s="459"/>
      <c r="P973" s="459"/>
      <c r="Q973" s="459"/>
      <c r="R973" s="459"/>
      <c r="S973" s="459"/>
      <c r="T973" s="459"/>
      <c r="U973" s="482"/>
      <c r="V973" s="41"/>
      <c r="W973" s="41"/>
      <c r="X973" s="41"/>
      <c r="Y973" s="166"/>
      <c r="Z973" s="41"/>
      <c r="AA973" s="444"/>
      <c r="AB973" s="41"/>
    </row>
    <row r="974" spans="1:28" ht="15.75" customHeight="1">
      <c r="A974" s="13">
        <v>964</v>
      </c>
      <c r="B974" s="14" t="s">
        <v>270</v>
      </c>
      <c r="C974" s="24" t="s">
        <v>268</v>
      </c>
      <c r="D974" s="14" t="s">
        <v>37</v>
      </c>
      <c r="E974" s="18"/>
      <c r="F974" s="9"/>
      <c r="G974" s="11"/>
      <c r="H974" s="164">
        <f>SUM(H976:H991)</f>
        <v>30000000</v>
      </c>
      <c r="I974" s="411"/>
      <c r="J974" s="459"/>
      <c r="K974" s="459"/>
      <c r="L974" s="459"/>
      <c r="M974" s="459"/>
      <c r="N974" s="459"/>
      <c r="O974" s="459"/>
      <c r="P974" s="459"/>
      <c r="Q974" s="459"/>
      <c r="R974" s="459"/>
      <c r="S974" s="459"/>
      <c r="T974" s="459"/>
      <c r="U974" s="482"/>
      <c r="V974" s="41" t="s">
        <v>851</v>
      </c>
      <c r="W974" s="41"/>
      <c r="X974" s="41"/>
      <c r="Y974" s="166"/>
      <c r="Z974" s="41"/>
      <c r="AA974" s="444"/>
      <c r="AB974" s="41"/>
    </row>
    <row r="975" spans="1:28" ht="15.75" customHeight="1">
      <c r="A975" s="13">
        <v>965</v>
      </c>
      <c r="B975" s="14"/>
      <c r="C975" s="61" t="s">
        <v>269</v>
      </c>
      <c r="D975" s="14" t="s">
        <v>37</v>
      </c>
      <c r="E975" s="18"/>
      <c r="F975" s="9"/>
      <c r="G975" s="11"/>
      <c r="H975" s="41"/>
      <c r="I975" s="411"/>
      <c r="J975" s="459"/>
      <c r="K975" s="459"/>
      <c r="L975" s="459"/>
      <c r="M975" s="459"/>
      <c r="N975" s="459"/>
      <c r="O975" s="459"/>
      <c r="P975" s="459"/>
      <c r="Q975" s="459"/>
      <c r="R975" s="459"/>
      <c r="S975" s="459"/>
      <c r="T975" s="459"/>
      <c r="U975" s="482"/>
      <c r="V975" s="41"/>
      <c r="W975" s="41"/>
      <c r="X975" s="41"/>
      <c r="Y975" s="166"/>
      <c r="Z975" s="41"/>
      <c r="AA975" s="444"/>
      <c r="AB975" s="41"/>
    </row>
    <row r="976" spans="1:28" ht="30.75" customHeight="1">
      <c r="A976" s="13">
        <v>966</v>
      </c>
      <c r="B976" s="14" t="s">
        <v>270</v>
      </c>
      <c r="C976" s="62" t="s">
        <v>271</v>
      </c>
      <c r="D976" s="9"/>
      <c r="E976" s="13">
        <v>1</v>
      </c>
      <c r="F976" s="18" t="s">
        <v>44</v>
      </c>
      <c r="G976" s="63">
        <v>16824730</v>
      </c>
      <c r="H976" s="63">
        <v>16824730</v>
      </c>
      <c r="I976" s="14" t="s">
        <v>55</v>
      </c>
      <c r="J976" s="459">
        <v>1</v>
      </c>
      <c r="K976" s="459"/>
      <c r="L976" s="459"/>
      <c r="M976" s="459"/>
      <c r="N976" s="459"/>
      <c r="O976" s="459"/>
      <c r="P976" s="459"/>
      <c r="Q976" s="459"/>
      <c r="R976" s="459"/>
      <c r="S976" s="459"/>
      <c r="T976" s="459"/>
      <c r="U976" s="482"/>
      <c r="V976" s="41"/>
      <c r="W976" s="41"/>
      <c r="X976" s="41"/>
      <c r="Y976" s="166"/>
      <c r="Z976" s="41"/>
      <c r="AA976" s="444"/>
      <c r="AB976" s="41"/>
    </row>
    <row r="977" spans="1:28" ht="30.75" customHeight="1">
      <c r="A977" s="13">
        <v>967</v>
      </c>
      <c r="B977" s="14" t="s">
        <v>270</v>
      </c>
      <c r="C977" s="64" t="s">
        <v>272</v>
      </c>
      <c r="D977" s="9"/>
      <c r="E977" s="65">
        <v>7</v>
      </c>
      <c r="F977" s="18" t="s">
        <v>44</v>
      </c>
      <c r="G977" s="66">
        <v>139904</v>
      </c>
      <c r="H977" s="66">
        <v>979328</v>
      </c>
      <c r="I977" s="14" t="s">
        <v>30</v>
      </c>
      <c r="J977" s="459"/>
      <c r="K977" s="459">
        <v>1</v>
      </c>
      <c r="L977" s="459"/>
      <c r="M977" s="459"/>
      <c r="N977" s="459">
        <v>1</v>
      </c>
      <c r="O977" s="459"/>
      <c r="P977" s="459"/>
      <c r="Q977" s="459">
        <v>1</v>
      </c>
      <c r="R977" s="459"/>
      <c r="S977" s="459"/>
      <c r="T977" s="459">
        <v>1</v>
      </c>
      <c r="U977" s="482"/>
      <c r="V977" s="41"/>
      <c r="W977" s="342">
        <f>AA977/4</f>
        <v>3293817.5</v>
      </c>
      <c r="X977" s="41"/>
      <c r="Y977" s="166"/>
      <c r="Z977" s="41"/>
      <c r="AA977" s="456">
        <f>SUM(H977:H991)</f>
        <v>13175270</v>
      </c>
      <c r="AB977" s="41"/>
    </row>
    <row r="978" spans="1:28" ht="15.75" customHeight="1">
      <c r="A978" s="13">
        <v>968</v>
      </c>
      <c r="B978" s="14" t="s">
        <v>270</v>
      </c>
      <c r="C978" s="64" t="s">
        <v>273</v>
      </c>
      <c r="D978" s="9"/>
      <c r="E978" s="67">
        <v>6</v>
      </c>
      <c r="F978" s="18" t="s">
        <v>44</v>
      </c>
      <c r="G978" s="66">
        <v>144254</v>
      </c>
      <c r="H978" s="66">
        <v>865524</v>
      </c>
      <c r="I978" s="14" t="s">
        <v>30</v>
      </c>
      <c r="J978" s="459"/>
      <c r="K978" s="459">
        <v>1</v>
      </c>
      <c r="L978" s="459"/>
      <c r="M978" s="459"/>
      <c r="N978" s="459">
        <v>1</v>
      </c>
      <c r="O978" s="459"/>
      <c r="P978" s="459"/>
      <c r="Q978" s="459">
        <v>1</v>
      </c>
      <c r="R978" s="459"/>
      <c r="S978" s="459"/>
      <c r="T978" s="459">
        <v>1</v>
      </c>
      <c r="U978" s="482"/>
      <c r="V978" s="41"/>
      <c r="W978" s="41"/>
      <c r="X978" s="41"/>
      <c r="Y978" s="166"/>
      <c r="Z978" s="41"/>
      <c r="AA978" s="444"/>
      <c r="AB978" s="41"/>
    </row>
    <row r="979" spans="1:28" ht="15.75" customHeight="1">
      <c r="A979" s="13">
        <v>969</v>
      </c>
      <c r="B979" s="14" t="s">
        <v>270</v>
      </c>
      <c r="C979" s="64" t="s">
        <v>274</v>
      </c>
      <c r="D979" s="9"/>
      <c r="E979" s="67">
        <v>7</v>
      </c>
      <c r="F979" s="18" t="s">
        <v>44</v>
      </c>
      <c r="G979" s="66">
        <v>132654</v>
      </c>
      <c r="H979" s="66">
        <v>928578</v>
      </c>
      <c r="I979" s="14" t="s">
        <v>30</v>
      </c>
      <c r="J979" s="459"/>
      <c r="K979" s="459">
        <v>1</v>
      </c>
      <c r="L979" s="459"/>
      <c r="M979" s="459"/>
      <c r="N979" s="459">
        <v>1</v>
      </c>
      <c r="O979" s="459"/>
      <c r="P979" s="459"/>
      <c r="Q979" s="459">
        <v>1</v>
      </c>
      <c r="R979" s="459"/>
      <c r="S979" s="459"/>
      <c r="T979" s="459">
        <v>1</v>
      </c>
      <c r="U979" s="482"/>
      <c r="V979" s="41"/>
      <c r="W979" s="41"/>
      <c r="X979" s="41"/>
      <c r="Y979" s="166"/>
      <c r="Z979" s="41"/>
      <c r="AA979" s="444"/>
      <c r="AB979" s="41"/>
    </row>
    <row r="980" spans="1:28" ht="15.75" customHeight="1">
      <c r="A980" s="13">
        <v>970</v>
      </c>
      <c r="B980" s="14" t="s">
        <v>270</v>
      </c>
      <c r="C980" s="64" t="s">
        <v>275</v>
      </c>
      <c r="D980" s="9"/>
      <c r="E980" s="67">
        <v>7</v>
      </c>
      <c r="F980" s="18" t="s">
        <v>44</v>
      </c>
      <c r="G980" s="66">
        <v>126854</v>
      </c>
      <c r="H980" s="66">
        <v>887978</v>
      </c>
      <c r="I980" s="14" t="s">
        <v>30</v>
      </c>
      <c r="J980" s="459"/>
      <c r="K980" s="459">
        <v>1</v>
      </c>
      <c r="L980" s="459"/>
      <c r="M980" s="459"/>
      <c r="N980" s="459">
        <v>1</v>
      </c>
      <c r="O980" s="459"/>
      <c r="P980" s="459"/>
      <c r="Q980" s="459">
        <v>1</v>
      </c>
      <c r="R980" s="459"/>
      <c r="S980" s="459"/>
      <c r="T980" s="459">
        <v>1</v>
      </c>
      <c r="U980" s="482"/>
      <c r="V980" s="41"/>
      <c r="W980" s="41"/>
      <c r="X980" s="41"/>
      <c r="Y980" s="166"/>
      <c r="Z980" s="41"/>
      <c r="AA980" s="444"/>
      <c r="AB980" s="41"/>
    </row>
    <row r="981" spans="1:28" ht="15.75" customHeight="1">
      <c r="A981" s="13">
        <v>971</v>
      </c>
      <c r="B981" s="14" t="s">
        <v>270</v>
      </c>
      <c r="C981" s="64" t="s">
        <v>276</v>
      </c>
      <c r="D981" s="9"/>
      <c r="E981" s="67">
        <v>6</v>
      </c>
      <c r="F981" s="18" t="s">
        <v>44</v>
      </c>
      <c r="G981" s="66">
        <v>147154</v>
      </c>
      <c r="H981" s="66">
        <v>882924</v>
      </c>
      <c r="I981" s="14" t="s">
        <v>30</v>
      </c>
      <c r="J981" s="459"/>
      <c r="K981" s="459">
        <v>1</v>
      </c>
      <c r="L981" s="459"/>
      <c r="M981" s="459"/>
      <c r="N981" s="459">
        <v>1</v>
      </c>
      <c r="O981" s="459"/>
      <c r="P981" s="459"/>
      <c r="Q981" s="459">
        <v>1</v>
      </c>
      <c r="R981" s="459"/>
      <c r="S981" s="459"/>
      <c r="T981" s="459">
        <v>1</v>
      </c>
      <c r="U981" s="482"/>
      <c r="V981" s="41"/>
      <c r="W981" s="41"/>
      <c r="X981" s="41"/>
      <c r="Y981" s="166"/>
      <c r="Z981" s="41"/>
      <c r="AA981" s="444"/>
      <c r="AB981" s="41"/>
    </row>
    <row r="982" spans="1:28" ht="29.25" customHeight="1">
      <c r="A982" s="13">
        <v>972</v>
      </c>
      <c r="B982" s="14" t="s">
        <v>270</v>
      </c>
      <c r="C982" s="64" t="s">
        <v>277</v>
      </c>
      <c r="D982" s="9"/>
      <c r="E982" s="67">
        <v>8</v>
      </c>
      <c r="F982" s="18" t="s">
        <v>44</v>
      </c>
      <c r="G982" s="66">
        <v>118154</v>
      </c>
      <c r="H982" s="66">
        <v>945232</v>
      </c>
      <c r="I982" s="14" t="s">
        <v>30</v>
      </c>
      <c r="J982" s="459"/>
      <c r="K982" s="459">
        <v>1</v>
      </c>
      <c r="L982" s="459"/>
      <c r="M982" s="459"/>
      <c r="N982" s="459">
        <v>1</v>
      </c>
      <c r="O982" s="459"/>
      <c r="P982" s="459"/>
      <c r="Q982" s="459">
        <v>1</v>
      </c>
      <c r="R982" s="459"/>
      <c r="S982" s="459"/>
      <c r="T982" s="459">
        <v>1</v>
      </c>
      <c r="U982" s="482"/>
      <c r="V982" s="41"/>
      <c r="W982" s="41"/>
      <c r="X982" s="41"/>
      <c r="Y982" s="166"/>
      <c r="Z982" s="41"/>
      <c r="AA982" s="444"/>
      <c r="AB982" s="41"/>
    </row>
    <row r="983" spans="1:28" ht="30" customHeight="1">
      <c r="A983" s="13">
        <v>973</v>
      </c>
      <c r="B983" s="14" t="s">
        <v>270</v>
      </c>
      <c r="C983" s="64" t="s">
        <v>278</v>
      </c>
      <c r="D983" s="9"/>
      <c r="E983" s="67">
        <v>7</v>
      </c>
      <c r="F983" s="18" t="s">
        <v>44</v>
      </c>
      <c r="G983" s="66">
        <v>139904</v>
      </c>
      <c r="H983" s="66">
        <v>979328</v>
      </c>
      <c r="I983" s="14" t="s">
        <v>30</v>
      </c>
      <c r="J983" s="459"/>
      <c r="K983" s="459">
        <v>1</v>
      </c>
      <c r="L983" s="459"/>
      <c r="M983" s="459"/>
      <c r="N983" s="459">
        <v>1</v>
      </c>
      <c r="O983" s="459"/>
      <c r="P983" s="459"/>
      <c r="Q983" s="459">
        <v>1</v>
      </c>
      <c r="R983" s="459"/>
      <c r="S983" s="459"/>
      <c r="T983" s="459">
        <v>1</v>
      </c>
      <c r="U983" s="482"/>
      <c r="V983" s="41"/>
      <c r="W983" s="41"/>
      <c r="X983" s="41"/>
      <c r="Y983" s="166"/>
      <c r="Z983" s="41"/>
      <c r="AA983" s="444"/>
      <c r="AB983" s="41"/>
    </row>
    <row r="984" spans="1:28" ht="30" customHeight="1">
      <c r="A984" s="13">
        <v>974</v>
      </c>
      <c r="B984" s="14" t="s">
        <v>270</v>
      </c>
      <c r="C984" s="64" t="s">
        <v>279</v>
      </c>
      <c r="D984" s="9"/>
      <c r="E984" s="67">
        <v>6</v>
      </c>
      <c r="F984" s="18" t="s">
        <v>44</v>
      </c>
      <c r="G984" s="66">
        <v>161654</v>
      </c>
      <c r="H984" s="66">
        <v>969924</v>
      </c>
      <c r="I984" s="14" t="s">
        <v>30</v>
      </c>
      <c r="J984" s="459"/>
      <c r="K984" s="459">
        <v>1</v>
      </c>
      <c r="L984" s="459"/>
      <c r="M984" s="459"/>
      <c r="N984" s="459">
        <v>1</v>
      </c>
      <c r="O984" s="459"/>
      <c r="P984" s="459"/>
      <c r="Q984" s="459">
        <v>1</v>
      </c>
      <c r="R984" s="459"/>
      <c r="S984" s="459"/>
      <c r="T984" s="459">
        <v>1</v>
      </c>
      <c r="U984" s="482"/>
      <c r="V984" s="41"/>
      <c r="W984" s="41"/>
      <c r="X984" s="41"/>
      <c r="Y984" s="166"/>
      <c r="Z984" s="41"/>
      <c r="AA984" s="444"/>
      <c r="AB984" s="41"/>
    </row>
    <row r="985" spans="1:28" ht="30" customHeight="1">
      <c r="A985" s="13">
        <v>975</v>
      </c>
      <c r="B985" s="14" t="s">
        <v>270</v>
      </c>
      <c r="C985" s="64" t="s">
        <v>280</v>
      </c>
      <c r="D985" s="9"/>
      <c r="E985" s="67">
        <v>6</v>
      </c>
      <c r="F985" s="18" t="s">
        <v>44</v>
      </c>
      <c r="G985" s="66">
        <v>161654</v>
      </c>
      <c r="H985" s="66">
        <v>969924</v>
      </c>
      <c r="I985" s="14" t="s">
        <v>30</v>
      </c>
      <c r="J985" s="459"/>
      <c r="K985" s="459">
        <v>1</v>
      </c>
      <c r="L985" s="459"/>
      <c r="M985" s="459"/>
      <c r="N985" s="459">
        <v>1</v>
      </c>
      <c r="O985" s="459"/>
      <c r="P985" s="459"/>
      <c r="Q985" s="459">
        <v>1</v>
      </c>
      <c r="R985" s="459"/>
      <c r="S985" s="459"/>
      <c r="T985" s="459">
        <v>1</v>
      </c>
      <c r="U985" s="482"/>
      <c r="V985" s="41"/>
      <c r="W985" s="41"/>
      <c r="X985" s="41"/>
      <c r="Y985" s="166"/>
      <c r="Z985" s="41"/>
      <c r="AA985" s="444"/>
      <c r="AB985" s="41"/>
    </row>
    <row r="986" spans="1:28" ht="30" customHeight="1">
      <c r="A986" s="13">
        <v>976</v>
      </c>
      <c r="B986" s="14" t="s">
        <v>270</v>
      </c>
      <c r="C986" s="64" t="s">
        <v>281</v>
      </c>
      <c r="D986" s="9"/>
      <c r="E986" s="67">
        <v>8</v>
      </c>
      <c r="F986" s="18" t="s">
        <v>44</v>
      </c>
      <c r="G986" s="66">
        <v>118154</v>
      </c>
      <c r="H986" s="66">
        <v>945232</v>
      </c>
      <c r="I986" s="14" t="s">
        <v>30</v>
      </c>
      <c r="J986" s="459"/>
      <c r="K986" s="459">
        <v>1</v>
      </c>
      <c r="L986" s="459"/>
      <c r="M986" s="459"/>
      <c r="N986" s="459">
        <v>1</v>
      </c>
      <c r="O986" s="459"/>
      <c r="P986" s="459"/>
      <c r="Q986" s="459">
        <v>1</v>
      </c>
      <c r="R986" s="459"/>
      <c r="S986" s="459"/>
      <c r="T986" s="459">
        <v>1</v>
      </c>
      <c r="U986" s="482"/>
      <c r="V986" s="41"/>
      <c r="W986" s="41"/>
      <c r="X986" s="41"/>
      <c r="Y986" s="166"/>
      <c r="Z986" s="41"/>
      <c r="AA986" s="444"/>
      <c r="AB986" s="41"/>
    </row>
    <row r="987" spans="1:28" ht="15.75" customHeight="1">
      <c r="A987" s="13">
        <v>977</v>
      </c>
      <c r="B987" s="14" t="s">
        <v>270</v>
      </c>
      <c r="C987" s="68" t="s">
        <v>282</v>
      </c>
      <c r="D987" s="9"/>
      <c r="E987" s="18">
        <v>1</v>
      </c>
      <c r="F987" s="18" t="s">
        <v>44</v>
      </c>
      <c r="G987" s="69">
        <v>900000</v>
      </c>
      <c r="H987" s="69">
        <v>900000</v>
      </c>
      <c r="I987" s="14" t="s">
        <v>30</v>
      </c>
      <c r="J987" s="474"/>
      <c r="K987" s="459">
        <v>1</v>
      </c>
      <c r="L987" s="459"/>
      <c r="M987" s="459"/>
      <c r="N987" s="459">
        <v>1</v>
      </c>
      <c r="O987" s="459"/>
      <c r="P987" s="459"/>
      <c r="Q987" s="459">
        <v>1</v>
      </c>
      <c r="R987" s="459"/>
      <c r="S987" s="459"/>
      <c r="T987" s="459">
        <v>1</v>
      </c>
      <c r="U987" s="482"/>
      <c r="V987" s="41"/>
      <c r="W987" s="41"/>
      <c r="X987" s="41"/>
      <c r="Y987" s="166"/>
      <c r="Z987" s="41"/>
      <c r="AA987" s="444"/>
      <c r="AB987" s="41"/>
    </row>
    <row r="988" spans="1:28" ht="15.75" customHeight="1">
      <c r="A988" s="13">
        <v>978</v>
      </c>
      <c r="B988" s="14" t="s">
        <v>270</v>
      </c>
      <c r="C988" s="71" t="s">
        <v>283</v>
      </c>
      <c r="D988" s="9"/>
      <c r="E988" s="14">
        <v>1</v>
      </c>
      <c r="F988" s="14" t="s">
        <v>44</v>
      </c>
      <c r="G988" s="138">
        <v>990000</v>
      </c>
      <c r="H988" s="138">
        <v>990000</v>
      </c>
      <c r="I988" s="14" t="s">
        <v>30</v>
      </c>
      <c r="J988" s="475"/>
      <c r="K988" s="459">
        <v>1</v>
      </c>
      <c r="L988" s="459"/>
      <c r="M988" s="459"/>
      <c r="N988" s="459">
        <v>1</v>
      </c>
      <c r="O988" s="459"/>
      <c r="P988" s="459"/>
      <c r="Q988" s="459">
        <v>1</v>
      </c>
      <c r="R988" s="459"/>
      <c r="S988" s="459"/>
      <c r="T988" s="459">
        <v>1</v>
      </c>
      <c r="U988" s="482"/>
      <c r="V988" s="284"/>
      <c r="W988" s="284"/>
      <c r="X988" s="284"/>
      <c r="Y988" s="285"/>
      <c r="Z988" s="284"/>
      <c r="AA988" s="444"/>
      <c r="AB988" s="284"/>
    </row>
    <row r="989" spans="1:28" ht="15.75" customHeight="1">
      <c r="A989" s="13">
        <v>979</v>
      </c>
      <c r="B989" s="14" t="s">
        <v>270</v>
      </c>
      <c r="C989" s="68" t="s">
        <v>284</v>
      </c>
      <c r="D989" s="9"/>
      <c r="E989" s="18">
        <v>1</v>
      </c>
      <c r="F989" s="18" t="s">
        <v>44</v>
      </c>
      <c r="G989" s="69">
        <v>850000</v>
      </c>
      <c r="H989" s="69">
        <v>850000</v>
      </c>
      <c r="I989" s="14" t="s">
        <v>30</v>
      </c>
      <c r="J989" s="474"/>
      <c r="K989" s="459">
        <v>1</v>
      </c>
      <c r="L989" s="459"/>
      <c r="M989" s="459"/>
      <c r="N989" s="459">
        <v>1</v>
      </c>
      <c r="O989" s="459"/>
      <c r="P989" s="459"/>
      <c r="Q989" s="459">
        <v>1</v>
      </c>
      <c r="R989" s="459"/>
      <c r="S989" s="459"/>
      <c r="T989" s="459">
        <v>1</v>
      </c>
      <c r="U989" s="482"/>
      <c r="V989" s="41"/>
      <c r="W989" s="41"/>
      <c r="X989" s="41"/>
      <c r="Y989" s="166"/>
      <c r="Z989" s="41"/>
      <c r="AA989" s="444"/>
      <c r="AB989" s="41"/>
    </row>
    <row r="990" spans="1:28" ht="15.75" customHeight="1">
      <c r="A990" s="13">
        <v>980</v>
      </c>
      <c r="B990" s="14" t="s">
        <v>270</v>
      </c>
      <c r="C990" s="68" t="s">
        <v>285</v>
      </c>
      <c r="D990" s="9"/>
      <c r="E990" s="18">
        <v>1</v>
      </c>
      <c r="F990" s="18" t="s">
        <v>44</v>
      </c>
      <c r="G990" s="69">
        <v>400000</v>
      </c>
      <c r="H990" s="69">
        <v>400000</v>
      </c>
      <c r="I990" s="14" t="s">
        <v>30</v>
      </c>
      <c r="J990" s="474"/>
      <c r="K990" s="459">
        <v>1</v>
      </c>
      <c r="L990" s="459"/>
      <c r="M990" s="459"/>
      <c r="N990" s="459">
        <v>1</v>
      </c>
      <c r="O990" s="459"/>
      <c r="P990" s="459"/>
      <c r="Q990" s="459">
        <v>1</v>
      </c>
      <c r="R990" s="459"/>
      <c r="S990" s="459"/>
      <c r="T990" s="459">
        <v>1</v>
      </c>
      <c r="U990" s="482"/>
      <c r="V990" s="41"/>
      <c r="W990" s="41"/>
      <c r="X990" s="41"/>
      <c r="Y990" s="166"/>
      <c r="Z990" s="41"/>
      <c r="AA990" s="444"/>
      <c r="AB990" s="41"/>
    </row>
    <row r="991" spans="1:28" ht="15.75" customHeight="1">
      <c r="A991" s="13">
        <v>981</v>
      </c>
      <c r="B991" s="14" t="s">
        <v>270</v>
      </c>
      <c r="C991" s="68" t="s">
        <v>286</v>
      </c>
      <c r="D991" s="9"/>
      <c r="E991" s="18">
        <v>1</v>
      </c>
      <c r="F991" s="18" t="s">
        <v>44</v>
      </c>
      <c r="G991" s="69">
        <v>681298</v>
      </c>
      <c r="H991" s="69">
        <v>681298</v>
      </c>
      <c r="I991" s="14" t="s">
        <v>30</v>
      </c>
      <c r="J991" s="474"/>
      <c r="K991" s="459">
        <v>1</v>
      </c>
      <c r="L991" s="459"/>
      <c r="M991" s="459"/>
      <c r="N991" s="459">
        <v>1</v>
      </c>
      <c r="O991" s="459"/>
      <c r="P991" s="459"/>
      <c r="Q991" s="459">
        <v>1</v>
      </c>
      <c r="R991" s="459"/>
      <c r="S991" s="459"/>
      <c r="T991" s="459">
        <v>1</v>
      </c>
      <c r="U991" s="482"/>
      <c r="V991" s="41"/>
      <c r="W991" s="41"/>
      <c r="X991" s="41"/>
      <c r="Y991" s="166"/>
      <c r="Z991" s="41"/>
      <c r="AA991" s="444"/>
      <c r="AB991" s="41"/>
    </row>
    <row r="992" spans="1:28" ht="15.75" customHeight="1">
      <c r="A992" s="13">
        <v>982</v>
      </c>
      <c r="B992" s="14"/>
      <c r="C992" s="13"/>
      <c r="D992" s="9"/>
      <c r="E992" s="18"/>
      <c r="F992" s="9"/>
      <c r="G992" s="11"/>
      <c r="H992" s="11"/>
      <c r="I992" s="411"/>
      <c r="J992" s="459"/>
      <c r="K992" s="459"/>
      <c r="L992" s="459"/>
      <c r="M992" s="459"/>
      <c r="N992" s="459"/>
      <c r="O992" s="459"/>
      <c r="P992" s="459"/>
      <c r="Q992" s="459"/>
      <c r="R992" s="459"/>
      <c r="S992" s="459"/>
      <c r="T992" s="459"/>
      <c r="U992" s="482"/>
      <c r="V992" s="41"/>
      <c r="W992" s="41"/>
      <c r="X992" s="41"/>
      <c r="Y992" s="166"/>
      <c r="Z992" s="41"/>
      <c r="AA992" s="444"/>
      <c r="AB992" s="41"/>
    </row>
    <row r="993" spans="1:28" ht="15.75" customHeight="1">
      <c r="A993" s="13">
        <v>983</v>
      </c>
      <c r="B993" s="14" t="s">
        <v>270</v>
      </c>
      <c r="C993" s="16" t="s">
        <v>725</v>
      </c>
      <c r="D993" s="14"/>
      <c r="E993" s="14"/>
      <c r="F993" s="14"/>
      <c r="G993" s="71"/>
      <c r="H993" s="163">
        <f>H994</f>
        <v>25000000</v>
      </c>
      <c r="I993" s="15"/>
      <c r="J993" s="459"/>
      <c r="K993" s="459"/>
      <c r="L993" s="459"/>
      <c r="M993" s="459"/>
      <c r="N993" s="459"/>
      <c r="O993" s="459"/>
      <c r="P993" s="459"/>
      <c r="Q993" s="459"/>
      <c r="R993" s="459"/>
      <c r="S993" s="459"/>
      <c r="T993" s="459"/>
      <c r="U993" s="482"/>
      <c r="V993" s="41"/>
      <c r="W993" s="41"/>
      <c r="X993" s="41"/>
      <c r="Y993" s="166"/>
      <c r="Z993" s="41"/>
      <c r="AA993" s="444"/>
      <c r="AB993" s="41"/>
    </row>
    <row r="994" spans="1:28" ht="15.75" customHeight="1">
      <c r="A994" s="13">
        <v>984</v>
      </c>
      <c r="B994" s="14" t="s">
        <v>270</v>
      </c>
      <c r="C994" s="16" t="s">
        <v>726</v>
      </c>
      <c r="D994" s="14"/>
      <c r="E994" s="26">
        <v>26</v>
      </c>
      <c r="F994" s="26" t="s">
        <v>28</v>
      </c>
      <c r="G994" s="161">
        <v>25000000</v>
      </c>
      <c r="H994" s="215">
        <v>25000000</v>
      </c>
      <c r="I994" s="240" t="s">
        <v>30</v>
      </c>
      <c r="J994" s="459"/>
      <c r="K994" s="459"/>
      <c r="L994" s="459">
        <v>2</v>
      </c>
      <c r="M994" s="459">
        <v>3</v>
      </c>
      <c r="N994" s="459">
        <v>2</v>
      </c>
      <c r="O994" s="459">
        <v>3</v>
      </c>
      <c r="P994" s="459">
        <v>3</v>
      </c>
      <c r="Q994" s="459">
        <v>2</v>
      </c>
      <c r="R994" s="459">
        <v>3</v>
      </c>
      <c r="S994" s="459">
        <v>2</v>
      </c>
      <c r="T994" s="459">
        <v>6</v>
      </c>
      <c r="U994" s="482"/>
      <c r="V994" s="41" t="s">
        <v>833</v>
      </c>
      <c r="W994" s="342">
        <f>L994*AA994</f>
        <v>1923076.923076923</v>
      </c>
      <c r="X994" s="342">
        <f>M994*AA994</f>
        <v>2884615.3846153845</v>
      </c>
      <c r="Y994" s="166">
        <f>T994*AA994</f>
        <v>5769230.769230769</v>
      </c>
      <c r="Z994" s="41"/>
      <c r="AA994" s="455">
        <f>H994/26</f>
        <v>961538.4615384615</v>
      </c>
      <c r="AB994" s="41"/>
    </row>
    <row r="995" spans="1:28" ht="15.75" customHeight="1">
      <c r="A995" s="13">
        <v>985</v>
      </c>
      <c r="B995" s="14"/>
      <c r="C995" s="16"/>
      <c r="D995" s="14"/>
      <c r="E995" s="26"/>
      <c r="F995" s="26"/>
      <c r="G995" s="161"/>
      <c r="H995" s="215"/>
      <c r="I995" s="240"/>
      <c r="J995" s="459"/>
      <c r="K995" s="459"/>
      <c r="L995" s="459"/>
      <c r="M995" s="459"/>
      <c r="N995" s="459"/>
      <c r="O995" s="459"/>
      <c r="P995" s="459"/>
      <c r="Q995" s="459"/>
      <c r="R995" s="459"/>
      <c r="S995" s="459"/>
      <c r="T995" s="459"/>
      <c r="U995" s="482"/>
      <c r="V995" s="41"/>
      <c r="W995" s="41"/>
      <c r="X995" s="41"/>
      <c r="Y995" s="166"/>
      <c r="Z995" s="41"/>
      <c r="AA995" s="444"/>
      <c r="AB995" s="41"/>
    </row>
    <row r="996" spans="1:28" s="373" customFormat="1" ht="15.75" customHeight="1">
      <c r="A996" s="13">
        <v>986</v>
      </c>
      <c r="B996" s="357" t="s">
        <v>959</v>
      </c>
      <c r="C996" s="387" t="s">
        <v>960</v>
      </c>
      <c r="D996" s="9"/>
      <c r="E996" s="60"/>
      <c r="F996" s="9"/>
      <c r="G996" s="11"/>
      <c r="H996" s="322">
        <v>1578128.92</v>
      </c>
      <c r="I996" s="411"/>
      <c r="J996" s="458"/>
      <c r="K996" s="458"/>
      <c r="L996" s="458"/>
      <c r="M996" s="458"/>
      <c r="N996" s="458"/>
      <c r="O996" s="458"/>
      <c r="P996" s="458"/>
      <c r="Q996" s="458"/>
      <c r="R996" s="458"/>
      <c r="S996" s="458"/>
      <c r="T996" s="458"/>
      <c r="U996" s="481"/>
      <c r="V996" s="188" t="s">
        <v>958</v>
      </c>
      <c r="W996" s="188"/>
      <c r="X996" s="188"/>
      <c r="Y996" s="372"/>
      <c r="Z996" s="188"/>
      <c r="AA996" s="451"/>
      <c r="AB996" s="188"/>
    </row>
    <row r="997" spans="1:28" s="373" customFormat="1" ht="15.75" customHeight="1">
      <c r="A997" s="13">
        <v>987</v>
      </c>
      <c r="B997" s="357" t="s">
        <v>959</v>
      </c>
      <c r="C997" s="24" t="s">
        <v>479</v>
      </c>
      <c r="D997" s="9" t="s">
        <v>37</v>
      </c>
      <c r="E997" s="60">
        <v>11</v>
      </c>
      <c r="F997" s="9" t="s">
        <v>28</v>
      </c>
      <c r="G997" s="11"/>
      <c r="H997" s="11">
        <v>1578128.92</v>
      </c>
      <c r="I997" s="15" t="s">
        <v>428</v>
      </c>
      <c r="J997" s="459">
        <v>11</v>
      </c>
      <c r="K997" s="479"/>
      <c r="L997" s="458"/>
      <c r="M997" s="458"/>
      <c r="N997" s="458"/>
      <c r="O997" s="458"/>
      <c r="P997" s="458"/>
      <c r="Q997" s="458"/>
      <c r="R997" s="458"/>
      <c r="S997" s="458"/>
      <c r="T997" s="458"/>
      <c r="U997" s="481"/>
      <c r="V997" s="188" t="s">
        <v>958</v>
      </c>
      <c r="W997" s="188"/>
      <c r="X997" s="188"/>
      <c r="Y997" s="372"/>
      <c r="Z997" s="188"/>
      <c r="AA997" s="451"/>
      <c r="AB997" s="188"/>
    </row>
    <row r="998" spans="1:28" ht="15.75" customHeight="1">
      <c r="A998" s="13">
        <v>988</v>
      </c>
      <c r="B998" s="14"/>
      <c r="C998" s="16"/>
      <c r="D998" s="14"/>
      <c r="E998" s="26"/>
      <c r="F998" s="26"/>
      <c r="G998" s="161"/>
      <c r="H998" s="215"/>
      <c r="I998" s="240"/>
      <c r="J998" s="459"/>
      <c r="K998" s="459"/>
      <c r="L998" s="459"/>
      <c r="M998" s="459"/>
      <c r="N998" s="459"/>
      <c r="O998" s="459"/>
      <c r="P998" s="459"/>
      <c r="Q998" s="459"/>
      <c r="R998" s="459"/>
      <c r="S998" s="459"/>
      <c r="T998" s="459"/>
      <c r="U998" s="482"/>
      <c r="V998" s="41"/>
      <c r="W998" s="41"/>
      <c r="X998" s="41"/>
      <c r="Y998" s="166"/>
      <c r="Z998" s="41"/>
      <c r="AA998" s="444"/>
      <c r="AB998" s="41"/>
    </row>
    <row r="999" spans="1:28" ht="15.75" customHeight="1">
      <c r="A999" s="13">
        <v>989</v>
      </c>
      <c r="B999" s="14" t="s">
        <v>49</v>
      </c>
      <c r="C999" s="16" t="s">
        <v>961</v>
      </c>
      <c r="D999" s="9"/>
      <c r="E999" s="18"/>
      <c r="F999" s="14"/>
      <c r="G999" s="11"/>
      <c r="H999" s="157">
        <f>SUM(H1000)</f>
        <v>150000</v>
      </c>
      <c r="I999" s="411"/>
      <c r="J999" s="459"/>
      <c r="K999" s="459"/>
      <c r="L999" s="459"/>
      <c r="M999" s="459"/>
      <c r="N999" s="459"/>
      <c r="O999" s="459"/>
      <c r="P999" s="459"/>
      <c r="Q999" s="459"/>
      <c r="R999" s="459"/>
      <c r="S999" s="459"/>
      <c r="T999" s="459"/>
      <c r="U999" s="482"/>
      <c r="V999" s="41" t="s">
        <v>834</v>
      </c>
      <c r="W999" s="41"/>
      <c r="X999" s="41"/>
      <c r="Y999" s="166"/>
      <c r="Z999" s="41"/>
      <c r="AA999" s="444"/>
      <c r="AB999" s="41"/>
    </row>
    <row r="1000" spans="1:28" ht="15.75" customHeight="1">
      <c r="A1000" s="13">
        <v>990</v>
      </c>
      <c r="B1000" s="14" t="s">
        <v>49</v>
      </c>
      <c r="C1000" s="24" t="s">
        <v>39</v>
      </c>
      <c r="D1000" s="14" t="s">
        <v>832</v>
      </c>
      <c r="E1000" s="18">
        <v>1</v>
      </c>
      <c r="F1000" s="14" t="s">
        <v>44</v>
      </c>
      <c r="G1000" s="11"/>
      <c r="H1000" s="21">
        <v>150000</v>
      </c>
      <c r="I1000" s="14" t="s">
        <v>30</v>
      </c>
      <c r="J1000" s="459"/>
      <c r="K1000" s="459"/>
      <c r="L1000" s="459">
        <v>1</v>
      </c>
      <c r="M1000" s="459"/>
      <c r="N1000" s="459"/>
      <c r="O1000" s="459"/>
      <c r="P1000" s="459"/>
      <c r="Q1000" s="459"/>
      <c r="R1000" s="459"/>
      <c r="S1000" s="459"/>
      <c r="T1000" s="459"/>
      <c r="U1000" s="482"/>
      <c r="V1000" s="41"/>
      <c r="W1000" s="166">
        <f>H1000</f>
        <v>150000</v>
      </c>
      <c r="X1000" s="41"/>
      <c r="Y1000" s="166"/>
      <c r="Z1000" s="41"/>
      <c r="AA1000" s="444"/>
      <c r="AB1000" s="41"/>
    </row>
    <row r="1001" spans="1:28" ht="15.75" customHeight="1">
      <c r="A1001" s="13">
        <v>991</v>
      </c>
      <c r="B1001" s="14"/>
      <c r="C1001" s="17"/>
      <c r="D1001" s="14"/>
      <c r="E1001" s="18"/>
      <c r="F1001" s="14"/>
      <c r="G1001" s="11"/>
      <c r="H1001" s="21"/>
      <c r="I1001" s="15"/>
      <c r="J1001" s="459"/>
      <c r="K1001" s="459"/>
      <c r="L1001" s="459"/>
      <c r="M1001" s="459"/>
      <c r="N1001" s="459"/>
      <c r="O1001" s="459"/>
      <c r="P1001" s="459"/>
      <c r="Q1001" s="459"/>
      <c r="R1001" s="459"/>
      <c r="S1001" s="459"/>
      <c r="T1001" s="459"/>
      <c r="U1001" s="482"/>
      <c r="V1001" s="41"/>
      <c r="W1001" s="41"/>
      <c r="X1001" s="41"/>
      <c r="Y1001" s="166"/>
      <c r="Z1001" s="41"/>
      <c r="AA1001" s="444"/>
      <c r="AB1001" s="41"/>
    </row>
    <row r="1002" spans="1:28" ht="15.75" customHeight="1">
      <c r="A1002" s="13">
        <v>992</v>
      </c>
      <c r="B1002" s="14" t="s">
        <v>49</v>
      </c>
      <c r="C1002" s="16" t="s">
        <v>961</v>
      </c>
      <c r="D1002" s="14"/>
      <c r="E1002" s="72"/>
      <c r="F1002" s="14"/>
      <c r="G1002" s="73"/>
      <c r="H1002" s="163">
        <f>SUM(H1003)</f>
        <v>270000</v>
      </c>
      <c r="I1002" s="15"/>
      <c r="J1002" s="459"/>
      <c r="K1002" s="459"/>
      <c r="L1002" s="459"/>
      <c r="M1002" s="459"/>
      <c r="N1002" s="459"/>
      <c r="O1002" s="459"/>
      <c r="P1002" s="459"/>
      <c r="Q1002" s="459"/>
      <c r="R1002" s="459"/>
      <c r="S1002" s="459"/>
      <c r="T1002" s="459"/>
      <c r="U1002" s="482"/>
      <c r="V1002" s="41"/>
      <c r="W1002" s="41"/>
      <c r="X1002" s="41"/>
      <c r="Y1002" s="166"/>
      <c r="Z1002" s="41"/>
      <c r="AA1002" s="444"/>
      <c r="AB1002" s="41"/>
    </row>
    <row r="1003" spans="1:28" ht="15.75" customHeight="1">
      <c r="A1003" s="13">
        <v>993</v>
      </c>
      <c r="B1003" s="14" t="s">
        <v>49</v>
      </c>
      <c r="C1003" s="16" t="s">
        <v>290</v>
      </c>
      <c r="D1003" s="14" t="s">
        <v>37</v>
      </c>
      <c r="E1003" s="75" t="s">
        <v>106</v>
      </c>
      <c r="F1003" s="14" t="s">
        <v>44</v>
      </c>
      <c r="G1003" s="73"/>
      <c r="H1003" s="73">
        <v>270000</v>
      </c>
      <c r="I1003" s="15" t="s">
        <v>30</v>
      </c>
      <c r="J1003" s="459"/>
      <c r="K1003" s="459"/>
      <c r="L1003" s="459">
        <v>1</v>
      </c>
      <c r="M1003" s="459"/>
      <c r="N1003" s="459"/>
      <c r="O1003" s="459"/>
      <c r="P1003" s="459"/>
      <c r="Q1003" s="459"/>
      <c r="R1003" s="459"/>
      <c r="S1003" s="459"/>
      <c r="T1003" s="459"/>
      <c r="U1003" s="482"/>
      <c r="V1003" s="41" t="s">
        <v>835</v>
      </c>
      <c r="W1003" s="166">
        <f>H1003</f>
        <v>270000</v>
      </c>
      <c r="X1003" s="41"/>
      <c r="Y1003" s="166"/>
      <c r="Z1003" s="41"/>
      <c r="AA1003" s="444"/>
      <c r="AB1003" s="41"/>
    </row>
    <row r="1004" spans="1:28" ht="15.75" customHeight="1">
      <c r="A1004" s="13">
        <v>994</v>
      </c>
      <c r="B1004" s="14"/>
      <c r="C1004" s="17"/>
      <c r="D1004" s="14"/>
      <c r="E1004" s="18"/>
      <c r="F1004" s="14"/>
      <c r="G1004" s="11"/>
      <c r="H1004" s="21"/>
      <c r="I1004" s="15"/>
      <c r="J1004" s="459"/>
      <c r="K1004" s="459"/>
      <c r="L1004" s="459"/>
      <c r="M1004" s="459"/>
      <c r="N1004" s="459"/>
      <c r="O1004" s="459"/>
      <c r="P1004" s="459"/>
      <c r="Q1004" s="459"/>
      <c r="R1004" s="459"/>
      <c r="S1004" s="459"/>
      <c r="T1004" s="459"/>
      <c r="U1004" s="482"/>
      <c r="V1004" s="41"/>
      <c r="W1004" s="41"/>
      <c r="X1004" s="41"/>
      <c r="Y1004" s="166"/>
      <c r="Z1004" s="41"/>
      <c r="AA1004" s="444"/>
      <c r="AB1004" s="41"/>
    </row>
    <row r="1005" spans="1:28" ht="31.5">
      <c r="A1005" s="13">
        <v>995</v>
      </c>
      <c r="B1005" s="14" t="s">
        <v>733</v>
      </c>
      <c r="C1005" s="24" t="s">
        <v>734</v>
      </c>
      <c r="D1005" s="14"/>
      <c r="E1005" s="14"/>
      <c r="F1005" s="14"/>
      <c r="G1005" s="150"/>
      <c r="H1005" s="315">
        <f>H1007</f>
        <v>244574.23</v>
      </c>
      <c r="I1005" s="14"/>
      <c r="J1005" s="459"/>
      <c r="K1005" s="459"/>
      <c r="L1005" s="459"/>
      <c r="M1005" s="459"/>
      <c r="N1005" s="459"/>
      <c r="O1005" s="459"/>
      <c r="P1005" s="459"/>
      <c r="Q1005" s="459"/>
      <c r="R1005" s="459"/>
      <c r="S1005" s="459"/>
      <c r="T1005" s="459"/>
      <c r="U1005" s="482"/>
      <c r="V1005" s="41" t="s">
        <v>873</v>
      </c>
      <c r="W1005" s="41"/>
      <c r="X1005" s="41"/>
      <c r="Y1005" s="166"/>
      <c r="Z1005" s="41"/>
      <c r="AA1005" s="444"/>
      <c r="AB1005" s="41"/>
    </row>
    <row r="1006" spans="1:28" ht="15.75" customHeight="1">
      <c r="A1006" s="13">
        <v>996</v>
      </c>
      <c r="B1006" s="14" t="s">
        <v>733</v>
      </c>
      <c r="C1006" s="24" t="s">
        <v>872</v>
      </c>
      <c r="D1006" s="14"/>
      <c r="E1006" s="14"/>
      <c r="F1006" s="14"/>
      <c r="G1006" s="150"/>
      <c r="H1006" s="150"/>
      <c r="I1006" s="14"/>
      <c r="J1006" s="459"/>
      <c r="K1006" s="459"/>
      <c r="L1006" s="459"/>
      <c r="M1006" s="459"/>
      <c r="N1006" s="459"/>
      <c r="O1006" s="459"/>
      <c r="P1006" s="459"/>
      <c r="Q1006" s="459"/>
      <c r="R1006" s="459"/>
      <c r="S1006" s="459"/>
      <c r="T1006" s="459"/>
      <c r="U1006" s="482"/>
      <c r="V1006" s="41"/>
      <c r="W1006" s="41"/>
      <c r="X1006" s="41"/>
      <c r="Y1006" s="166"/>
      <c r="Z1006" s="41"/>
      <c r="AA1006" s="444"/>
      <c r="AB1006" s="41"/>
    </row>
    <row r="1007" spans="1:28" ht="31.5" customHeight="1">
      <c r="A1007" s="13">
        <v>997</v>
      </c>
      <c r="B1007" s="14" t="s">
        <v>733</v>
      </c>
      <c r="C1007" s="24" t="s">
        <v>735</v>
      </c>
      <c r="D1007" s="14"/>
      <c r="E1007" s="14"/>
      <c r="F1007" s="14"/>
      <c r="G1007" s="150">
        <v>244574.23</v>
      </c>
      <c r="H1007" s="150">
        <v>244574.23</v>
      </c>
      <c r="I1007" s="14" t="s">
        <v>30</v>
      </c>
      <c r="J1007" s="459"/>
      <c r="K1007" s="459"/>
      <c r="L1007" s="459"/>
      <c r="M1007" s="459">
        <v>1</v>
      </c>
      <c r="N1007" s="459"/>
      <c r="O1007" s="459"/>
      <c r="P1007" s="459">
        <v>1</v>
      </c>
      <c r="Q1007" s="459"/>
      <c r="R1007" s="459"/>
      <c r="S1007" s="459"/>
      <c r="T1007" s="459"/>
      <c r="U1007" s="482"/>
      <c r="V1007" s="41" t="s">
        <v>873</v>
      </c>
      <c r="W1007" s="454">
        <f>H1007/2</f>
        <v>122287.11500000001</v>
      </c>
      <c r="X1007" s="41"/>
      <c r="Y1007" s="166"/>
      <c r="Z1007" s="41"/>
      <c r="AA1007" s="444"/>
      <c r="AB1007" s="41"/>
    </row>
    <row r="1008" spans="1:28" ht="15.75" customHeight="1">
      <c r="A1008" s="13">
        <v>998</v>
      </c>
      <c r="B1008" s="14"/>
      <c r="C1008" s="82"/>
      <c r="D1008" s="13"/>
      <c r="E1008" s="14"/>
      <c r="F1008" s="14"/>
      <c r="G1008" s="20"/>
      <c r="H1008" s="19"/>
      <c r="I1008" s="261"/>
      <c r="J1008" s="459"/>
      <c r="K1008" s="459"/>
      <c r="L1008" s="459"/>
      <c r="M1008" s="459"/>
      <c r="N1008" s="459"/>
      <c r="O1008" s="459"/>
      <c r="P1008" s="459"/>
      <c r="Q1008" s="459"/>
      <c r="R1008" s="459"/>
      <c r="S1008" s="459"/>
      <c r="T1008" s="459"/>
      <c r="U1008" s="482"/>
      <c r="V1008" s="41"/>
      <c r="W1008" s="41"/>
      <c r="X1008" s="41"/>
      <c r="Y1008" s="166"/>
      <c r="Z1008" s="41"/>
      <c r="AA1008" s="444"/>
      <c r="AB1008" s="41"/>
    </row>
    <row r="1009" spans="1:28" ht="15.75" customHeight="1">
      <c r="A1009" s="13">
        <v>999</v>
      </c>
      <c r="B1009" s="110"/>
      <c r="C1009" s="24" t="s">
        <v>954</v>
      </c>
      <c r="D1009" s="14" t="s">
        <v>37</v>
      </c>
      <c r="E1009" s="60"/>
      <c r="F1009" s="9"/>
      <c r="G1009" s="11"/>
      <c r="H1009" s="164">
        <f>SUM(H1010,H1021,H1037,H1049,H1061)</f>
        <v>28799500</v>
      </c>
      <c r="I1009" s="411"/>
      <c r="J1009" s="459"/>
      <c r="K1009" s="459"/>
      <c r="L1009" s="459"/>
      <c r="M1009" s="459"/>
      <c r="N1009" s="459"/>
      <c r="O1009" s="459"/>
      <c r="P1009" s="459"/>
      <c r="Q1009" s="459"/>
      <c r="R1009" s="459"/>
      <c r="S1009" s="459"/>
      <c r="T1009" s="459"/>
      <c r="U1009" s="482"/>
      <c r="V1009" s="41" t="s">
        <v>828</v>
      </c>
      <c r="W1009" s="41"/>
      <c r="X1009" s="41"/>
      <c r="Y1009" s="166"/>
      <c r="Z1009" s="41"/>
      <c r="AA1009" s="444"/>
      <c r="AB1009" s="41"/>
    </row>
    <row r="1010" spans="1:28" ht="15.75" customHeight="1">
      <c r="A1010" s="13">
        <v>1000</v>
      </c>
      <c r="B1010" s="14"/>
      <c r="C1010" s="24" t="s">
        <v>380</v>
      </c>
      <c r="D1010" s="14" t="s">
        <v>37</v>
      </c>
      <c r="E1010" s="60">
        <v>29</v>
      </c>
      <c r="F1010" s="9"/>
      <c r="G1010" s="11">
        <f>H1020</f>
        <v>300000</v>
      </c>
      <c r="H1010" s="11">
        <f>E1010*G1010</f>
        <v>8700000</v>
      </c>
      <c r="I1010" s="8" t="s">
        <v>30</v>
      </c>
      <c r="J1010" s="459"/>
      <c r="K1010" s="459">
        <v>14</v>
      </c>
      <c r="L1010" s="459"/>
      <c r="M1010" s="459"/>
      <c r="N1010" s="459">
        <v>15</v>
      </c>
      <c r="O1010" s="459"/>
      <c r="P1010" s="459"/>
      <c r="Q1010" s="459"/>
      <c r="R1010" s="459"/>
      <c r="S1010" s="459"/>
      <c r="T1010" s="459"/>
      <c r="U1010" s="482"/>
      <c r="V1010" s="41"/>
      <c r="W1010" s="342">
        <f>K1010*AA1010</f>
        <v>4200000</v>
      </c>
      <c r="X1010" s="41"/>
      <c r="Y1010" s="166">
        <f>N1010*AA1010</f>
        <v>4500000</v>
      </c>
      <c r="Z1010" s="41"/>
      <c r="AA1010" s="455">
        <f>H1010/29</f>
        <v>300000</v>
      </c>
      <c r="AB1010" s="41"/>
    </row>
    <row r="1011" spans="1:28" ht="15.75" customHeight="1">
      <c r="A1011" s="13">
        <v>1001</v>
      </c>
      <c r="B1011" s="14" t="s">
        <v>381</v>
      </c>
      <c r="C1011" s="24" t="s">
        <v>382</v>
      </c>
      <c r="D1011" s="9"/>
      <c r="E1011" s="18"/>
      <c r="F1011" s="9"/>
      <c r="G1011" s="11"/>
      <c r="H1011" s="11"/>
      <c r="I1011" s="411"/>
      <c r="J1011" s="459"/>
      <c r="K1011" s="459"/>
      <c r="L1011" s="459"/>
      <c r="M1011" s="459"/>
      <c r="N1011" s="459"/>
      <c r="O1011" s="459"/>
      <c r="P1011" s="459"/>
      <c r="Q1011" s="459"/>
      <c r="R1011" s="459"/>
      <c r="S1011" s="459"/>
      <c r="T1011" s="459"/>
      <c r="U1011" s="482"/>
      <c r="V1011" s="41"/>
      <c r="W1011" s="41"/>
      <c r="X1011" s="41"/>
      <c r="Y1011" s="166"/>
      <c r="Z1011" s="41"/>
      <c r="AA1011" s="444"/>
      <c r="AB1011" s="41"/>
    </row>
    <row r="1012" spans="1:28" ht="15.75" customHeight="1">
      <c r="A1012" s="13">
        <v>1002</v>
      </c>
      <c r="B1012" s="14" t="s">
        <v>381</v>
      </c>
      <c r="C1012" s="31" t="s">
        <v>383</v>
      </c>
      <c r="D1012" s="9"/>
      <c r="E1012" s="13">
        <v>16</v>
      </c>
      <c r="F1012" s="13" t="s">
        <v>252</v>
      </c>
      <c r="G1012" s="102">
        <v>2300</v>
      </c>
      <c r="H1012" s="103">
        <f t="shared" ref="H1012:H1013" si="26">E1012*G1012</f>
        <v>36800</v>
      </c>
      <c r="I1012" s="116"/>
      <c r="J1012" s="476"/>
      <c r="K1012" s="476"/>
      <c r="L1012" s="476"/>
      <c r="M1012" s="476"/>
      <c r="N1012" s="476"/>
      <c r="O1012" s="476"/>
      <c r="P1012" s="476"/>
      <c r="Q1012" s="476"/>
      <c r="R1012" s="476"/>
      <c r="S1012" s="476"/>
      <c r="T1012" s="476"/>
      <c r="U1012" s="497"/>
      <c r="V1012" s="41"/>
      <c r="W1012" s="41"/>
      <c r="X1012" s="41"/>
      <c r="Y1012" s="166"/>
      <c r="Z1012" s="41"/>
      <c r="AA1012" s="444"/>
      <c r="AB1012" s="41"/>
    </row>
    <row r="1013" spans="1:28" ht="15.75" customHeight="1">
      <c r="A1013" s="13">
        <v>1003</v>
      </c>
      <c r="B1013" s="14" t="s">
        <v>381</v>
      </c>
      <c r="C1013" s="31" t="s">
        <v>384</v>
      </c>
      <c r="D1013" s="9"/>
      <c r="E1013" s="13">
        <v>85</v>
      </c>
      <c r="F1013" s="13" t="s">
        <v>252</v>
      </c>
      <c r="G1013" s="102">
        <v>260</v>
      </c>
      <c r="H1013" s="103">
        <f t="shared" si="26"/>
        <v>22100</v>
      </c>
      <c r="I1013" s="116"/>
      <c r="J1013" s="476"/>
      <c r="K1013" s="476"/>
      <c r="L1013" s="476"/>
      <c r="M1013" s="476"/>
      <c r="N1013" s="476"/>
      <c r="O1013" s="476"/>
      <c r="P1013" s="476"/>
      <c r="Q1013" s="476"/>
      <c r="R1013" s="476"/>
      <c r="S1013" s="476"/>
      <c r="T1013" s="476"/>
      <c r="U1013" s="497"/>
      <c r="V1013" s="41"/>
      <c r="W1013" s="41"/>
      <c r="X1013" s="41"/>
      <c r="Y1013" s="166"/>
      <c r="Z1013" s="41"/>
      <c r="AA1013" s="444"/>
      <c r="AB1013" s="41"/>
    </row>
    <row r="1014" spans="1:28" ht="15.75" customHeight="1">
      <c r="A1014" s="13">
        <v>1004</v>
      </c>
      <c r="B1014" s="14" t="s">
        <v>301</v>
      </c>
      <c r="C1014" s="24" t="s">
        <v>385</v>
      </c>
      <c r="D1014" s="9"/>
      <c r="E1014" s="18"/>
      <c r="F1014" s="9"/>
      <c r="G1014" s="11"/>
      <c r="H1014" s="11"/>
      <c r="I1014" s="411"/>
      <c r="J1014" s="459"/>
      <c r="K1014" s="459"/>
      <c r="L1014" s="459"/>
      <c r="M1014" s="459"/>
      <c r="N1014" s="459"/>
      <c r="O1014" s="459"/>
      <c r="P1014" s="459"/>
      <c r="Q1014" s="459"/>
      <c r="R1014" s="459"/>
      <c r="S1014" s="459"/>
      <c r="T1014" s="459"/>
      <c r="U1014" s="482"/>
      <c r="V1014" s="41"/>
      <c r="W1014" s="41"/>
      <c r="X1014" s="41"/>
      <c r="Y1014" s="166"/>
      <c r="Z1014" s="41"/>
      <c r="AA1014" s="444"/>
      <c r="AB1014" s="41"/>
    </row>
    <row r="1015" spans="1:28" ht="15.75" customHeight="1">
      <c r="A1015" s="13">
        <v>1005</v>
      </c>
      <c r="B1015" s="14" t="s">
        <v>301</v>
      </c>
      <c r="C1015" s="31" t="s">
        <v>386</v>
      </c>
      <c r="D1015" s="9"/>
      <c r="E1015" s="13">
        <v>9</v>
      </c>
      <c r="F1015" s="13" t="s">
        <v>252</v>
      </c>
      <c r="G1015" s="102">
        <v>2100</v>
      </c>
      <c r="H1015" s="103">
        <f t="shared" ref="H1015:H1017" si="27">E1015*G1015</f>
        <v>18900</v>
      </c>
      <c r="I1015" s="411"/>
      <c r="J1015" s="459"/>
      <c r="K1015" s="459"/>
      <c r="L1015" s="459"/>
      <c r="M1015" s="459"/>
      <c r="N1015" s="459"/>
      <c r="O1015" s="459"/>
      <c r="P1015" s="459"/>
      <c r="Q1015" s="459"/>
      <c r="R1015" s="459"/>
      <c r="S1015" s="459"/>
      <c r="T1015" s="459"/>
      <c r="U1015" s="482"/>
      <c r="V1015" s="41"/>
      <c r="W1015" s="41"/>
      <c r="X1015" s="41"/>
      <c r="Y1015" s="166"/>
      <c r="Z1015" s="41"/>
      <c r="AA1015" s="444"/>
      <c r="AB1015" s="41"/>
    </row>
    <row r="1016" spans="1:28" ht="15.75" customHeight="1">
      <c r="A1016" s="13">
        <v>1006</v>
      </c>
      <c r="B1016" s="14" t="s">
        <v>301</v>
      </c>
      <c r="C1016" s="31" t="s">
        <v>387</v>
      </c>
      <c r="D1016" s="9"/>
      <c r="E1016" s="13">
        <v>9</v>
      </c>
      <c r="F1016" s="13" t="s">
        <v>252</v>
      </c>
      <c r="G1016" s="102">
        <v>3594</v>
      </c>
      <c r="H1016" s="103">
        <f t="shared" si="27"/>
        <v>32346</v>
      </c>
      <c r="I1016" s="411"/>
      <c r="J1016" s="459"/>
      <c r="K1016" s="459"/>
      <c r="L1016" s="459"/>
      <c r="M1016" s="459"/>
      <c r="N1016" s="459"/>
      <c r="O1016" s="459"/>
      <c r="P1016" s="459"/>
      <c r="Q1016" s="459"/>
      <c r="R1016" s="459"/>
      <c r="S1016" s="459"/>
      <c r="T1016" s="459"/>
      <c r="U1016" s="482"/>
      <c r="V1016" s="41"/>
      <c r="W1016" s="41"/>
      <c r="X1016" s="41"/>
      <c r="Y1016" s="166"/>
      <c r="Z1016" s="41"/>
      <c r="AA1016" s="444"/>
      <c r="AB1016" s="41"/>
    </row>
    <row r="1017" spans="1:28" ht="15.75" customHeight="1">
      <c r="A1017" s="13">
        <v>1007</v>
      </c>
      <c r="B1017" s="14" t="s">
        <v>301</v>
      </c>
      <c r="C1017" s="71" t="s">
        <v>388</v>
      </c>
      <c r="D1017" s="9"/>
      <c r="E1017" s="14">
        <v>5</v>
      </c>
      <c r="F1017" s="14" t="s">
        <v>252</v>
      </c>
      <c r="G1017" s="84">
        <v>32072</v>
      </c>
      <c r="H1017" s="103">
        <f t="shared" si="27"/>
        <v>160360</v>
      </c>
      <c r="I1017" s="411"/>
      <c r="J1017" s="459"/>
      <c r="K1017" s="459"/>
      <c r="L1017" s="459"/>
      <c r="M1017" s="459"/>
      <c r="N1017" s="459"/>
      <c r="O1017" s="459"/>
      <c r="P1017" s="459"/>
      <c r="Q1017" s="459"/>
      <c r="R1017" s="459"/>
      <c r="S1017" s="459"/>
      <c r="T1017" s="459"/>
      <c r="U1017" s="482"/>
      <c r="V1017" s="41"/>
      <c r="W1017" s="41"/>
      <c r="X1017" s="41"/>
      <c r="Y1017" s="166"/>
      <c r="Z1017" s="41"/>
      <c r="AA1017" s="444"/>
      <c r="AB1017" s="41"/>
    </row>
    <row r="1018" spans="1:28" ht="15.75" customHeight="1">
      <c r="A1018" s="13">
        <v>1008</v>
      </c>
      <c r="B1018" s="14" t="s">
        <v>389</v>
      </c>
      <c r="C1018" s="16" t="s">
        <v>390</v>
      </c>
      <c r="D1018" s="9"/>
      <c r="E1018" s="18"/>
      <c r="F1018" s="9"/>
      <c r="G1018" s="11"/>
      <c r="H1018" s="11"/>
      <c r="I1018" s="411"/>
      <c r="J1018" s="459"/>
      <c r="K1018" s="459"/>
      <c r="L1018" s="459"/>
      <c r="M1018" s="459"/>
      <c r="N1018" s="459"/>
      <c r="O1018" s="459"/>
      <c r="P1018" s="459"/>
      <c r="Q1018" s="459"/>
      <c r="R1018" s="459"/>
      <c r="S1018" s="459"/>
      <c r="T1018" s="459"/>
      <c r="U1018" s="482"/>
      <c r="V1018" s="41"/>
      <c r="W1018" s="41"/>
      <c r="X1018" s="41"/>
      <c r="Y1018" s="166"/>
      <c r="Z1018" s="41"/>
      <c r="AA1018" s="444"/>
      <c r="AB1018" s="41"/>
    </row>
    <row r="1019" spans="1:28" ht="15.75" customHeight="1">
      <c r="A1019" s="13">
        <v>1009</v>
      </c>
      <c r="B1019" s="14" t="s">
        <v>389</v>
      </c>
      <c r="C1019" s="62" t="s">
        <v>391</v>
      </c>
      <c r="D1019" s="9"/>
      <c r="E1019" s="13">
        <v>1</v>
      </c>
      <c r="F1019" s="14" t="s">
        <v>252</v>
      </c>
      <c r="G1019" s="103">
        <v>29494</v>
      </c>
      <c r="H1019" s="103">
        <f>E1019*G1019</f>
        <v>29494</v>
      </c>
      <c r="I1019" s="411"/>
      <c r="J1019" s="459"/>
      <c r="K1019" s="459"/>
      <c r="L1019" s="459"/>
      <c r="M1019" s="459"/>
      <c r="N1019" s="459"/>
      <c r="O1019" s="459"/>
      <c r="P1019" s="459"/>
      <c r="Q1019" s="459"/>
      <c r="R1019" s="459"/>
      <c r="S1019" s="459"/>
      <c r="T1019" s="459"/>
      <c r="U1019" s="482"/>
      <c r="V1019" s="41"/>
      <c r="W1019" s="41"/>
      <c r="X1019" s="41"/>
      <c r="Y1019" s="166"/>
      <c r="Z1019" s="41"/>
      <c r="AA1019" s="444"/>
      <c r="AB1019" s="41"/>
    </row>
    <row r="1020" spans="1:28" ht="15.75" customHeight="1">
      <c r="A1020" s="13">
        <v>1010</v>
      </c>
      <c r="B1020" s="14"/>
      <c r="C1020" s="39" t="s">
        <v>392</v>
      </c>
      <c r="D1020" s="9"/>
      <c r="E1020" s="18"/>
      <c r="F1020" s="9"/>
      <c r="G1020" s="11"/>
      <c r="H1020" s="11">
        <f>SUM(H1012:H1019)</f>
        <v>300000</v>
      </c>
      <c r="I1020" s="411"/>
      <c r="J1020" s="459"/>
      <c r="K1020" s="459"/>
      <c r="L1020" s="459"/>
      <c r="M1020" s="459"/>
      <c r="N1020" s="459"/>
      <c r="O1020" s="459"/>
      <c r="P1020" s="459"/>
      <c r="Q1020" s="459"/>
      <c r="R1020" s="459"/>
      <c r="S1020" s="459"/>
      <c r="T1020" s="459"/>
      <c r="U1020" s="482"/>
      <c r="V1020" s="41"/>
      <c r="W1020" s="41"/>
      <c r="X1020" s="41"/>
      <c r="Y1020" s="166"/>
      <c r="Z1020" s="41"/>
      <c r="AA1020" s="444"/>
      <c r="AB1020" s="41"/>
    </row>
    <row r="1021" spans="1:28" ht="15.75" customHeight="1">
      <c r="A1021" s="13">
        <v>1011</v>
      </c>
      <c r="B1021" s="14"/>
      <c r="C1021" s="24" t="s">
        <v>393</v>
      </c>
      <c r="D1021" s="14" t="s">
        <v>37</v>
      </c>
      <c r="E1021" s="60">
        <v>33</v>
      </c>
      <c r="F1021" s="9"/>
      <c r="G1021" s="11">
        <f>H1036</f>
        <v>250000</v>
      </c>
      <c r="H1021" s="11">
        <f>E1021*G1021</f>
        <v>8250000</v>
      </c>
      <c r="I1021" s="8" t="s">
        <v>30</v>
      </c>
      <c r="J1021" s="459"/>
      <c r="K1021" s="459">
        <v>11</v>
      </c>
      <c r="L1021" s="459"/>
      <c r="M1021" s="459"/>
      <c r="N1021" s="459">
        <v>11</v>
      </c>
      <c r="O1021" s="459"/>
      <c r="P1021" s="459"/>
      <c r="Q1021" s="459">
        <v>11</v>
      </c>
      <c r="R1021" s="459"/>
      <c r="S1021" s="459"/>
      <c r="T1021" s="459"/>
      <c r="U1021" s="482"/>
      <c r="V1021" s="41"/>
      <c r="W1021" s="342">
        <f>AA1021*K1021</f>
        <v>2750000</v>
      </c>
      <c r="X1021" s="41"/>
      <c r="Y1021" s="166"/>
      <c r="Z1021" s="41"/>
      <c r="AA1021" s="455">
        <f>H1021/33</f>
        <v>250000</v>
      </c>
      <c r="AB1021" s="41"/>
    </row>
    <row r="1022" spans="1:28" ht="15.75" customHeight="1">
      <c r="A1022" s="13">
        <v>1012</v>
      </c>
      <c r="B1022" s="14" t="s">
        <v>301</v>
      </c>
      <c r="C1022" s="24" t="s">
        <v>385</v>
      </c>
      <c r="D1022" s="9"/>
      <c r="E1022" s="18"/>
      <c r="F1022" s="9"/>
      <c r="G1022" s="11"/>
      <c r="H1022" s="11"/>
      <c r="I1022" s="411"/>
      <c r="J1022" s="459"/>
      <c r="K1022" s="459"/>
      <c r="L1022" s="459"/>
      <c r="M1022" s="459"/>
      <c r="N1022" s="459"/>
      <c r="O1022" s="459"/>
      <c r="P1022" s="459"/>
      <c r="Q1022" s="459"/>
      <c r="R1022" s="459"/>
      <c r="S1022" s="459"/>
      <c r="T1022" s="459"/>
      <c r="U1022" s="482"/>
      <c r="V1022" s="41"/>
      <c r="W1022" s="41"/>
      <c r="X1022" s="41"/>
      <c r="Y1022" s="166"/>
      <c r="Z1022" s="41"/>
      <c r="AA1022" s="444"/>
      <c r="AB1022" s="41"/>
    </row>
    <row r="1023" spans="1:28" ht="15.75" customHeight="1">
      <c r="A1023" s="13">
        <v>1013</v>
      </c>
      <c r="B1023" s="14" t="s">
        <v>301</v>
      </c>
      <c r="C1023" s="31" t="s">
        <v>394</v>
      </c>
      <c r="D1023" s="9"/>
      <c r="E1023" s="13">
        <v>15</v>
      </c>
      <c r="F1023" s="13" t="s">
        <v>252</v>
      </c>
      <c r="G1023" s="102">
        <v>2500</v>
      </c>
      <c r="H1023" s="19">
        <f t="shared" ref="H1023:H1030" si="28">E1023*G1023</f>
        <v>37500</v>
      </c>
      <c r="I1023" s="411"/>
      <c r="J1023" s="459"/>
      <c r="K1023" s="459"/>
      <c r="L1023" s="459"/>
      <c r="M1023" s="459"/>
      <c r="N1023" s="459"/>
      <c r="O1023" s="459"/>
      <c r="P1023" s="459"/>
      <c r="Q1023" s="459"/>
      <c r="R1023" s="459"/>
      <c r="S1023" s="459"/>
      <c r="T1023" s="459"/>
      <c r="U1023" s="482"/>
      <c r="V1023" s="41"/>
      <c r="W1023" s="41"/>
      <c r="X1023" s="41"/>
      <c r="Y1023" s="166"/>
      <c r="Z1023" s="41"/>
      <c r="AA1023" s="444"/>
      <c r="AB1023" s="41"/>
    </row>
    <row r="1024" spans="1:28" ht="15.75" customHeight="1">
      <c r="A1024" s="13">
        <v>1014</v>
      </c>
      <c r="B1024" s="14" t="s">
        <v>301</v>
      </c>
      <c r="C1024" s="31" t="s">
        <v>395</v>
      </c>
      <c r="D1024" s="9"/>
      <c r="E1024" s="13">
        <v>5</v>
      </c>
      <c r="F1024" s="13" t="s">
        <v>252</v>
      </c>
      <c r="G1024" s="102">
        <v>3500</v>
      </c>
      <c r="H1024" s="19">
        <f t="shared" si="28"/>
        <v>17500</v>
      </c>
      <c r="I1024" s="411"/>
      <c r="J1024" s="459"/>
      <c r="K1024" s="459"/>
      <c r="L1024" s="459"/>
      <c r="M1024" s="459"/>
      <c r="N1024" s="459"/>
      <c r="O1024" s="459"/>
      <c r="P1024" s="459"/>
      <c r="Q1024" s="459"/>
      <c r="R1024" s="459"/>
      <c r="S1024" s="459"/>
      <c r="T1024" s="459"/>
      <c r="U1024" s="482"/>
      <c r="V1024" s="41"/>
      <c r="W1024" s="41"/>
      <c r="X1024" s="41"/>
      <c r="Y1024" s="166"/>
      <c r="Z1024" s="41"/>
      <c r="AA1024" s="444"/>
      <c r="AB1024" s="41"/>
    </row>
    <row r="1025" spans="1:28" ht="15.75" customHeight="1">
      <c r="A1025" s="13">
        <v>1015</v>
      </c>
      <c r="B1025" s="14" t="s">
        <v>301</v>
      </c>
      <c r="C1025" s="31" t="s">
        <v>396</v>
      </c>
      <c r="D1025" s="9"/>
      <c r="E1025" s="13">
        <v>2</v>
      </c>
      <c r="F1025" s="13" t="s">
        <v>252</v>
      </c>
      <c r="G1025" s="102">
        <v>5500</v>
      </c>
      <c r="H1025" s="19">
        <f t="shared" si="28"/>
        <v>11000</v>
      </c>
      <c r="I1025" s="411"/>
      <c r="J1025" s="459"/>
      <c r="K1025" s="459"/>
      <c r="L1025" s="459"/>
      <c r="M1025" s="459"/>
      <c r="N1025" s="459"/>
      <c r="O1025" s="459"/>
      <c r="P1025" s="459"/>
      <c r="Q1025" s="459"/>
      <c r="R1025" s="459"/>
      <c r="S1025" s="459"/>
      <c r="T1025" s="459"/>
      <c r="U1025" s="482"/>
      <c r="V1025" s="41"/>
      <c r="W1025" s="41"/>
      <c r="X1025" s="41"/>
      <c r="Y1025" s="166"/>
      <c r="Z1025" s="41"/>
      <c r="AA1025" s="444"/>
      <c r="AB1025" s="41"/>
    </row>
    <row r="1026" spans="1:28" ht="15.75" customHeight="1">
      <c r="A1026" s="13">
        <v>1016</v>
      </c>
      <c r="B1026" s="14" t="s">
        <v>301</v>
      </c>
      <c r="C1026" s="62" t="s">
        <v>397</v>
      </c>
      <c r="D1026" s="9"/>
      <c r="E1026" s="14">
        <v>5</v>
      </c>
      <c r="F1026" s="14" t="s">
        <v>252</v>
      </c>
      <c r="G1026" s="84">
        <v>6100</v>
      </c>
      <c r="H1026" s="19">
        <f t="shared" si="28"/>
        <v>30500</v>
      </c>
      <c r="I1026" s="411"/>
      <c r="J1026" s="459"/>
      <c r="K1026" s="459"/>
      <c r="L1026" s="459"/>
      <c r="M1026" s="459"/>
      <c r="N1026" s="459"/>
      <c r="O1026" s="459"/>
      <c r="P1026" s="459"/>
      <c r="Q1026" s="459"/>
      <c r="R1026" s="459"/>
      <c r="S1026" s="459"/>
      <c r="T1026" s="459"/>
      <c r="U1026" s="482"/>
      <c r="V1026" s="41"/>
      <c r="W1026" s="41"/>
      <c r="X1026" s="41"/>
      <c r="Y1026" s="166"/>
      <c r="Z1026" s="41"/>
      <c r="AA1026" s="444"/>
      <c r="AB1026" s="41"/>
    </row>
    <row r="1027" spans="1:28" ht="15.75" customHeight="1">
      <c r="A1027" s="13">
        <v>1017</v>
      </c>
      <c r="B1027" s="14" t="s">
        <v>301</v>
      </c>
      <c r="C1027" s="62" t="s">
        <v>398</v>
      </c>
      <c r="D1027" s="9"/>
      <c r="E1027" s="14">
        <v>1</v>
      </c>
      <c r="F1027" s="14" t="s">
        <v>399</v>
      </c>
      <c r="G1027" s="84">
        <v>9235</v>
      </c>
      <c r="H1027" s="19">
        <f t="shared" si="28"/>
        <v>9235</v>
      </c>
      <c r="I1027" s="411"/>
      <c r="J1027" s="459"/>
      <c r="K1027" s="459"/>
      <c r="L1027" s="459"/>
      <c r="M1027" s="459"/>
      <c r="N1027" s="459"/>
      <c r="O1027" s="459"/>
      <c r="P1027" s="459"/>
      <c r="Q1027" s="459"/>
      <c r="R1027" s="459"/>
      <c r="S1027" s="459"/>
      <c r="T1027" s="459"/>
      <c r="U1027" s="482"/>
      <c r="V1027" s="41"/>
      <c r="W1027" s="41"/>
      <c r="X1027" s="41"/>
      <c r="Y1027" s="166"/>
      <c r="Z1027" s="41"/>
      <c r="AA1027" s="444"/>
      <c r="AB1027" s="41"/>
    </row>
    <row r="1028" spans="1:28" ht="15.75" customHeight="1">
      <c r="A1028" s="13">
        <v>1018</v>
      </c>
      <c r="B1028" s="14" t="s">
        <v>301</v>
      </c>
      <c r="C1028" s="62" t="s">
        <v>400</v>
      </c>
      <c r="D1028" s="9"/>
      <c r="E1028" s="14">
        <v>11</v>
      </c>
      <c r="F1028" s="14" t="s">
        <v>252</v>
      </c>
      <c r="G1028" s="84">
        <v>600</v>
      </c>
      <c r="H1028" s="19">
        <f t="shared" si="28"/>
        <v>6600</v>
      </c>
      <c r="I1028" s="411"/>
      <c r="J1028" s="459"/>
      <c r="K1028" s="459"/>
      <c r="L1028" s="459"/>
      <c r="M1028" s="459"/>
      <c r="N1028" s="459"/>
      <c r="O1028" s="459"/>
      <c r="P1028" s="459"/>
      <c r="Q1028" s="459"/>
      <c r="R1028" s="459"/>
      <c r="S1028" s="459"/>
      <c r="T1028" s="459"/>
      <c r="U1028" s="482"/>
      <c r="V1028" s="41"/>
      <c r="W1028" s="41"/>
      <c r="X1028" s="41"/>
      <c r="Y1028" s="166"/>
      <c r="Z1028" s="41"/>
      <c r="AA1028" s="444"/>
      <c r="AB1028" s="41"/>
    </row>
    <row r="1029" spans="1:28" ht="15.75" customHeight="1">
      <c r="A1029" s="13">
        <v>1019</v>
      </c>
      <c r="B1029" s="14" t="s">
        <v>301</v>
      </c>
      <c r="C1029" s="62" t="s">
        <v>401</v>
      </c>
      <c r="D1029" s="9"/>
      <c r="E1029" s="14">
        <v>7</v>
      </c>
      <c r="F1029" s="105" t="s">
        <v>252</v>
      </c>
      <c r="G1029" s="84">
        <v>2100</v>
      </c>
      <c r="H1029" s="19">
        <f t="shared" si="28"/>
        <v>14700</v>
      </c>
      <c r="I1029" s="411"/>
      <c r="J1029" s="459"/>
      <c r="K1029" s="459"/>
      <c r="L1029" s="459"/>
      <c r="M1029" s="459"/>
      <c r="N1029" s="459"/>
      <c r="O1029" s="459"/>
      <c r="P1029" s="459"/>
      <c r="Q1029" s="459"/>
      <c r="R1029" s="459"/>
      <c r="S1029" s="459"/>
      <c r="T1029" s="459"/>
      <c r="U1029" s="482"/>
      <c r="V1029" s="41"/>
      <c r="W1029" s="41"/>
      <c r="X1029" s="41"/>
      <c r="Y1029" s="166"/>
      <c r="Z1029" s="41"/>
      <c r="AA1029" s="444"/>
      <c r="AB1029" s="41"/>
    </row>
    <row r="1030" spans="1:28" ht="15.75" customHeight="1">
      <c r="A1030" s="13">
        <v>1020</v>
      </c>
      <c r="B1030" s="14" t="s">
        <v>301</v>
      </c>
      <c r="C1030" s="62" t="s">
        <v>402</v>
      </c>
      <c r="D1030" s="9"/>
      <c r="E1030" s="14">
        <v>5</v>
      </c>
      <c r="F1030" s="105" t="s">
        <v>252</v>
      </c>
      <c r="G1030" s="84">
        <v>3594</v>
      </c>
      <c r="H1030" s="19">
        <f t="shared" si="28"/>
        <v>17970</v>
      </c>
      <c r="I1030" s="411"/>
      <c r="J1030" s="459"/>
      <c r="K1030" s="459"/>
      <c r="L1030" s="459"/>
      <c r="M1030" s="459"/>
      <c r="N1030" s="459"/>
      <c r="O1030" s="459"/>
      <c r="P1030" s="459"/>
      <c r="Q1030" s="459"/>
      <c r="R1030" s="459"/>
      <c r="S1030" s="459"/>
      <c r="T1030" s="459"/>
      <c r="U1030" s="482"/>
      <c r="V1030" s="41"/>
      <c r="W1030" s="41"/>
      <c r="X1030" s="41"/>
      <c r="Y1030" s="166"/>
      <c r="Z1030" s="41"/>
      <c r="AA1030" s="444"/>
      <c r="AB1030" s="41"/>
    </row>
    <row r="1031" spans="1:28" ht="15.75" customHeight="1">
      <c r="A1031" s="13">
        <v>1021</v>
      </c>
      <c r="B1031" s="14" t="s">
        <v>381</v>
      </c>
      <c r="C1031" s="24" t="s">
        <v>403</v>
      </c>
      <c r="D1031" s="9"/>
      <c r="E1031" s="18"/>
      <c r="F1031" s="9"/>
      <c r="G1031" s="11"/>
      <c r="H1031" s="11"/>
      <c r="I1031" s="411"/>
      <c r="J1031" s="459"/>
      <c r="K1031" s="459"/>
      <c r="L1031" s="459"/>
      <c r="M1031" s="459"/>
      <c r="N1031" s="459"/>
      <c r="O1031" s="459"/>
      <c r="P1031" s="459"/>
      <c r="Q1031" s="459"/>
      <c r="R1031" s="459"/>
      <c r="S1031" s="459"/>
      <c r="T1031" s="459"/>
      <c r="U1031" s="482"/>
      <c r="V1031" s="41"/>
      <c r="W1031" s="41"/>
      <c r="X1031" s="41"/>
      <c r="Y1031" s="166"/>
      <c r="Z1031" s="41"/>
      <c r="AA1031" s="444"/>
      <c r="AB1031" s="41"/>
    </row>
    <row r="1032" spans="1:28" ht="15.75" customHeight="1">
      <c r="A1032" s="13">
        <v>1022</v>
      </c>
      <c r="B1032" s="14" t="s">
        <v>381</v>
      </c>
      <c r="C1032" s="31" t="s">
        <v>404</v>
      </c>
      <c r="D1032" s="9"/>
      <c r="E1032" s="13">
        <v>2</v>
      </c>
      <c r="F1032" s="13" t="s">
        <v>252</v>
      </c>
      <c r="G1032" s="102">
        <v>15000</v>
      </c>
      <c r="H1032" s="19">
        <f t="shared" ref="H1032:H1033" si="29">E1032*G1032</f>
        <v>30000</v>
      </c>
      <c r="I1032" s="411"/>
      <c r="J1032" s="459"/>
      <c r="K1032" s="459"/>
      <c r="L1032" s="459"/>
      <c r="M1032" s="459"/>
      <c r="N1032" s="459"/>
      <c r="O1032" s="459"/>
      <c r="P1032" s="459"/>
      <c r="Q1032" s="459"/>
      <c r="R1032" s="459"/>
      <c r="S1032" s="459"/>
      <c r="T1032" s="459"/>
      <c r="U1032" s="482"/>
      <c r="V1032" s="41"/>
      <c r="W1032" s="41"/>
      <c r="X1032" s="41"/>
      <c r="Y1032" s="166"/>
      <c r="Z1032" s="41"/>
      <c r="AA1032" s="444"/>
      <c r="AB1032" s="41"/>
    </row>
    <row r="1033" spans="1:28" ht="15.75" customHeight="1">
      <c r="A1033" s="13">
        <v>1023</v>
      </c>
      <c r="B1033" s="14" t="s">
        <v>381</v>
      </c>
      <c r="C1033" s="31" t="s">
        <v>405</v>
      </c>
      <c r="D1033" s="9"/>
      <c r="E1033" s="14">
        <v>1</v>
      </c>
      <c r="F1033" s="105" t="s">
        <v>252</v>
      </c>
      <c r="G1033" s="84">
        <v>14999</v>
      </c>
      <c r="H1033" s="19">
        <f t="shared" si="29"/>
        <v>14999</v>
      </c>
      <c r="I1033" s="411"/>
      <c r="J1033" s="459"/>
      <c r="K1033" s="459"/>
      <c r="L1033" s="459"/>
      <c r="M1033" s="459"/>
      <c r="N1033" s="459"/>
      <c r="O1033" s="459"/>
      <c r="P1033" s="459"/>
      <c r="Q1033" s="459"/>
      <c r="R1033" s="459"/>
      <c r="S1033" s="459"/>
      <c r="T1033" s="459"/>
      <c r="U1033" s="482"/>
      <c r="V1033" s="41"/>
      <c r="W1033" s="41"/>
      <c r="X1033" s="41"/>
      <c r="Y1033" s="166"/>
      <c r="Z1033" s="41"/>
      <c r="AA1033" s="444"/>
      <c r="AB1033" s="41"/>
    </row>
    <row r="1034" spans="1:28" ht="15.75" customHeight="1">
      <c r="A1034" s="13">
        <v>1024</v>
      </c>
      <c r="B1034" s="14" t="s">
        <v>301</v>
      </c>
      <c r="C1034" s="24" t="s">
        <v>385</v>
      </c>
      <c r="D1034" s="9"/>
      <c r="E1034" s="18"/>
      <c r="F1034" s="9"/>
      <c r="G1034" s="11"/>
      <c r="H1034" s="11"/>
      <c r="I1034" s="411"/>
      <c r="J1034" s="459"/>
      <c r="K1034" s="459"/>
      <c r="L1034" s="459"/>
      <c r="M1034" s="459"/>
      <c r="N1034" s="459"/>
      <c r="O1034" s="459"/>
      <c r="P1034" s="459"/>
      <c r="Q1034" s="459"/>
      <c r="R1034" s="459"/>
      <c r="S1034" s="459"/>
      <c r="T1034" s="459"/>
      <c r="U1034" s="482"/>
      <c r="V1034" s="41"/>
      <c r="W1034" s="41"/>
      <c r="X1034" s="41"/>
      <c r="Y1034" s="166"/>
      <c r="Z1034" s="41"/>
      <c r="AA1034" s="444"/>
      <c r="AB1034" s="41"/>
    </row>
    <row r="1035" spans="1:28" ht="15.75" customHeight="1">
      <c r="A1035" s="13">
        <v>1025</v>
      </c>
      <c r="B1035" s="14" t="s">
        <v>301</v>
      </c>
      <c r="C1035" s="17" t="s">
        <v>406</v>
      </c>
      <c r="D1035" s="9"/>
      <c r="E1035" s="14">
        <v>4</v>
      </c>
      <c r="F1035" s="14" t="s">
        <v>252</v>
      </c>
      <c r="G1035" s="84">
        <v>14999</v>
      </c>
      <c r="H1035" s="19">
        <f>E1035*G1035</f>
        <v>59996</v>
      </c>
      <c r="I1035" s="411"/>
      <c r="J1035" s="459"/>
      <c r="K1035" s="459"/>
      <c r="L1035" s="459"/>
      <c r="M1035" s="459"/>
      <c r="N1035" s="459"/>
      <c r="O1035" s="459"/>
      <c r="P1035" s="459"/>
      <c r="Q1035" s="459"/>
      <c r="R1035" s="459"/>
      <c r="S1035" s="459"/>
      <c r="T1035" s="459"/>
      <c r="U1035" s="482"/>
      <c r="V1035" s="41"/>
      <c r="W1035" s="41"/>
      <c r="X1035" s="41"/>
      <c r="Y1035" s="166"/>
      <c r="Z1035" s="41"/>
      <c r="AA1035" s="444"/>
      <c r="AB1035" s="41"/>
    </row>
    <row r="1036" spans="1:28" ht="15.75" customHeight="1">
      <c r="A1036" s="13">
        <v>1026</v>
      </c>
      <c r="B1036" s="14"/>
      <c r="C1036" s="39" t="s">
        <v>392</v>
      </c>
      <c r="D1036" s="9"/>
      <c r="E1036" s="18"/>
      <c r="F1036" s="9"/>
      <c r="G1036" s="11"/>
      <c r="H1036" s="11">
        <f>SUM(H1023:H1035)</f>
        <v>250000</v>
      </c>
      <c r="I1036" s="411"/>
      <c r="J1036" s="459"/>
      <c r="K1036" s="459"/>
      <c r="L1036" s="459"/>
      <c r="M1036" s="459"/>
      <c r="N1036" s="459"/>
      <c r="O1036" s="459"/>
      <c r="P1036" s="459"/>
      <c r="Q1036" s="459"/>
      <c r="R1036" s="459"/>
      <c r="S1036" s="459"/>
      <c r="T1036" s="459"/>
      <c r="U1036" s="482"/>
      <c r="V1036" s="41"/>
      <c r="W1036" s="41"/>
      <c r="X1036" s="41"/>
      <c r="Y1036" s="166"/>
      <c r="Z1036" s="41"/>
      <c r="AA1036" s="444"/>
      <c r="AB1036" s="41"/>
    </row>
    <row r="1037" spans="1:28" ht="15.75" customHeight="1">
      <c r="A1037" s="13">
        <v>1027</v>
      </c>
      <c r="B1037" s="14"/>
      <c r="C1037" s="24" t="s">
        <v>407</v>
      </c>
      <c r="D1037" s="14" t="s">
        <v>37</v>
      </c>
      <c r="E1037" s="60">
        <v>42</v>
      </c>
      <c r="F1037" s="9"/>
      <c r="G1037" s="11">
        <f>H1048</f>
        <v>200000</v>
      </c>
      <c r="H1037" s="11">
        <f>E1037*G1037</f>
        <v>8400000</v>
      </c>
      <c r="I1037" s="8" t="s">
        <v>30</v>
      </c>
      <c r="J1037" s="459"/>
      <c r="K1037" s="459">
        <v>14</v>
      </c>
      <c r="L1037" s="459"/>
      <c r="M1037" s="459"/>
      <c r="N1037" s="459">
        <v>14</v>
      </c>
      <c r="O1037" s="459"/>
      <c r="P1037" s="459"/>
      <c r="Q1037" s="459">
        <v>14</v>
      </c>
      <c r="R1037" s="459"/>
      <c r="S1037" s="459"/>
      <c r="T1037" s="459"/>
      <c r="U1037" s="482"/>
      <c r="V1037" s="41"/>
      <c r="W1037" s="342">
        <f>AA1037*14</f>
        <v>2800000</v>
      </c>
      <c r="X1037" s="41"/>
      <c r="Y1037" s="166"/>
      <c r="Z1037" s="41"/>
      <c r="AA1037" s="455">
        <f>H1037/42</f>
        <v>200000</v>
      </c>
      <c r="AB1037" s="41"/>
    </row>
    <row r="1038" spans="1:28" ht="15.75" customHeight="1">
      <c r="A1038" s="13">
        <v>1028</v>
      </c>
      <c r="B1038" s="14" t="s">
        <v>301</v>
      </c>
      <c r="C1038" s="35" t="s">
        <v>408</v>
      </c>
      <c r="D1038" s="9"/>
      <c r="E1038" s="13"/>
      <c r="F1038" s="13"/>
      <c r="G1038" s="102"/>
      <c r="H1038" s="103"/>
      <c r="I1038" s="411"/>
      <c r="J1038" s="459"/>
      <c r="K1038" s="459"/>
      <c r="L1038" s="459"/>
      <c r="M1038" s="459"/>
      <c r="N1038" s="459"/>
      <c r="O1038" s="459"/>
      <c r="P1038" s="459"/>
      <c r="Q1038" s="459"/>
      <c r="R1038" s="459"/>
      <c r="S1038" s="459"/>
      <c r="T1038" s="459"/>
      <c r="U1038" s="482"/>
      <c r="V1038" s="41"/>
      <c r="W1038" s="41"/>
      <c r="X1038" s="41"/>
      <c r="Y1038" s="166"/>
      <c r="Z1038" s="41"/>
      <c r="AA1038" s="444"/>
      <c r="AB1038" s="41"/>
    </row>
    <row r="1039" spans="1:28" ht="15.75" customHeight="1">
      <c r="A1039" s="13">
        <v>1029</v>
      </c>
      <c r="B1039" s="14" t="s">
        <v>301</v>
      </c>
      <c r="C1039" s="31" t="s">
        <v>409</v>
      </c>
      <c r="D1039" s="9"/>
      <c r="E1039" s="13">
        <v>2</v>
      </c>
      <c r="F1039" s="13" t="s">
        <v>267</v>
      </c>
      <c r="G1039" s="102">
        <v>14687.5</v>
      </c>
      <c r="H1039" s="103">
        <v>29375</v>
      </c>
      <c r="I1039" s="411"/>
      <c r="J1039" s="459"/>
      <c r="K1039" s="459"/>
      <c r="L1039" s="459"/>
      <c r="M1039" s="459"/>
      <c r="N1039" s="459"/>
      <c r="O1039" s="459"/>
      <c r="P1039" s="459"/>
      <c r="Q1039" s="459"/>
      <c r="R1039" s="459"/>
      <c r="S1039" s="459"/>
      <c r="T1039" s="459"/>
      <c r="U1039" s="482"/>
      <c r="V1039" s="41"/>
      <c r="W1039" s="41"/>
      <c r="X1039" s="41"/>
      <c r="Y1039" s="166"/>
      <c r="Z1039" s="41"/>
      <c r="AA1039" s="444"/>
      <c r="AB1039" s="41"/>
    </row>
    <row r="1040" spans="1:28" ht="15.75" customHeight="1">
      <c r="A1040" s="13">
        <v>1030</v>
      </c>
      <c r="B1040" s="14" t="s">
        <v>301</v>
      </c>
      <c r="C1040" s="31" t="s">
        <v>410</v>
      </c>
      <c r="D1040" s="9"/>
      <c r="E1040" s="13">
        <v>4</v>
      </c>
      <c r="F1040" s="13" t="s">
        <v>252</v>
      </c>
      <c r="G1040" s="103">
        <v>1500</v>
      </c>
      <c r="H1040" s="103">
        <v>6000</v>
      </c>
      <c r="I1040" s="411"/>
      <c r="J1040" s="459"/>
      <c r="K1040" s="459"/>
      <c r="L1040" s="459"/>
      <c r="M1040" s="459"/>
      <c r="N1040" s="459"/>
      <c r="O1040" s="459"/>
      <c r="P1040" s="459"/>
      <c r="Q1040" s="459"/>
      <c r="R1040" s="459"/>
      <c r="S1040" s="459"/>
      <c r="T1040" s="459"/>
      <c r="U1040" s="482"/>
      <c r="V1040" s="41"/>
      <c r="W1040" s="41"/>
      <c r="X1040" s="41"/>
      <c r="Y1040" s="166"/>
      <c r="Z1040" s="41"/>
      <c r="AA1040" s="444"/>
      <c r="AB1040" s="41"/>
    </row>
    <row r="1041" spans="1:28" ht="15.75" customHeight="1">
      <c r="A1041" s="13">
        <v>1031</v>
      </c>
      <c r="B1041" s="14" t="s">
        <v>301</v>
      </c>
      <c r="C1041" s="31" t="s">
        <v>386</v>
      </c>
      <c r="D1041" s="9"/>
      <c r="E1041" s="13">
        <v>5</v>
      </c>
      <c r="F1041" s="13" t="s">
        <v>57</v>
      </c>
      <c r="G1041" s="102">
        <v>2100</v>
      </c>
      <c r="H1041" s="103">
        <v>10500</v>
      </c>
      <c r="I1041" s="411"/>
      <c r="J1041" s="459"/>
      <c r="K1041" s="459"/>
      <c r="L1041" s="459"/>
      <c r="M1041" s="459"/>
      <c r="N1041" s="459"/>
      <c r="O1041" s="459"/>
      <c r="P1041" s="459"/>
      <c r="Q1041" s="459"/>
      <c r="R1041" s="459"/>
      <c r="S1041" s="459"/>
      <c r="T1041" s="459"/>
      <c r="U1041" s="482"/>
      <c r="V1041" s="41"/>
      <c r="W1041" s="41"/>
      <c r="X1041" s="41"/>
      <c r="Y1041" s="166"/>
      <c r="Z1041" s="41"/>
      <c r="AA1041" s="444"/>
      <c r="AB1041" s="41"/>
    </row>
    <row r="1042" spans="1:28" ht="15.75" customHeight="1">
      <c r="A1042" s="13">
        <v>1032</v>
      </c>
      <c r="B1042" s="14" t="s">
        <v>301</v>
      </c>
      <c r="C1042" s="31" t="s">
        <v>387</v>
      </c>
      <c r="D1042" s="9"/>
      <c r="E1042" s="13">
        <v>5</v>
      </c>
      <c r="F1042" s="13" t="s">
        <v>57</v>
      </c>
      <c r="G1042" s="102">
        <v>3594</v>
      </c>
      <c r="H1042" s="103">
        <v>17970</v>
      </c>
      <c r="I1042" s="411"/>
      <c r="J1042" s="459"/>
      <c r="K1042" s="459"/>
      <c r="L1042" s="459"/>
      <c r="M1042" s="459"/>
      <c r="N1042" s="459"/>
      <c r="O1042" s="459"/>
      <c r="P1042" s="459"/>
      <c r="Q1042" s="459"/>
      <c r="R1042" s="459"/>
      <c r="S1042" s="459"/>
      <c r="T1042" s="459"/>
      <c r="U1042" s="482"/>
      <c r="V1042" s="41"/>
      <c r="W1042" s="41"/>
      <c r="X1042" s="41"/>
      <c r="Y1042" s="166"/>
      <c r="Z1042" s="41"/>
      <c r="AA1042" s="444"/>
      <c r="AB1042" s="41"/>
    </row>
    <row r="1043" spans="1:28" ht="15.75" customHeight="1">
      <c r="A1043" s="13">
        <v>1033</v>
      </c>
      <c r="B1043" s="14" t="s">
        <v>301</v>
      </c>
      <c r="C1043" s="31" t="s">
        <v>411</v>
      </c>
      <c r="D1043" s="9"/>
      <c r="E1043" s="13">
        <v>6</v>
      </c>
      <c r="F1043" s="13" t="s">
        <v>252</v>
      </c>
      <c r="G1043" s="102">
        <v>5600</v>
      </c>
      <c r="H1043" s="103">
        <v>33600</v>
      </c>
      <c r="I1043" s="411"/>
      <c r="J1043" s="459"/>
      <c r="K1043" s="459"/>
      <c r="L1043" s="459"/>
      <c r="M1043" s="459"/>
      <c r="N1043" s="459"/>
      <c r="O1043" s="459"/>
      <c r="P1043" s="459"/>
      <c r="Q1043" s="459"/>
      <c r="R1043" s="459"/>
      <c r="S1043" s="459"/>
      <c r="T1043" s="459"/>
      <c r="U1043" s="482"/>
      <c r="V1043" s="41"/>
      <c r="W1043" s="41"/>
      <c r="X1043" s="41"/>
      <c r="Y1043" s="166"/>
      <c r="Z1043" s="41"/>
      <c r="AA1043" s="444"/>
      <c r="AB1043" s="41"/>
    </row>
    <row r="1044" spans="1:28" ht="15.75" customHeight="1">
      <c r="A1044" s="13">
        <v>1034</v>
      </c>
      <c r="B1044" s="14" t="s">
        <v>381</v>
      </c>
      <c r="C1044" s="24" t="s">
        <v>403</v>
      </c>
      <c r="D1044" s="9"/>
      <c r="E1044" s="18"/>
      <c r="F1044" s="9"/>
      <c r="G1044" s="11"/>
      <c r="H1044" s="11"/>
      <c r="I1044" s="411"/>
      <c r="J1044" s="459"/>
      <c r="K1044" s="459"/>
      <c r="L1044" s="459"/>
      <c r="M1044" s="459"/>
      <c r="N1044" s="459"/>
      <c r="O1044" s="459"/>
      <c r="P1044" s="459"/>
      <c r="Q1044" s="459"/>
      <c r="R1044" s="459"/>
      <c r="S1044" s="459"/>
      <c r="T1044" s="459"/>
      <c r="U1044" s="482"/>
      <c r="V1044" s="41"/>
      <c r="W1044" s="41"/>
      <c r="X1044" s="41"/>
      <c r="Y1044" s="166"/>
      <c r="Z1044" s="41"/>
      <c r="AA1044" s="444"/>
      <c r="AB1044" s="41"/>
    </row>
    <row r="1045" spans="1:28" ht="15.75" customHeight="1">
      <c r="A1045" s="13">
        <v>1035</v>
      </c>
      <c r="B1045" s="14" t="s">
        <v>381</v>
      </c>
      <c r="C1045" s="31" t="s">
        <v>412</v>
      </c>
      <c r="D1045" s="9"/>
      <c r="E1045" s="13">
        <v>2</v>
      </c>
      <c r="F1045" s="13" t="s">
        <v>267</v>
      </c>
      <c r="G1045" s="102">
        <v>5000</v>
      </c>
      <c r="H1045" s="103">
        <v>10000</v>
      </c>
      <c r="I1045" s="411"/>
      <c r="J1045" s="459"/>
      <c r="K1045" s="459"/>
      <c r="L1045" s="459"/>
      <c r="M1045" s="459"/>
      <c r="N1045" s="459"/>
      <c r="O1045" s="459"/>
      <c r="P1045" s="459"/>
      <c r="Q1045" s="459"/>
      <c r="R1045" s="459"/>
      <c r="S1045" s="459"/>
      <c r="T1045" s="459"/>
      <c r="U1045" s="482"/>
      <c r="V1045" s="41"/>
      <c r="W1045" s="41"/>
      <c r="X1045" s="41"/>
      <c r="Y1045" s="166"/>
      <c r="Z1045" s="41"/>
      <c r="AA1045" s="444"/>
      <c r="AB1045" s="41"/>
    </row>
    <row r="1046" spans="1:28" ht="15.75" customHeight="1">
      <c r="A1046" s="13">
        <v>1036</v>
      </c>
      <c r="B1046" s="14" t="s">
        <v>381</v>
      </c>
      <c r="C1046" s="31" t="s">
        <v>413</v>
      </c>
      <c r="D1046" s="9"/>
      <c r="E1046" s="13">
        <v>8</v>
      </c>
      <c r="F1046" s="13" t="s">
        <v>267</v>
      </c>
      <c r="G1046" s="102">
        <v>10000</v>
      </c>
      <c r="H1046" s="103">
        <v>80000</v>
      </c>
      <c r="I1046" s="411"/>
      <c r="J1046" s="459"/>
      <c r="K1046" s="459"/>
      <c r="L1046" s="459"/>
      <c r="M1046" s="459"/>
      <c r="N1046" s="459"/>
      <c r="O1046" s="459"/>
      <c r="P1046" s="459"/>
      <c r="Q1046" s="459"/>
      <c r="R1046" s="459"/>
      <c r="S1046" s="459"/>
      <c r="T1046" s="459"/>
      <c r="U1046" s="482"/>
      <c r="V1046" s="41"/>
      <c r="W1046" s="41"/>
      <c r="X1046" s="41"/>
      <c r="Y1046" s="166"/>
      <c r="Z1046" s="41"/>
      <c r="AA1046" s="444"/>
      <c r="AB1046" s="41"/>
    </row>
    <row r="1047" spans="1:28" ht="15.75" customHeight="1">
      <c r="A1047" s="13">
        <v>1037</v>
      </c>
      <c r="B1047" s="14" t="s">
        <v>381</v>
      </c>
      <c r="C1047" s="31" t="s">
        <v>404</v>
      </c>
      <c r="D1047" s="9"/>
      <c r="E1047" s="13">
        <v>1</v>
      </c>
      <c r="F1047" s="13" t="s">
        <v>399</v>
      </c>
      <c r="G1047" s="102">
        <v>12555</v>
      </c>
      <c r="H1047" s="103">
        <v>12555</v>
      </c>
      <c r="I1047" s="411"/>
      <c r="J1047" s="459"/>
      <c r="K1047" s="459"/>
      <c r="L1047" s="459"/>
      <c r="M1047" s="459"/>
      <c r="N1047" s="459"/>
      <c r="O1047" s="459"/>
      <c r="P1047" s="459"/>
      <c r="Q1047" s="459"/>
      <c r="R1047" s="459"/>
      <c r="S1047" s="459"/>
      <c r="T1047" s="459"/>
      <c r="U1047" s="482"/>
      <c r="V1047" s="41"/>
      <c r="W1047" s="41"/>
      <c r="X1047" s="41"/>
      <c r="Y1047" s="166"/>
      <c r="Z1047" s="41"/>
      <c r="AA1047" s="444"/>
      <c r="AB1047" s="41"/>
    </row>
    <row r="1048" spans="1:28" ht="15.75" customHeight="1">
      <c r="A1048" s="13">
        <v>1038</v>
      </c>
      <c r="B1048" s="14"/>
      <c r="C1048" s="39" t="s">
        <v>392</v>
      </c>
      <c r="D1048" s="9"/>
      <c r="E1048" s="18"/>
      <c r="F1048" s="9"/>
      <c r="G1048" s="11"/>
      <c r="H1048" s="11">
        <f>SUM(H1039:H1047)</f>
        <v>200000</v>
      </c>
      <c r="I1048" s="411"/>
      <c r="J1048" s="459"/>
      <c r="K1048" s="459"/>
      <c r="L1048" s="459"/>
      <c r="M1048" s="459"/>
      <c r="N1048" s="459"/>
      <c r="O1048" s="459"/>
      <c r="P1048" s="459"/>
      <c r="Q1048" s="459"/>
      <c r="R1048" s="459"/>
      <c r="S1048" s="459"/>
      <c r="T1048" s="459"/>
      <c r="U1048" s="482"/>
      <c r="V1048" s="41"/>
      <c r="W1048" s="41"/>
      <c r="X1048" s="41"/>
      <c r="Y1048" s="166"/>
      <c r="Z1048" s="41"/>
      <c r="AA1048" s="444"/>
      <c r="AB1048" s="41"/>
    </row>
    <row r="1049" spans="1:28" ht="15.75" customHeight="1">
      <c r="A1049" s="13">
        <v>1039</v>
      </c>
      <c r="B1049" s="14"/>
      <c r="C1049" s="24" t="s">
        <v>414</v>
      </c>
      <c r="D1049" s="14" t="s">
        <v>37</v>
      </c>
      <c r="E1049" s="60">
        <v>6</v>
      </c>
      <c r="F1049" s="9"/>
      <c r="G1049" s="11">
        <f>H1060</f>
        <v>200000</v>
      </c>
      <c r="H1049" s="11">
        <f>E1049*G1049</f>
        <v>1200000</v>
      </c>
      <c r="I1049" s="411" t="s">
        <v>30</v>
      </c>
      <c r="J1049" s="459"/>
      <c r="K1049" s="459">
        <v>3</v>
      </c>
      <c r="L1049" s="459"/>
      <c r="M1049" s="459"/>
      <c r="N1049" s="459">
        <v>3</v>
      </c>
      <c r="O1049" s="459"/>
      <c r="P1049" s="459"/>
      <c r="Q1049" s="459"/>
      <c r="R1049" s="459"/>
      <c r="S1049" s="459"/>
      <c r="T1049" s="459"/>
      <c r="U1049" s="482"/>
      <c r="V1049" s="41"/>
      <c r="W1049" s="342">
        <f>K1049*AA1049</f>
        <v>600000</v>
      </c>
      <c r="X1049" s="41"/>
      <c r="Y1049" s="166"/>
      <c r="Z1049" s="41"/>
      <c r="AA1049" s="455">
        <f>H1049/6</f>
        <v>200000</v>
      </c>
      <c r="AB1049" s="41"/>
    </row>
    <row r="1050" spans="1:28" ht="15.75" customHeight="1">
      <c r="A1050" s="13">
        <v>1040</v>
      </c>
      <c r="B1050" s="14" t="s">
        <v>301</v>
      </c>
      <c r="C1050" s="24" t="s">
        <v>408</v>
      </c>
      <c r="D1050" s="9"/>
      <c r="E1050" s="18"/>
      <c r="F1050" s="9"/>
      <c r="G1050" s="11"/>
      <c r="H1050" s="11"/>
      <c r="I1050" s="411"/>
      <c r="J1050" s="459"/>
      <c r="K1050" s="459"/>
      <c r="L1050" s="459"/>
      <c r="M1050" s="459"/>
      <c r="N1050" s="459"/>
      <c r="O1050" s="459"/>
      <c r="P1050" s="459"/>
      <c r="Q1050" s="459"/>
      <c r="R1050" s="459"/>
      <c r="S1050" s="459"/>
      <c r="T1050" s="459"/>
      <c r="U1050" s="482"/>
      <c r="V1050" s="41"/>
      <c r="W1050" s="41"/>
      <c r="X1050" s="41"/>
      <c r="Y1050" s="166"/>
      <c r="Z1050" s="41"/>
      <c r="AA1050" s="444"/>
      <c r="AB1050" s="41"/>
    </row>
    <row r="1051" spans="1:28" ht="15.75" customHeight="1">
      <c r="A1051" s="13">
        <v>1041</v>
      </c>
      <c r="B1051" s="14" t="s">
        <v>301</v>
      </c>
      <c r="C1051" s="71" t="s">
        <v>388</v>
      </c>
      <c r="D1051" s="9"/>
      <c r="E1051" s="13">
        <v>3</v>
      </c>
      <c r="F1051" s="13" t="s">
        <v>267</v>
      </c>
      <c r="G1051" s="102">
        <v>32025</v>
      </c>
      <c r="H1051" s="103">
        <f t="shared" ref="H1051:H1053" si="30">E1051*G1051</f>
        <v>96075</v>
      </c>
      <c r="I1051" s="411"/>
      <c r="J1051" s="459"/>
      <c r="K1051" s="459"/>
      <c r="L1051" s="459"/>
      <c r="M1051" s="459"/>
      <c r="N1051" s="459"/>
      <c r="O1051" s="459"/>
      <c r="P1051" s="459"/>
      <c r="Q1051" s="459"/>
      <c r="R1051" s="459"/>
      <c r="S1051" s="459"/>
      <c r="T1051" s="459"/>
      <c r="U1051" s="482"/>
      <c r="V1051" s="41"/>
      <c r="W1051" s="41"/>
      <c r="X1051" s="41"/>
      <c r="Y1051" s="166"/>
      <c r="Z1051" s="41"/>
      <c r="AA1051" s="444"/>
      <c r="AB1051" s="41"/>
    </row>
    <row r="1052" spans="1:28" ht="15.75" customHeight="1">
      <c r="A1052" s="13">
        <v>1042</v>
      </c>
      <c r="B1052" s="14" t="s">
        <v>301</v>
      </c>
      <c r="C1052" s="31" t="s">
        <v>415</v>
      </c>
      <c r="D1052" s="9"/>
      <c r="E1052" s="13">
        <v>6</v>
      </c>
      <c r="F1052" s="13" t="s">
        <v>252</v>
      </c>
      <c r="G1052" s="102">
        <v>1250</v>
      </c>
      <c r="H1052" s="103">
        <f t="shared" si="30"/>
        <v>7500</v>
      </c>
      <c r="I1052" s="411"/>
      <c r="J1052" s="459"/>
      <c r="K1052" s="459"/>
      <c r="L1052" s="459"/>
      <c r="M1052" s="459"/>
      <c r="N1052" s="459"/>
      <c r="O1052" s="459"/>
      <c r="P1052" s="459"/>
      <c r="Q1052" s="459"/>
      <c r="R1052" s="459"/>
      <c r="S1052" s="459"/>
      <c r="T1052" s="459"/>
      <c r="U1052" s="482"/>
      <c r="V1052" s="41"/>
      <c r="W1052" s="41"/>
      <c r="X1052" s="41"/>
      <c r="Y1052" s="166"/>
      <c r="Z1052" s="41"/>
      <c r="AA1052" s="444"/>
      <c r="AB1052" s="41"/>
    </row>
    <row r="1053" spans="1:28" ht="15.75" customHeight="1">
      <c r="A1053" s="13">
        <v>1043</v>
      </c>
      <c r="B1053" s="14" t="s">
        <v>301</v>
      </c>
      <c r="C1053" s="31" t="s">
        <v>412</v>
      </c>
      <c r="D1053" s="9"/>
      <c r="E1053" s="13">
        <v>2</v>
      </c>
      <c r="F1053" s="13" t="s">
        <v>267</v>
      </c>
      <c r="G1053" s="102">
        <v>5000</v>
      </c>
      <c r="H1053" s="103">
        <f t="shared" si="30"/>
        <v>10000</v>
      </c>
      <c r="I1053" s="411"/>
      <c r="J1053" s="459"/>
      <c r="K1053" s="459"/>
      <c r="L1053" s="459"/>
      <c r="M1053" s="459"/>
      <c r="N1053" s="459"/>
      <c r="O1053" s="459"/>
      <c r="P1053" s="459"/>
      <c r="Q1053" s="459"/>
      <c r="R1053" s="459"/>
      <c r="S1053" s="459"/>
      <c r="T1053" s="459"/>
      <c r="U1053" s="482"/>
      <c r="V1053" s="41"/>
      <c r="W1053" s="41"/>
      <c r="X1053" s="41"/>
      <c r="Y1053" s="166"/>
      <c r="Z1053" s="41"/>
      <c r="AA1053" s="444"/>
      <c r="AB1053" s="41"/>
    </row>
    <row r="1054" spans="1:28" ht="15.75" customHeight="1">
      <c r="A1054" s="13">
        <v>1044</v>
      </c>
      <c r="B1054" s="14" t="s">
        <v>381</v>
      </c>
      <c r="C1054" s="24" t="s">
        <v>403</v>
      </c>
      <c r="D1054" s="9"/>
      <c r="E1054" s="18"/>
      <c r="F1054" s="9"/>
      <c r="G1054" s="11"/>
      <c r="H1054" s="11"/>
      <c r="I1054" s="411"/>
      <c r="J1054" s="459"/>
      <c r="K1054" s="459"/>
      <c r="L1054" s="459"/>
      <c r="M1054" s="459"/>
      <c r="N1054" s="459"/>
      <c r="O1054" s="459"/>
      <c r="P1054" s="459"/>
      <c r="Q1054" s="459"/>
      <c r="R1054" s="459"/>
      <c r="S1054" s="459"/>
      <c r="T1054" s="459"/>
      <c r="U1054" s="482"/>
      <c r="V1054" s="41"/>
      <c r="W1054" s="41"/>
      <c r="X1054" s="41"/>
      <c r="Y1054" s="166"/>
      <c r="Z1054" s="41"/>
      <c r="AA1054" s="444"/>
      <c r="AB1054" s="41"/>
    </row>
    <row r="1055" spans="1:28" ht="15.75" customHeight="1">
      <c r="A1055" s="13">
        <v>1045</v>
      </c>
      <c r="B1055" s="14" t="s">
        <v>381</v>
      </c>
      <c r="C1055" s="31" t="s">
        <v>416</v>
      </c>
      <c r="D1055" s="9"/>
      <c r="E1055" s="13">
        <v>2</v>
      </c>
      <c r="F1055" s="13" t="s">
        <v>267</v>
      </c>
      <c r="G1055" s="102">
        <v>11624.5</v>
      </c>
      <c r="H1055" s="103">
        <f t="shared" ref="H1055:H1059" si="31">E1055*G1055</f>
        <v>23249</v>
      </c>
      <c r="I1055" s="411"/>
      <c r="J1055" s="459"/>
      <c r="K1055" s="459"/>
      <c r="L1055" s="459"/>
      <c r="M1055" s="459"/>
      <c r="N1055" s="459"/>
      <c r="O1055" s="459"/>
      <c r="P1055" s="459"/>
      <c r="Q1055" s="459"/>
      <c r="R1055" s="459"/>
      <c r="S1055" s="459"/>
      <c r="T1055" s="459"/>
      <c r="U1055" s="482"/>
      <c r="V1055" s="41"/>
      <c r="W1055" s="41"/>
      <c r="X1055" s="41"/>
      <c r="Y1055" s="166"/>
      <c r="Z1055" s="41"/>
      <c r="AA1055" s="444"/>
      <c r="AB1055" s="41"/>
    </row>
    <row r="1056" spans="1:28" ht="15.75" customHeight="1">
      <c r="A1056" s="13">
        <v>1046</v>
      </c>
      <c r="B1056" s="14" t="s">
        <v>381</v>
      </c>
      <c r="C1056" s="31" t="s">
        <v>404</v>
      </c>
      <c r="D1056" s="9"/>
      <c r="E1056" s="13">
        <v>2</v>
      </c>
      <c r="F1056" s="13" t="s">
        <v>252</v>
      </c>
      <c r="G1056" s="102">
        <v>9000</v>
      </c>
      <c r="H1056" s="103">
        <f t="shared" si="31"/>
        <v>18000</v>
      </c>
      <c r="I1056" s="411"/>
      <c r="J1056" s="459"/>
      <c r="K1056" s="459"/>
      <c r="L1056" s="459"/>
      <c r="M1056" s="459"/>
      <c r="N1056" s="459"/>
      <c r="O1056" s="459"/>
      <c r="P1056" s="459"/>
      <c r="Q1056" s="459"/>
      <c r="R1056" s="459"/>
      <c r="S1056" s="459"/>
      <c r="T1056" s="459"/>
      <c r="U1056" s="482"/>
      <c r="V1056" s="41"/>
      <c r="W1056" s="41"/>
      <c r="X1056" s="41"/>
      <c r="Y1056" s="166"/>
      <c r="Z1056" s="41"/>
      <c r="AA1056" s="444"/>
      <c r="AB1056" s="41"/>
    </row>
    <row r="1057" spans="1:28" ht="15.75" customHeight="1">
      <c r="A1057" s="13">
        <v>1047</v>
      </c>
      <c r="B1057" s="14" t="s">
        <v>381</v>
      </c>
      <c r="C1057" s="31" t="s">
        <v>411</v>
      </c>
      <c r="D1057" s="9"/>
      <c r="E1057" s="13">
        <v>4</v>
      </c>
      <c r="F1057" s="13" t="s">
        <v>252</v>
      </c>
      <c r="G1057" s="102">
        <v>5600</v>
      </c>
      <c r="H1057" s="103">
        <f t="shared" si="31"/>
        <v>22400</v>
      </c>
      <c r="I1057" s="411"/>
      <c r="J1057" s="459"/>
      <c r="K1057" s="459"/>
      <c r="L1057" s="459"/>
      <c r="M1057" s="459"/>
      <c r="N1057" s="459"/>
      <c r="O1057" s="459"/>
      <c r="P1057" s="459"/>
      <c r="Q1057" s="459"/>
      <c r="R1057" s="459"/>
      <c r="S1057" s="459"/>
      <c r="T1057" s="459"/>
      <c r="U1057" s="482"/>
      <c r="V1057" s="41"/>
      <c r="W1057" s="41"/>
      <c r="X1057" s="41"/>
      <c r="Y1057" s="166"/>
      <c r="Z1057" s="41"/>
      <c r="AA1057" s="444"/>
      <c r="AB1057" s="41"/>
    </row>
    <row r="1058" spans="1:28" ht="15.75" customHeight="1">
      <c r="A1058" s="13">
        <v>1048</v>
      </c>
      <c r="B1058" s="14" t="s">
        <v>381</v>
      </c>
      <c r="C1058" s="62" t="s">
        <v>417</v>
      </c>
      <c r="D1058" s="9"/>
      <c r="E1058" s="14">
        <v>4</v>
      </c>
      <c r="F1058" s="105" t="s">
        <v>252</v>
      </c>
      <c r="G1058" s="84">
        <v>2100</v>
      </c>
      <c r="H1058" s="103">
        <f t="shared" si="31"/>
        <v>8400</v>
      </c>
      <c r="I1058" s="411"/>
      <c r="J1058" s="459"/>
      <c r="K1058" s="459"/>
      <c r="L1058" s="459"/>
      <c r="M1058" s="459"/>
      <c r="N1058" s="459"/>
      <c r="O1058" s="459"/>
      <c r="P1058" s="459"/>
      <c r="Q1058" s="459"/>
      <c r="R1058" s="459"/>
      <c r="S1058" s="459"/>
      <c r="T1058" s="459"/>
      <c r="U1058" s="482"/>
      <c r="V1058" s="41"/>
      <c r="W1058" s="41"/>
      <c r="X1058" s="41"/>
      <c r="Y1058" s="166"/>
      <c r="Z1058" s="41"/>
      <c r="AA1058" s="444"/>
      <c r="AB1058" s="41"/>
    </row>
    <row r="1059" spans="1:28" ht="15.75" customHeight="1">
      <c r="A1059" s="13">
        <v>1049</v>
      </c>
      <c r="B1059" s="14" t="s">
        <v>381</v>
      </c>
      <c r="C1059" s="62" t="s">
        <v>418</v>
      </c>
      <c r="D1059" s="9"/>
      <c r="E1059" s="14">
        <v>4</v>
      </c>
      <c r="F1059" s="105" t="s">
        <v>252</v>
      </c>
      <c r="G1059" s="84">
        <v>3594</v>
      </c>
      <c r="H1059" s="103">
        <f t="shared" si="31"/>
        <v>14376</v>
      </c>
      <c r="I1059" s="411"/>
      <c r="J1059" s="459"/>
      <c r="K1059" s="459"/>
      <c r="L1059" s="459"/>
      <c r="M1059" s="459"/>
      <c r="N1059" s="459"/>
      <c r="O1059" s="459"/>
      <c r="P1059" s="459"/>
      <c r="Q1059" s="459"/>
      <c r="R1059" s="459"/>
      <c r="S1059" s="459"/>
      <c r="T1059" s="459"/>
      <c r="U1059" s="482"/>
      <c r="V1059" s="41"/>
      <c r="W1059" s="41"/>
      <c r="X1059" s="41"/>
      <c r="Y1059" s="166"/>
      <c r="Z1059" s="41"/>
      <c r="AA1059" s="444"/>
      <c r="AB1059" s="41"/>
    </row>
    <row r="1060" spans="1:28" ht="15.75" customHeight="1">
      <c r="A1060" s="13">
        <v>1050</v>
      </c>
      <c r="B1060" s="14"/>
      <c r="C1060" s="39" t="s">
        <v>392</v>
      </c>
      <c r="D1060" s="9"/>
      <c r="E1060" s="18"/>
      <c r="F1060" s="9"/>
      <c r="G1060" s="11"/>
      <c r="H1060" s="11">
        <f>SUM(H1051:H1059)</f>
        <v>200000</v>
      </c>
      <c r="I1060" s="411"/>
      <c r="J1060" s="459"/>
      <c r="K1060" s="459"/>
      <c r="L1060" s="459"/>
      <c r="M1060" s="459"/>
      <c r="N1060" s="459"/>
      <c r="O1060" s="459"/>
      <c r="P1060" s="459"/>
      <c r="Q1060" s="459"/>
      <c r="R1060" s="459"/>
      <c r="S1060" s="459"/>
      <c r="T1060" s="459"/>
      <c r="U1060" s="482"/>
      <c r="V1060" s="41"/>
      <c r="W1060" s="41"/>
      <c r="X1060" s="41"/>
      <c r="Y1060" s="166"/>
      <c r="Z1060" s="41"/>
      <c r="AA1060" s="444"/>
      <c r="AB1060" s="41"/>
    </row>
    <row r="1061" spans="1:28" ht="15.75" customHeight="1">
      <c r="A1061" s="13">
        <v>1051</v>
      </c>
      <c r="B1061" s="14"/>
      <c r="C1061" s="24" t="s">
        <v>419</v>
      </c>
      <c r="D1061" s="14" t="s">
        <v>37</v>
      </c>
      <c r="E1061" s="60">
        <v>11</v>
      </c>
      <c r="F1061" s="9"/>
      <c r="G1061" s="11">
        <f>H1074</f>
        <v>204500</v>
      </c>
      <c r="H1061" s="11">
        <f>E1061*G1061</f>
        <v>2249500</v>
      </c>
      <c r="I1061" s="411" t="s">
        <v>30</v>
      </c>
      <c r="J1061" s="459"/>
      <c r="K1061" s="459">
        <v>4</v>
      </c>
      <c r="L1061" s="459"/>
      <c r="M1061" s="459"/>
      <c r="N1061" s="459">
        <v>3</v>
      </c>
      <c r="O1061" s="459"/>
      <c r="P1061" s="459"/>
      <c r="Q1061" s="459">
        <v>3</v>
      </c>
      <c r="R1061" s="459"/>
      <c r="S1061" s="459"/>
      <c r="T1061" s="459"/>
      <c r="U1061" s="482"/>
      <c r="V1061" s="41"/>
      <c r="W1061" s="342">
        <f>K1061*AA1061</f>
        <v>899800</v>
      </c>
      <c r="X1061" s="342">
        <f>N1061*AA1061</f>
        <v>674850</v>
      </c>
      <c r="Y1061" s="166">
        <v>674850</v>
      </c>
      <c r="Z1061" s="41"/>
      <c r="AA1061" s="455">
        <f>H1061/10</f>
        <v>224950</v>
      </c>
      <c r="AB1061" s="41"/>
    </row>
    <row r="1062" spans="1:28" ht="15.75" customHeight="1">
      <c r="A1062" s="13">
        <v>1052</v>
      </c>
      <c r="B1062" s="14" t="s">
        <v>301</v>
      </c>
      <c r="C1062" s="24" t="s">
        <v>408</v>
      </c>
      <c r="D1062" s="9"/>
      <c r="E1062" s="18"/>
      <c r="F1062" s="9"/>
      <c r="G1062" s="11"/>
      <c r="H1062" s="11"/>
      <c r="I1062" s="411"/>
      <c r="J1062" s="459"/>
      <c r="K1062" s="459"/>
      <c r="L1062" s="459"/>
      <c r="M1062" s="459"/>
      <c r="N1062" s="459"/>
      <c r="O1062" s="459"/>
      <c r="P1062" s="459"/>
      <c r="Q1062" s="459"/>
      <c r="R1062" s="459"/>
      <c r="S1062" s="459"/>
      <c r="T1062" s="459"/>
      <c r="U1062" s="482"/>
      <c r="V1062" s="41"/>
      <c r="W1062" s="41"/>
      <c r="X1062" s="41"/>
      <c r="Y1062" s="166"/>
      <c r="Z1062" s="41"/>
      <c r="AA1062" s="444"/>
      <c r="AB1062" s="41"/>
    </row>
    <row r="1063" spans="1:28" ht="15.75" customHeight="1">
      <c r="A1063" s="13">
        <v>1053</v>
      </c>
      <c r="B1063" s="14" t="s">
        <v>301</v>
      </c>
      <c r="C1063" s="106" t="s">
        <v>420</v>
      </c>
      <c r="D1063" s="9"/>
      <c r="E1063" s="25">
        <v>8</v>
      </c>
      <c r="F1063" s="107" t="s">
        <v>57</v>
      </c>
      <c r="G1063" s="107">
        <v>1500</v>
      </c>
      <c r="H1063" s="108">
        <f t="shared" ref="H1063:H1070" si="32">E1063*G1063</f>
        <v>12000</v>
      </c>
      <c r="I1063" s="411"/>
      <c r="J1063" s="459"/>
      <c r="K1063" s="459"/>
      <c r="L1063" s="459"/>
      <c r="M1063" s="459"/>
      <c r="N1063" s="459"/>
      <c r="O1063" s="459"/>
      <c r="P1063" s="459"/>
      <c r="Q1063" s="459"/>
      <c r="R1063" s="459"/>
      <c r="S1063" s="459"/>
      <c r="T1063" s="459"/>
      <c r="U1063" s="482"/>
      <c r="V1063" s="41"/>
      <c r="W1063" s="41"/>
      <c r="X1063" s="41"/>
      <c r="Y1063" s="166"/>
      <c r="Z1063" s="41"/>
      <c r="AA1063" s="444"/>
      <c r="AB1063" s="41"/>
    </row>
    <row r="1064" spans="1:28" ht="15.75" customHeight="1">
      <c r="A1064" s="13">
        <v>1054</v>
      </c>
      <c r="B1064" s="14" t="s">
        <v>301</v>
      </c>
      <c r="C1064" s="106" t="s">
        <v>421</v>
      </c>
      <c r="D1064" s="9"/>
      <c r="E1064" s="25">
        <v>10</v>
      </c>
      <c r="F1064" s="107" t="s">
        <v>62</v>
      </c>
      <c r="G1064" s="107">
        <v>600</v>
      </c>
      <c r="H1064" s="108">
        <f t="shared" si="32"/>
        <v>6000</v>
      </c>
      <c r="I1064" s="411"/>
      <c r="J1064" s="459"/>
      <c r="K1064" s="459"/>
      <c r="L1064" s="459"/>
      <c r="M1064" s="459"/>
      <c r="N1064" s="459"/>
      <c r="O1064" s="459"/>
      <c r="P1064" s="459"/>
      <c r="Q1064" s="459"/>
      <c r="R1064" s="459"/>
      <c r="S1064" s="459"/>
      <c r="T1064" s="459"/>
      <c r="U1064" s="482"/>
      <c r="V1064" s="41"/>
      <c r="W1064" s="41"/>
      <c r="X1064" s="41"/>
      <c r="Y1064" s="166"/>
      <c r="Z1064" s="41"/>
      <c r="AA1064" s="444"/>
      <c r="AB1064" s="41"/>
    </row>
    <row r="1065" spans="1:28" ht="15.75" customHeight="1">
      <c r="A1065" s="13">
        <v>1055</v>
      </c>
      <c r="B1065" s="14" t="s">
        <v>301</v>
      </c>
      <c r="C1065" s="106" t="s">
        <v>422</v>
      </c>
      <c r="D1065" s="9"/>
      <c r="E1065" s="25">
        <v>4</v>
      </c>
      <c r="F1065" s="107" t="s">
        <v>57</v>
      </c>
      <c r="G1065" s="107">
        <v>12000</v>
      </c>
      <c r="H1065" s="108">
        <f t="shared" si="32"/>
        <v>48000</v>
      </c>
      <c r="I1065" s="411"/>
      <c r="J1065" s="459"/>
      <c r="K1065" s="459"/>
      <c r="L1065" s="459"/>
      <c r="M1065" s="459"/>
      <c r="N1065" s="459"/>
      <c r="O1065" s="459"/>
      <c r="P1065" s="459"/>
      <c r="Q1065" s="459"/>
      <c r="R1065" s="459"/>
      <c r="S1065" s="459"/>
      <c r="T1065" s="459"/>
      <c r="U1065" s="482"/>
      <c r="V1065" s="41"/>
      <c r="W1065" s="41"/>
      <c r="X1065" s="41"/>
      <c r="Y1065" s="166"/>
      <c r="Z1065" s="41"/>
      <c r="AA1065" s="444"/>
      <c r="AB1065" s="41"/>
    </row>
    <row r="1066" spans="1:28" ht="15.75" customHeight="1">
      <c r="A1066" s="13">
        <v>1056</v>
      </c>
      <c r="B1066" s="14" t="s">
        <v>301</v>
      </c>
      <c r="C1066" s="106" t="s">
        <v>423</v>
      </c>
      <c r="D1066" s="9"/>
      <c r="E1066" s="25">
        <v>4</v>
      </c>
      <c r="F1066" s="107" t="s">
        <v>62</v>
      </c>
      <c r="G1066" s="107">
        <v>15000</v>
      </c>
      <c r="H1066" s="108">
        <f t="shared" si="32"/>
        <v>60000</v>
      </c>
      <c r="I1066" s="411"/>
      <c r="J1066" s="459"/>
      <c r="K1066" s="459"/>
      <c r="L1066" s="459"/>
      <c r="M1066" s="459"/>
      <c r="N1066" s="459"/>
      <c r="O1066" s="459"/>
      <c r="P1066" s="459"/>
      <c r="Q1066" s="459"/>
      <c r="R1066" s="459"/>
      <c r="S1066" s="459"/>
      <c r="T1066" s="459"/>
      <c r="U1066" s="482"/>
      <c r="V1066" s="41"/>
      <c r="W1066" s="41"/>
      <c r="X1066" s="41"/>
      <c r="Y1066" s="166"/>
      <c r="Z1066" s="41"/>
      <c r="AA1066" s="444"/>
      <c r="AB1066" s="41"/>
    </row>
    <row r="1067" spans="1:28" ht="15.75" customHeight="1">
      <c r="A1067" s="13">
        <v>1057</v>
      </c>
      <c r="B1067" s="14" t="s">
        <v>301</v>
      </c>
      <c r="C1067" s="106" t="s">
        <v>415</v>
      </c>
      <c r="D1067" s="9"/>
      <c r="E1067" s="25">
        <v>5</v>
      </c>
      <c r="F1067" s="107" t="s">
        <v>62</v>
      </c>
      <c r="G1067" s="107">
        <v>2300</v>
      </c>
      <c r="H1067" s="108">
        <f t="shared" si="32"/>
        <v>11500</v>
      </c>
      <c r="I1067" s="411"/>
      <c r="J1067" s="459"/>
      <c r="K1067" s="459"/>
      <c r="L1067" s="459"/>
      <c r="M1067" s="459"/>
      <c r="N1067" s="459"/>
      <c r="O1067" s="459"/>
      <c r="P1067" s="459"/>
      <c r="Q1067" s="459"/>
      <c r="R1067" s="459"/>
      <c r="S1067" s="459"/>
      <c r="T1067" s="459"/>
      <c r="U1067" s="482"/>
      <c r="V1067" s="41"/>
      <c r="W1067" s="41"/>
      <c r="X1067" s="41"/>
      <c r="Y1067" s="166"/>
      <c r="Z1067" s="41"/>
      <c r="AA1067" s="444"/>
      <c r="AB1067" s="41"/>
    </row>
    <row r="1068" spans="1:28" ht="15.75" customHeight="1">
      <c r="A1068" s="13">
        <v>1058</v>
      </c>
      <c r="B1068" s="14" t="s">
        <v>301</v>
      </c>
      <c r="C1068" s="31" t="s">
        <v>412</v>
      </c>
      <c r="D1068" s="9"/>
      <c r="E1068" s="13">
        <v>2</v>
      </c>
      <c r="F1068" s="13" t="s">
        <v>267</v>
      </c>
      <c r="G1068" s="102">
        <v>5000</v>
      </c>
      <c r="H1068" s="108">
        <f t="shared" si="32"/>
        <v>10000</v>
      </c>
      <c r="I1068" s="411"/>
      <c r="J1068" s="459"/>
      <c r="K1068" s="459"/>
      <c r="L1068" s="459"/>
      <c r="M1068" s="459"/>
      <c r="N1068" s="459"/>
      <c r="O1068" s="459"/>
      <c r="P1068" s="459"/>
      <c r="Q1068" s="459"/>
      <c r="R1068" s="459"/>
      <c r="S1068" s="459"/>
      <c r="T1068" s="459"/>
      <c r="U1068" s="482"/>
      <c r="V1068" s="41"/>
      <c r="W1068" s="41"/>
      <c r="X1068" s="41"/>
      <c r="Y1068" s="166"/>
      <c r="Z1068" s="41"/>
      <c r="AA1068" s="444"/>
      <c r="AB1068" s="41"/>
    </row>
    <row r="1069" spans="1:28" ht="15.75" customHeight="1">
      <c r="A1069" s="13">
        <v>1059</v>
      </c>
      <c r="B1069" s="14" t="s">
        <v>301</v>
      </c>
      <c r="C1069" s="31" t="s">
        <v>386</v>
      </c>
      <c r="D1069" s="9"/>
      <c r="E1069" s="13">
        <v>5</v>
      </c>
      <c r="F1069" s="13" t="s">
        <v>399</v>
      </c>
      <c r="G1069" s="102">
        <v>2100</v>
      </c>
      <c r="H1069" s="108">
        <f t="shared" si="32"/>
        <v>10500</v>
      </c>
      <c r="I1069" s="411"/>
      <c r="J1069" s="459"/>
      <c r="K1069" s="459"/>
      <c r="L1069" s="459"/>
      <c r="M1069" s="459"/>
      <c r="N1069" s="459"/>
      <c r="O1069" s="459"/>
      <c r="P1069" s="459"/>
      <c r="Q1069" s="459"/>
      <c r="R1069" s="459"/>
      <c r="S1069" s="459"/>
      <c r="T1069" s="459"/>
      <c r="U1069" s="482"/>
      <c r="V1069" s="41"/>
      <c r="W1069" s="41"/>
      <c r="X1069" s="41"/>
      <c r="Y1069" s="166"/>
      <c r="Z1069" s="41"/>
      <c r="AA1069" s="444"/>
      <c r="AB1069" s="41"/>
    </row>
    <row r="1070" spans="1:28" ht="15.75" customHeight="1">
      <c r="A1070" s="13">
        <v>1060</v>
      </c>
      <c r="B1070" s="14" t="s">
        <v>301</v>
      </c>
      <c r="C1070" s="31" t="s">
        <v>387</v>
      </c>
      <c r="D1070" s="9"/>
      <c r="E1070" s="13">
        <v>5</v>
      </c>
      <c r="F1070" s="13" t="s">
        <v>399</v>
      </c>
      <c r="G1070" s="102">
        <v>3500</v>
      </c>
      <c r="H1070" s="108">
        <f t="shared" si="32"/>
        <v>17500</v>
      </c>
      <c r="I1070" s="411"/>
      <c r="J1070" s="459"/>
      <c r="K1070" s="459"/>
      <c r="L1070" s="459"/>
      <c r="M1070" s="459"/>
      <c r="N1070" s="459"/>
      <c r="O1070" s="459"/>
      <c r="P1070" s="459"/>
      <c r="Q1070" s="459"/>
      <c r="R1070" s="459"/>
      <c r="S1070" s="459"/>
      <c r="T1070" s="459"/>
      <c r="U1070" s="482"/>
      <c r="V1070" s="41"/>
      <c r="W1070" s="41"/>
      <c r="X1070" s="41"/>
      <c r="Y1070" s="166"/>
      <c r="Z1070" s="41"/>
      <c r="AA1070" s="444"/>
      <c r="AB1070" s="41"/>
    </row>
    <row r="1071" spans="1:28" ht="15.75" customHeight="1">
      <c r="A1071" s="13">
        <v>1061</v>
      </c>
      <c r="B1071" s="14" t="s">
        <v>381</v>
      </c>
      <c r="C1071" s="24" t="s">
        <v>403</v>
      </c>
      <c r="D1071" s="9"/>
      <c r="E1071" s="18"/>
      <c r="F1071" s="9"/>
      <c r="G1071" s="11"/>
      <c r="H1071" s="11"/>
      <c r="I1071" s="411"/>
      <c r="J1071" s="459"/>
      <c r="K1071" s="459"/>
      <c r="L1071" s="459"/>
      <c r="M1071" s="459"/>
      <c r="N1071" s="459"/>
      <c r="O1071" s="459"/>
      <c r="P1071" s="459"/>
      <c r="Q1071" s="459"/>
      <c r="R1071" s="459"/>
      <c r="S1071" s="459"/>
      <c r="T1071" s="459"/>
      <c r="U1071" s="482"/>
      <c r="V1071" s="41"/>
      <c r="W1071" s="41"/>
      <c r="X1071" s="41"/>
      <c r="Y1071" s="166"/>
      <c r="Z1071" s="41"/>
      <c r="AA1071" s="444"/>
      <c r="AB1071" s="41"/>
    </row>
    <row r="1072" spans="1:28" ht="15.75" customHeight="1">
      <c r="A1072" s="13">
        <v>1062</v>
      </c>
      <c r="B1072" s="14" t="s">
        <v>381</v>
      </c>
      <c r="C1072" s="31" t="s">
        <v>413</v>
      </c>
      <c r="D1072" s="9"/>
      <c r="E1072" s="13">
        <v>2</v>
      </c>
      <c r="F1072" s="13" t="s">
        <v>267</v>
      </c>
      <c r="G1072" s="102">
        <v>10000</v>
      </c>
      <c r="H1072" s="108">
        <f t="shared" ref="H1072:H1073" si="33">E1072*G1072</f>
        <v>20000</v>
      </c>
      <c r="I1072" s="411"/>
      <c r="J1072" s="459"/>
      <c r="K1072" s="459"/>
      <c r="L1072" s="459"/>
      <c r="M1072" s="459"/>
      <c r="N1072" s="459"/>
      <c r="O1072" s="459"/>
      <c r="P1072" s="459"/>
      <c r="Q1072" s="459"/>
      <c r="R1072" s="459"/>
      <c r="S1072" s="459"/>
      <c r="T1072" s="459"/>
      <c r="U1072" s="482"/>
      <c r="V1072" s="41"/>
      <c r="W1072" s="41"/>
      <c r="X1072" s="41"/>
      <c r="Y1072" s="166"/>
      <c r="Z1072" s="41"/>
      <c r="AA1072" s="444"/>
      <c r="AB1072" s="41"/>
    </row>
    <row r="1073" spans="1:28" ht="15.75" customHeight="1">
      <c r="A1073" s="13">
        <v>1063</v>
      </c>
      <c r="B1073" s="14" t="s">
        <v>381</v>
      </c>
      <c r="C1073" s="106" t="s">
        <v>424</v>
      </c>
      <c r="D1073" s="9"/>
      <c r="E1073" s="25">
        <v>1</v>
      </c>
      <c r="F1073" s="107" t="s">
        <v>399</v>
      </c>
      <c r="G1073" s="107">
        <v>9000</v>
      </c>
      <c r="H1073" s="108">
        <f t="shared" si="33"/>
        <v>9000</v>
      </c>
      <c r="I1073" s="411"/>
      <c r="J1073" s="459"/>
      <c r="K1073" s="459"/>
      <c r="L1073" s="459"/>
      <c r="M1073" s="459"/>
      <c r="N1073" s="459"/>
      <c r="O1073" s="459"/>
      <c r="P1073" s="459"/>
      <c r="Q1073" s="459"/>
      <c r="R1073" s="459"/>
      <c r="S1073" s="459"/>
      <c r="T1073" s="459"/>
      <c r="U1073" s="482"/>
      <c r="V1073" s="41"/>
      <c r="W1073" s="41"/>
      <c r="X1073" s="41"/>
      <c r="Y1073" s="166"/>
      <c r="Z1073" s="41"/>
      <c r="AA1073" s="444"/>
      <c r="AB1073" s="41"/>
    </row>
    <row r="1074" spans="1:28" ht="15.75" customHeight="1">
      <c r="A1074" s="13">
        <v>1064</v>
      </c>
      <c r="B1074" s="14"/>
      <c r="C1074" s="39" t="s">
        <v>392</v>
      </c>
      <c r="D1074" s="9"/>
      <c r="E1074" s="18"/>
      <c r="F1074" s="9"/>
      <c r="G1074" s="11"/>
      <c r="H1074" s="11">
        <f>SUM(H1063:H1073)</f>
        <v>204500</v>
      </c>
      <c r="I1074" s="411"/>
      <c r="J1074" s="459"/>
      <c r="K1074" s="459"/>
      <c r="L1074" s="459"/>
      <c r="M1074" s="459"/>
      <c r="N1074" s="459"/>
      <c r="O1074" s="459"/>
      <c r="P1074" s="459"/>
      <c r="Q1074" s="459"/>
      <c r="R1074" s="459"/>
      <c r="S1074" s="459"/>
      <c r="T1074" s="459"/>
      <c r="U1074" s="482"/>
      <c r="V1074" s="41"/>
      <c r="W1074" s="41"/>
      <c r="X1074" s="41"/>
      <c r="Y1074" s="166"/>
      <c r="Z1074" s="41"/>
      <c r="AA1074" s="444"/>
      <c r="AB1074" s="41"/>
    </row>
    <row r="1075" spans="1:28" ht="15.75" customHeight="1">
      <c r="A1075" s="351"/>
      <c r="B1075" s="352"/>
      <c r="C1075" s="355"/>
      <c r="D1075" s="356"/>
      <c r="E1075" s="301"/>
      <c r="F1075" s="356"/>
      <c r="G1075" s="353"/>
      <c r="H1075" s="353"/>
      <c r="I1075" s="356"/>
      <c r="J1075" s="477"/>
      <c r="K1075" s="477"/>
      <c r="L1075" s="477"/>
      <c r="M1075" s="477"/>
      <c r="N1075" s="477"/>
      <c r="O1075" s="477"/>
      <c r="P1075" s="477"/>
      <c r="Q1075" s="477"/>
      <c r="R1075" s="477"/>
      <c r="S1075" s="477"/>
      <c r="T1075" s="477"/>
      <c r="U1075" s="493"/>
      <c r="V1075" s="41"/>
      <c r="W1075" s="41"/>
      <c r="X1075" s="41"/>
      <c r="Y1075" s="166"/>
      <c r="Z1075" s="41"/>
      <c r="AA1075" s="444"/>
      <c r="AB1075" s="41"/>
    </row>
    <row r="1076" spans="1:28" ht="15.75" customHeight="1">
      <c r="A1076" s="41"/>
      <c r="B1076" s="6"/>
      <c r="C1076" s="273"/>
      <c r="D1076" s="6"/>
      <c r="E1076" s="6"/>
      <c r="F1076" s="6"/>
      <c r="H1076" s="41"/>
      <c r="I1076" s="41"/>
      <c r="J1076" s="457"/>
      <c r="K1076" s="457"/>
      <c r="L1076" s="457"/>
      <c r="M1076" s="457"/>
      <c r="N1076" s="457"/>
      <c r="O1076" s="457"/>
      <c r="P1076" s="457"/>
      <c r="Q1076" s="457"/>
      <c r="R1076" s="457"/>
      <c r="S1076" s="457"/>
      <c r="T1076" s="457"/>
      <c r="U1076" s="480"/>
      <c r="V1076" s="41"/>
      <c r="W1076" s="41"/>
      <c r="X1076" s="41"/>
      <c r="Y1076" s="166"/>
      <c r="Z1076" s="41"/>
      <c r="AA1076" s="444"/>
      <c r="AB1076" s="41"/>
    </row>
    <row r="1077" spans="1:28" ht="15.75" customHeight="1">
      <c r="A1077" s="41"/>
      <c r="B1077" s="6"/>
      <c r="C1077" s="273"/>
      <c r="D1077" s="6"/>
      <c r="E1077" s="6"/>
      <c r="F1077" s="6"/>
      <c r="H1077" s="41"/>
      <c r="I1077" s="41"/>
      <c r="J1077" s="457"/>
      <c r="K1077" s="457"/>
      <c r="L1077" s="457"/>
      <c r="M1077" s="457"/>
      <c r="N1077" s="457"/>
      <c r="O1077" s="457"/>
      <c r="P1077" s="457"/>
      <c r="Q1077" s="457"/>
      <c r="R1077" s="457"/>
      <c r="S1077" s="457"/>
      <c r="T1077" s="457"/>
      <c r="U1077" s="480"/>
      <c r="V1077" s="41"/>
      <c r="W1077" s="41"/>
      <c r="X1077" s="41"/>
      <c r="Y1077" s="166"/>
      <c r="Z1077" s="41"/>
      <c r="AA1077" s="444"/>
      <c r="AB1077" s="41"/>
    </row>
    <row r="1078" spans="1:28" ht="15.75" customHeight="1">
      <c r="A1078" s="41"/>
      <c r="B1078" s="6"/>
      <c r="C1078" s="273"/>
      <c r="D1078" s="6"/>
      <c r="E1078" s="6"/>
      <c r="F1078" s="6"/>
      <c r="H1078" s="41"/>
      <c r="I1078" s="41"/>
      <c r="J1078" s="457"/>
      <c r="K1078" s="457"/>
      <c r="L1078" s="457"/>
      <c r="M1078" s="457"/>
      <c r="N1078" s="457"/>
      <c r="O1078" s="457"/>
      <c r="P1078" s="457"/>
      <c r="Q1078" s="457"/>
      <c r="R1078" s="457"/>
      <c r="S1078" s="457"/>
      <c r="T1078" s="457"/>
      <c r="U1078" s="480"/>
      <c r="V1078" s="41"/>
      <c r="W1078" s="41"/>
      <c r="X1078" s="41"/>
      <c r="Y1078" s="166"/>
      <c r="Z1078" s="41"/>
      <c r="AA1078" s="444"/>
      <c r="AB1078" s="41"/>
    </row>
    <row r="1079" spans="1:28" ht="15.75" customHeight="1">
      <c r="A1079" s="41"/>
      <c r="B1079" s="6"/>
      <c r="C1079" s="273"/>
      <c r="D1079" s="6"/>
      <c r="E1079" s="6"/>
      <c r="F1079" s="6"/>
      <c r="H1079" s="41"/>
      <c r="I1079" s="41"/>
      <c r="J1079" s="457"/>
      <c r="K1079" s="457"/>
      <c r="L1079" s="457"/>
      <c r="M1079" s="457"/>
      <c r="N1079" s="457"/>
      <c r="O1079" s="457"/>
      <c r="P1079" s="457"/>
      <c r="Q1079" s="457"/>
      <c r="R1079" s="457"/>
      <c r="S1079" s="457"/>
      <c r="T1079" s="457"/>
      <c r="U1079" s="480"/>
      <c r="V1079" s="41"/>
      <c r="W1079" s="41"/>
      <c r="X1079" s="41"/>
      <c r="Y1079" s="166"/>
      <c r="Z1079" s="41"/>
      <c r="AA1079" s="444"/>
      <c r="AB1079" s="41"/>
    </row>
    <row r="1080" spans="1:28" ht="15.75" customHeight="1">
      <c r="A1080" s="41"/>
      <c r="B1080" s="6"/>
      <c r="C1080" s="273"/>
      <c r="D1080" s="6"/>
      <c r="E1080" s="6"/>
      <c r="F1080" s="6"/>
      <c r="H1080" s="41"/>
      <c r="I1080" s="41"/>
      <c r="J1080" s="457"/>
      <c r="K1080" s="457"/>
      <c r="L1080" s="457"/>
      <c r="M1080" s="457"/>
      <c r="N1080" s="457"/>
      <c r="O1080" s="457"/>
      <c r="P1080" s="457"/>
      <c r="Q1080" s="457"/>
      <c r="R1080" s="457"/>
      <c r="S1080" s="457"/>
      <c r="T1080" s="457"/>
      <c r="U1080" s="480"/>
      <c r="V1080" s="41"/>
      <c r="W1080" s="41"/>
      <c r="X1080" s="41"/>
      <c r="Y1080" s="166"/>
      <c r="Z1080" s="41"/>
      <c r="AA1080" s="444"/>
      <c r="AB1080" s="41"/>
    </row>
    <row r="1081" spans="1:28" ht="15.75" customHeight="1">
      <c r="A1081" s="41"/>
      <c r="B1081" s="6"/>
      <c r="C1081" s="273"/>
      <c r="D1081" s="6"/>
      <c r="E1081" s="6"/>
      <c r="F1081" s="6"/>
      <c r="H1081" s="41"/>
      <c r="I1081" s="41"/>
      <c r="J1081" s="457"/>
      <c r="K1081" s="457"/>
      <c r="L1081" s="457"/>
      <c r="M1081" s="457"/>
      <c r="N1081" s="457"/>
      <c r="O1081" s="457"/>
      <c r="P1081" s="457"/>
      <c r="Q1081" s="457"/>
      <c r="R1081" s="457"/>
      <c r="S1081" s="457"/>
      <c r="T1081" s="457"/>
      <c r="U1081" s="480"/>
      <c r="V1081" s="41"/>
      <c r="W1081" s="41"/>
      <c r="X1081" s="41"/>
      <c r="Y1081" s="166"/>
      <c r="Z1081" s="41"/>
      <c r="AA1081" s="444"/>
      <c r="AB1081" s="41"/>
    </row>
    <row r="1082" spans="1:28" ht="15.75" customHeight="1">
      <c r="A1082" s="41"/>
      <c r="B1082" s="6"/>
      <c r="C1082" s="273"/>
      <c r="D1082" s="6"/>
      <c r="E1082" s="6"/>
      <c r="F1082" s="6"/>
      <c r="H1082" s="41"/>
      <c r="I1082" s="41"/>
      <c r="J1082" s="457"/>
      <c r="K1082" s="457"/>
      <c r="L1082" s="457"/>
      <c r="M1082" s="457"/>
      <c r="N1082" s="457"/>
      <c r="O1082" s="457"/>
      <c r="P1082" s="457"/>
      <c r="Q1082" s="457"/>
      <c r="R1082" s="457"/>
      <c r="S1082" s="457"/>
      <c r="T1082" s="457"/>
      <c r="U1082" s="480"/>
      <c r="V1082" s="41"/>
      <c r="W1082" s="41"/>
      <c r="X1082" s="41"/>
      <c r="Y1082" s="166"/>
      <c r="Z1082" s="41"/>
      <c r="AA1082" s="444"/>
      <c r="AB1082" s="41"/>
    </row>
    <row r="1083" spans="1:28" ht="15.75" customHeight="1">
      <c r="A1083" s="41"/>
      <c r="B1083" s="6"/>
      <c r="C1083" s="273"/>
      <c r="D1083" s="6"/>
      <c r="E1083" s="6"/>
      <c r="F1083" s="6"/>
      <c r="H1083" s="41"/>
      <c r="I1083" s="41"/>
      <c r="J1083" s="457"/>
      <c r="K1083" s="457"/>
      <c r="L1083" s="457"/>
      <c r="M1083" s="457"/>
      <c r="N1083" s="457"/>
      <c r="O1083" s="457"/>
      <c r="P1083" s="457"/>
      <c r="Q1083" s="457"/>
      <c r="R1083" s="457"/>
      <c r="S1083" s="457"/>
      <c r="T1083" s="457"/>
      <c r="U1083" s="480"/>
      <c r="V1083" s="41"/>
      <c r="W1083" s="41"/>
      <c r="X1083" s="41"/>
      <c r="Y1083" s="166"/>
      <c r="Z1083" s="41"/>
      <c r="AA1083" s="444"/>
      <c r="AB1083" s="41"/>
    </row>
    <row r="1084" spans="1:28" ht="15.75" customHeight="1">
      <c r="A1084" s="41"/>
      <c r="B1084" s="6"/>
      <c r="C1084" s="273"/>
      <c r="D1084" s="6"/>
      <c r="E1084" s="6"/>
      <c r="F1084" s="6"/>
      <c r="H1084" s="41"/>
      <c r="I1084" s="41"/>
      <c r="J1084" s="457"/>
      <c r="K1084" s="457"/>
      <c r="L1084" s="457"/>
      <c r="M1084" s="457"/>
      <c r="N1084" s="457"/>
      <c r="O1084" s="457"/>
      <c r="P1084" s="457"/>
      <c r="Q1084" s="457"/>
      <c r="R1084" s="457"/>
      <c r="S1084" s="457"/>
      <c r="T1084" s="457"/>
      <c r="U1084" s="480"/>
      <c r="V1084" s="41"/>
      <c r="W1084" s="41"/>
      <c r="X1084" s="41"/>
      <c r="Y1084" s="166"/>
      <c r="Z1084" s="41"/>
      <c r="AA1084" s="444"/>
      <c r="AB1084" s="41"/>
    </row>
  </sheetData>
  <autoFilter ref="A9:U1074"/>
  <mergeCells count="8">
    <mergeCell ref="B802:E802"/>
    <mergeCell ref="A1:U1"/>
    <mergeCell ref="A2:U2"/>
    <mergeCell ref="A3:U3"/>
    <mergeCell ref="A4:U4"/>
    <mergeCell ref="A6:U6"/>
    <mergeCell ref="E9:G9"/>
    <mergeCell ref="J9:U9"/>
  </mergeCells>
  <printOptions horizontalCentered="1"/>
  <pageMargins left="3.937007874015748E-2" right="3.937007874015748E-2" top="0.15748031496062992" bottom="0.15748031496062992" header="0" footer="0"/>
  <pageSetup scale="55" orientation="landscape" r:id="rId1"/>
  <colBreaks count="1" manualBreakCount="1">
    <brk id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APP</vt:lpstr>
      <vt:lpstr>PPMP - CATEGORIZED</vt:lpstr>
      <vt:lpstr>POE FOL &amp; GPV NEW FORMAT</vt:lpstr>
      <vt:lpstr>AAPP</vt:lpstr>
      <vt:lpstr>PPMP</vt:lpstr>
      <vt:lpstr>Sheet1</vt:lpstr>
      <vt:lpstr>2023 Ammo Program</vt:lpstr>
      <vt:lpstr>POE Regular Ammo</vt:lpstr>
      <vt:lpstr>PPMP -e</vt:lpstr>
      <vt:lpstr>'2023 Ammo Program'!Print_Area</vt:lpstr>
      <vt:lpstr>AAPP!Print_Area</vt:lpstr>
      <vt:lpstr>'POE FOL &amp; GPV NEW FORMAT'!Print_Area</vt:lpstr>
      <vt:lpstr>'POE Regular Ammo'!Print_Area</vt:lpstr>
      <vt:lpstr>PPMP!Print_Area</vt:lpstr>
      <vt:lpstr>'PPMP -e'!Print_Area</vt:lpstr>
      <vt:lpstr>AAPP!Print_Titles</vt:lpstr>
      <vt:lpstr>PPMP!Print_Titles</vt:lpstr>
      <vt:lpstr>'PPMP -e'!Print_Titles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</dc:creator>
  <cp:lastModifiedBy>076</cp:lastModifiedBy>
  <cp:lastPrinted>2023-02-13T02:06:38Z</cp:lastPrinted>
  <dcterms:created xsi:type="dcterms:W3CDTF">2022-08-04T05:11:17Z</dcterms:created>
  <dcterms:modified xsi:type="dcterms:W3CDTF">2023-02-13T02:10:36Z</dcterms:modified>
</cp:coreProperties>
</file>