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P:\03-Fiscal Operations Branch\8 CY 2023\MOOE 2023\FY 2024 APP, PPM, SPI\"/>
    </mc:Choice>
  </mc:AlternateContent>
  <xr:revisionPtr revIDLastSave="0" documentId="13_ncr:1_{76145D3E-A078-4C5F-A528-79A6D87D97A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PP SUMMARY" sheetId="5" r:id="rId1"/>
    <sheet name="Adjusted PPMP" sheetId="2" r:id="rId2"/>
    <sheet name="SPI SUMMARY - Corrected" sheetId="9" r:id="rId3"/>
    <sheet name="Adjusted PPMP (2)" sheetId="11" state="hidden" r:id="rId4"/>
    <sheet name="PPMP" sheetId="1" state="hidden" r:id="rId5"/>
    <sheet name="Sheet4" sheetId="8" state="hidden" r:id="rId6"/>
    <sheet name="SPI SUMMARY - Corrected (2)" sheetId="10" state="hidden" r:id="rId7"/>
    <sheet name="Sheet (2)" sheetId="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'Adjusted PPMP'!$A$9:$U$1117</definedName>
    <definedName name="_xlnm._FilterDatabase" localSheetId="3" hidden="1">'Adjusted PPMP (2)'!$A$9:$U$1117</definedName>
    <definedName name="_xlnm._FilterDatabase" localSheetId="4" hidden="1">PPMP!$A$9:$U$1071</definedName>
    <definedName name="_xlnm.Print_Area" localSheetId="1">'Adjusted PPMP'!$A$1:$U$1124</definedName>
    <definedName name="_xlnm.Print_Area" localSheetId="3">'Adjusted PPMP (2)'!$A$1:$U$1124</definedName>
    <definedName name="_xlnm.Print_Area" localSheetId="4">PPMP!$A$1:$U$1078</definedName>
    <definedName name="_xlnm.Print_Area" localSheetId="7">'Sheet (2)'!$A$1:$U$1078</definedName>
    <definedName name="_xlnm.Print_Area" localSheetId="2">'SPI SUMMARY - Corrected'!$A$1:$F$25</definedName>
    <definedName name="_xlnm.Print_Area" localSheetId="6">'SPI SUMMARY - Corrected (2)'!$A$1:$F$27</definedName>
    <definedName name="_xlnm.Print_Titles" localSheetId="1">'Adjusted PPMP'!$9:$11</definedName>
    <definedName name="_xlnm.Print_Titles" localSheetId="3">'Adjusted PPMP (2)'!$9:$11</definedName>
    <definedName name="_xlnm.Print_Titles" localSheetId="4">PPMP!$9:$11</definedName>
    <definedName name="_xlnm.Print_Titles" localSheetId="7">'Sheet (2)'!$9:$11</definedName>
  </definedNames>
  <calcPr calcId="191029"/>
</workbook>
</file>

<file path=xl/calcChain.xml><?xml version="1.0" encoding="utf-8"?>
<calcChain xmlns="http://schemas.openxmlformats.org/spreadsheetml/2006/main">
  <c r="H1116" i="11" l="1"/>
  <c r="H1115" i="11"/>
  <c r="H1114" i="11"/>
  <c r="H1113" i="11"/>
  <c r="H1112" i="11"/>
  <c r="H1111" i="11"/>
  <c r="H1110" i="11"/>
  <c r="H1109" i="11"/>
  <c r="H1107" i="11"/>
  <c r="H1106" i="11"/>
  <c r="H1105" i="11"/>
  <c r="H1104" i="11"/>
  <c r="H1103" i="11"/>
  <c r="H1102" i="11"/>
  <c r="AI1100" i="11"/>
  <c r="H1099" i="11"/>
  <c r="H1098" i="11"/>
  <c r="H1097" i="11"/>
  <c r="H1096" i="11"/>
  <c r="H1095" i="11"/>
  <c r="H1094" i="11"/>
  <c r="H1093" i="11"/>
  <c r="H1092" i="11"/>
  <c r="H1091" i="11"/>
  <c r="H1090" i="11"/>
  <c r="H1089" i="11"/>
  <c r="H1088" i="11"/>
  <c r="H1087" i="11"/>
  <c r="H1086" i="11"/>
  <c r="H1085" i="11"/>
  <c r="H1084" i="11"/>
  <c r="H1083" i="11"/>
  <c r="H1082" i="11"/>
  <c r="H1081" i="11"/>
  <c r="H1080" i="11"/>
  <c r="H1079" i="11"/>
  <c r="H1078" i="11"/>
  <c r="H1077" i="11"/>
  <c r="H1076" i="11"/>
  <c r="H1075" i="11"/>
  <c r="H1074" i="11"/>
  <c r="H1073" i="11"/>
  <c r="H1072" i="11"/>
  <c r="H1071" i="11"/>
  <c r="H1070" i="11"/>
  <c r="H1069" i="11"/>
  <c r="H1068" i="11"/>
  <c r="H1067" i="11"/>
  <c r="H1066" i="11"/>
  <c r="AI1064" i="11"/>
  <c r="H1063" i="11"/>
  <c r="H1062" i="11"/>
  <c r="H1061" i="11"/>
  <c r="H1059" i="11"/>
  <c r="H1058" i="11"/>
  <c r="H1056" i="11"/>
  <c r="H1055" i="11"/>
  <c r="H1054" i="11"/>
  <c r="H1053" i="11"/>
  <c r="H1052" i="11"/>
  <c r="H1051" i="11"/>
  <c r="H1050" i="11"/>
  <c r="H1048" i="11"/>
  <c r="H1047" i="11"/>
  <c r="H1046" i="11"/>
  <c r="H1045" i="11"/>
  <c r="H1044" i="11"/>
  <c r="H1043" i="11"/>
  <c r="H1042" i="11"/>
  <c r="H1040" i="11"/>
  <c r="H1039" i="11"/>
  <c r="H1038" i="11"/>
  <c r="H1037" i="11"/>
  <c r="H1036" i="11"/>
  <c r="H1035" i="11"/>
  <c r="H1034" i="11"/>
  <c r="H1032" i="11"/>
  <c r="H1031" i="11"/>
  <c r="H1030" i="11"/>
  <c r="H1029" i="11"/>
  <c r="H1028" i="11"/>
  <c r="H1027" i="11"/>
  <c r="H1026" i="11"/>
  <c r="H1024" i="11"/>
  <c r="H1023" i="11"/>
  <c r="H1022" i="11"/>
  <c r="H1021" i="11"/>
  <c r="H1020" i="11"/>
  <c r="H1019" i="11"/>
  <c r="H1018" i="11"/>
  <c r="H1016" i="11"/>
  <c r="H1015" i="11"/>
  <c r="H1014" i="11"/>
  <c r="H1013" i="11"/>
  <c r="H1012" i="11"/>
  <c r="H1011" i="11"/>
  <c r="H1010" i="11"/>
  <c r="AI1008" i="11"/>
  <c r="H1007" i="11"/>
  <c r="H1006" i="11"/>
  <c r="H1005" i="11"/>
  <c r="H1004" i="11"/>
  <c r="H1003" i="11"/>
  <c r="H1002" i="11"/>
  <c r="H1001" i="11"/>
  <c r="H999" i="11"/>
  <c r="H998" i="11"/>
  <c r="H997" i="11"/>
  <c r="H996" i="11"/>
  <c r="H995" i="11"/>
  <c r="H994" i="11"/>
  <c r="H993" i="11"/>
  <c r="H991" i="11"/>
  <c r="H990" i="11"/>
  <c r="H989" i="11"/>
  <c r="H988" i="11"/>
  <c r="H987" i="11"/>
  <c r="H986" i="11"/>
  <c r="H985" i="11"/>
  <c r="H983" i="11"/>
  <c r="H982" i="11"/>
  <c r="H981" i="11"/>
  <c r="H980" i="11"/>
  <c r="H979" i="11"/>
  <c r="H978" i="11"/>
  <c r="H977" i="11"/>
  <c r="AI975" i="11"/>
  <c r="H974" i="11"/>
  <c r="H973" i="11"/>
  <c r="H971" i="11"/>
  <c r="H970" i="11"/>
  <c r="H968" i="11"/>
  <c r="H967" i="11"/>
  <c r="AI965" i="11"/>
  <c r="H964" i="11"/>
  <c r="H963" i="11"/>
  <c r="H962" i="11"/>
  <c r="AI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AI940" i="11"/>
  <c r="H939" i="11"/>
  <c r="H938" i="11"/>
  <c r="H937" i="11"/>
  <c r="H936" i="11"/>
  <c r="H935" i="11"/>
  <c r="AI934" i="11"/>
  <c r="H933" i="11"/>
  <c r="H932" i="11"/>
  <c r="H931" i="11"/>
  <c r="H930" i="11"/>
  <c r="H929" i="11"/>
  <c r="H927" i="11"/>
  <c r="H926" i="11"/>
  <c r="H925" i="11"/>
  <c r="H924" i="11"/>
  <c r="H923" i="11"/>
  <c r="AI921" i="11"/>
  <c r="H920" i="11"/>
  <c r="H919" i="11"/>
  <c r="H918" i="11"/>
  <c r="H917" i="11"/>
  <c r="AI916" i="11"/>
  <c r="H915" i="11"/>
  <c r="H914" i="11"/>
  <c r="H913" i="11"/>
  <c r="H912" i="11"/>
  <c r="H911" i="11"/>
  <c r="H909" i="11"/>
  <c r="H908" i="11"/>
  <c r="H907" i="11"/>
  <c r="H906" i="11"/>
  <c r="H905" i="11"/>
  <c r="AI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6" i="11"/>
  <c r="H875" i="11"/>
  <c r="H874" i="11"/>
  <c r="H873" i="11"/>
  <c r="H872" i="11"/>
  <c r="H871" i="11"/>
  <c r="H870" i="11"/>
  <c r="H869" i="11"/>
  <c r="H868" i="11"/>
  <c r="AI866" i="11"/>
  <c r="AI860" i="11"/>
  <c r="H860" i="11"/>
  <c r="Z860" i="11" s="1"/>
  <c r="AI835" i="11"/>
  <c r="H835" i="11"/>
  <c r="AI826" i="11"/>
  <c r="H826" i="11"/>
  <c r="AC826" i="11" s="1"/>
  <c r="AI817" i="11"/>
  <c r="H817" i="11"/>
  <c r="AC817" i="11" s="1"/>
  <c r="AI809" i="11"/>
  <c r="AC809" i="11"/>
  <c r="H809" i="11"/>
  <c r="H808" i="11"/>
  <c r="H807" i="11"/>
  <c r="H806" i="11"/>
  <c r="H805" i="11"/>
  <c r="H804" i="11"/>
  <c r="H801" i="11" s="1"/>
  <c r="AJ801" i="11" s="1"/>
  <c r="H803" i="11"/>
  <c r="H802" i="11"/>
  <c r="AI801" i="11"/>
  <c r="H800" i="11"/>
  <c r="H799" i="11"/>
  <c r="H798" i="11"/>
  <c r="H797" i="11"/>
  <c r="E797" i="11"/>
  <c r="H796" i="11"/>
  <c r="E796" i="11"/>
  <c r="E795" i="11"/>
  <c r="H795" i="11" s="1"/>
  <c r="H794" i="11"/>
  <c r="E794" i="11"/>
  <c r="H793" i="11"/>
  <c r="E793" i="11"/>
  <c r="E792" i="11"/>
  <c r="H792" i="11" s="1"/>
  <c r="H791" i="11"/>
  <c r="E791" i="11"/>
  <c r="AI790" i="11"/>
  <c r="AI782" i="11"/>
  <c r="AB782" i="11"/>
  <c r="H782" i="11"/>
  <c r="H781" i="11"/>
  <c r="H780" i="11"/>
  <c r="H779" i="11"/>
  <c r="E779" i="11"/>
  <c r="H778" i="11"/>
  <c r="E778" i="11"/>
  <c r="E777" i="11"/>
  <c r="H777" i="11" s="1"/>
  <c r="H776" i="11"/>
  <c r="E776" i="11"/>
  <c r="H775" i="11"/>
  <c r="E775" i="11"/>
  <c r="AI774" i="11"/>
  <c r="H773" i="11"/>
  <c r="H772" i="11"/>
  <c r="E771" i="11"/>
  <c r="H771" i="11" s="1"/>
  <c r="H770" i="11"/>
  <c r="E770" i="11"/>
  <c r="H769" i="11"/>
  <c r="E769" i="11"/>
  <c r="E768" i="11"/>
  <c r="H768" i="11" s="1"/>
  <c r="H767" i="11"/>
  <c r="E767" i="11"/>
  <c r="H765" i="11"/>
  <c r="H764" i="11"/>
  <c r="E763" i="11"/>
  <c r="H763" i="11" s="1"/>
  <c r="H762" i="11"/>
  <c r="E762" i="11"/>
  <c r="H761" i="11"/>
  <c r="E761" i="11"/>
  <c r="E760" i="11"/>
  <c r="H760" i="11" s="1"/>
  <c r="H759" i="11"/>
  <c r="E759" i="11"/>
  <c r="H757" i="11"/>
  <c r="H756" i="11"/>
  <c r="E755" i="11"/>
  <c r="H755" i="11" s="1"/>
  <c r="H754" i="11"/>
  <c r="E754" i="11"/>
  <c r="H753" i="11"/>
  <c r="E753" i="11"/>
  <c r="E752" i="11"/>
  <c r="H752" i="11" s="1"/>
  <c r="H751" i="11"/>
  <c r="E751" i="11"/>
  <c r="AI749" i="11"/>
  <c r="H748" i="11"/>
  <c r="H747" i="11"/>
  <c r="H746" i="11" s="1"/>
  <c r="AI746" i="11"/>
  <c r="H745" i="11"/>
  <c r="H744" i="11"/>
  <c r="H743" i="11" s="1"/>
  <c r="X743" i="11" s="1"/>
  <c r="AI743" i="11"/>
  <c r="AI736" i="11"/>
  <c r="X736" i="11"/>
  <c r="H736" i="11"/>
  <c r="AJ736" i="11" s="1"/>
  <c r="AI732" i="11"/>
  <c r="H732" i="11"/>
  <c r="AG732" i="11" s="1"/>
  <c r="AG726" i="11" s="1"/>
  <c r="H731" i="11"/>
  <c r="H730" i="11"/>
  <c r="E730" i="11"/>
  <c r="H729" i="11"/>
  <c r="E729" i="11"/>
  <c r="E728" i="11"/>
  <c r="H728" i="11" s="1"/>
  <c r="H727" i="11" s="1"/>
  <c r="AI727" i="11"/>
  <c r="AH726" i="11"/>
  <c r="AA726" i="11"/>
  <c r="U726" i="11"/>
  <c r="T726" i="11"/>
  <c r="S726" i="11"/>
  <c r="R726" i="11"/>
  <c r="Q726" i="11"/>
  <c r="P726" i="11"/>
  <c r="O726" i="11"/>
  <c r="N726" i="11"/>
  <c r="M726" i="11"/>
  <c r="L726" i="11"/>
  <c r="K726" i="11"/>
  <c r="J726" i="11"/>
  <c r="H725" i="11"/>
  <c r="H724" i="11" s="1"/>
  <c r="AI724" i="11"/>
  <c r="AH723" i="11"/>
  <c r="AF723" i="11"/>
  <c r="AE723" i="11"/>
  <c r="AD723" i="11"/>
  <c r="AC723" i="11"/>
  <c r="AB723" i="11"/>
  <c r="AA723" i="11"/>
  <c r="Z723" i="11"/>
  <c r="Y723" i="11"/>
  <c r="X723" i="11"/>
  <c r="W723" i="11"/>
  <c r="U723" i="11"/>
  <c r="T723" i="11"/>
  <c r="S723" i="11"/>
  <c r="R723" i="11"/>
  <c r="Q723" i="11"/>
  <c r="P723" i="11"/>
  <c r="O723" i="11"/>
  <c r="N723" i="11"/>
  <c r="M723" i="11"/>
  <c r="L723" i="11"/>
  <c r="K723" i="11"/>
  <c r="J723" i="11"/>
  <c r="H722" i="11"/>
  <c r="G722" i="11"/>
  <c r="H721" i="11"/>
  <c r="G721" i="11"/>
  <c r="AI720" i="11"/>
  <c r="AH719" i="11"/>
  <c r="AG719" i="11"/>
  <c r="AE719" i="11"/>
  <c r="AD719" i="11"/>
  <c r="AB719" i="11"/>
  <c r="AA719" i="11"/>
  <c r="Y719" i="11"/>
  <c r="X719" i="11"/>
  <c r="U719" i="11"/>
  <c r="T719" i="11"/>
  <c r="S719" i="11"/>
  <c r="R719" i="11"/>
  <c r="Q719" i="11"/>
  <c r="P719" i="11"/>
  <c r="O719" i="11"/>
  <c r="N719" i="11"/>
  <c r="M719" i="11"/>
  <c r="L719" i="11"/>
  <c r="K719" i="11"/>
  <c r="J719" i="11"/>
  <c r="H718" i="11"/>
  <c r="H717" i="11"/>
  <c r="H716" i="11"/>
  <c r="H715" i="11"/>
  <c r="AI712" i="11"/>
  <c r="AJ712" i="11" s="1"/>
  <c r="H712" i="11"/>
  <c r="AG712" i="11" s="1"/>
  <c r="AG706" i="11" s="1"/>
  <c r="H711" i="11"/>
  <c r="H710" i="11"/>
  <c r="H709" i="11"/>
  <c r="H708" i="11"/>
  <c r="AI707" i="11"/>
  <c r="AH706" i="11"/>
  <c r="AF706" i="11"/>
  <c r="AE706" i="11"/>
  <c r="AD706" i="11"/>
  <c r="AC706" i="11"/>
  <c r="AB706" i="11"/>
  <c r="AA706" i="11"/>
  <c r="Z706" i="11"/>
  <c r="Y706" i="11"/>
  <c r="X706" i="11"/>
  <c r="U706" i="11"/>
  <c r="T706" i="11"/>
  <c r="S706" i="11"/>
  <c r="R706" i="11"/>
  <c r="Q706" i="11"/>
  <c r="P706" i="11"/>
  <c r="O706" i="11"/>
  <c r="N706" i="11"/>
  <c r="M706" i="11"/>
  <c r="L706" i="11"/>
  <c r="K706" i="11"/>
  <c r="J706" i="11"/>
  <c r="H705" i="11"/>
  <c r="H704" i="11"/>
  <c r="H703" i="11"/>
  <c r="H702" i="11"/>
  <c r="G702" i="11"/>
  <c r="H701" i="11"/>
  <c r="AI700" i="11"/>
  <c r="H699" i="11"/>
  <c r="H698" i="11"/>
  <c r="H697" i="11"/>
  <c r="H696" i="11"/>
  <c r="H695" i="11"/>
  <c r="H694" i="11"/>
  <c r="H693" i="11"/>
  <c r="H692" i="11"/>
  <c r="H691" i="11"/>
  <c r="H690" i="11"/>
  <c r="AI689" i="11"/>
  <c r="AH688" i="11"/>
  <c r="AG688" i="11"/>
  <c r="AE688" i="11"/>
  <c r="AD688" i="11"/>
  <c r="AB688" i="11"/>
  <c r="AA688" i="11"/>
  <c r="Y688" i="11"/>
  <c r="X688" i="11"/>
  <c r="U688" i="11"/>
  <c r="T688" i="11"/>
  <c r="S688" i="11"/>
  <c r="R688" i="11"/>
  <c r="Q688" i="11"/>
  <c r="P688" i="11"/>
  <c r="O688" i="11"/>
  <c r="N688" i="11"/>
  <c r="M688" i="11"/>
  <c r="L688" i="11"/>
  <c r="K688" i="11"/>
  <c r="J688" i="11"/>
  <c r="H687" i="11"/>
  <c r="H686" i="11"/>
  <c r="H685" i="11"/>
  <c r="H684" i="11"/>
  <c r="H683" i="11"/>
  <c r="AI682" i="11"/>
  <c r="AH681" i="11"/>
  <c r="AG681" i="11"/>
  <c r="AE681" i="11"/>
  <c r="AD681" i="11"/>
  <c r="AB681" i="11"/>
  <c r="AA681" i="11"/>
  <c r="Y681" i="11"/>
  <c r="X681" i="11"/>
  <c r="U681" i="11"/>
  <c r="T681" i="11"/>
  <c r="S681" i="11"/>
  <c r="R681" i="11"/>
  <c r="Q681" i="11"/>
  <c r="P681" i="11"/>
  <c r="O681" i="11"/>
  <c r="N681" i="11"/>
  <c r="M681" i="11"/>
  <c r="L681" i="11"/>
  <c r="K681" i="11"/>
  <c r="J681" i="11"/>
  <c r="H680" i="11"/>
  <c r="H679" i="11"/>
  <c r="H678" i="11"/>
  <c r="H677" i="11"/>
  <c r="H676" i="11"/>
  <c r="H675" i="11"/>
  <c r="H674" i="11"/>
  <c r="AI673" i="11"/>
  <c r="H672" i="11"/>
  <c r="H671" i="11"/>
  <c r="H670" i="11"/>
  <c r="H669" i="11"/>
  <c r="H668" i="11"/>
  <c r="G668" i="11"/>
  <c r="AI667" i="11"/>
  <c r="H666" i="11"/>
  <c r="H662" i="11" s="1"/>
  <c r="AJ662" i="11" s="1"/>
  <c r="H664" i="11"/>
  <c r="AI662" i="11"/>
  <c r="H661" i="11"/>
  <c r="AI660" i="11"/>
  <c r="H660" i="11"/>
  <c r="AI658" i="11"/>
  <c r="W658" i="11"/>
  <c r="H658" i="11"/>
  <c r="AI656" i="11"/>
  <c r="H656" i="11"/>
  <c r="W656" i="11" s="1"/>
  <c r="H655" i="11"/>
  <c r="H654" i="11" s="1"/>
  <c r="AI654" i="11"/>
  <c r="H653" i="11"/>
  <c r="H651" i="11"/>
  <c r="AI649" i="11"/>
  <c r="H648" i="11"/>
  <c r="H646" i="11" s="1"/>
  <c r="H647" i="11"/>
  <c r="AI646" i="11"/>
  <c r="AI644" i="11"/>
  <c r="H644" i="11"/>
  <c r="AJ644" i="11" s="1"/>
  <c r="H643" i="11"/>
  <c r="H642" i="11"/>
  <c r="H641" i="11"/>
  <c r="AI640" i="11"/>
  <c r="H639" i="11"/>
  <c r="H638" i="11"/>
  <c r="H637" i="11" s="1"/>
  <c r="AI637" i="11"/>
  <c r="H636" i="11"/>
  <c r="AI635" i="11"/>
  <c r="H635" i="11"/>
  <c r="AJ635" i="11" s="1"/>
  <c r="H634" i="11"/>
  <c r="H633" i="11" s="1"/>
  <c r="AI633" i="11"/>
  <c r="H632" i="11"/>
  <c r="H631" i="11" s="1"/>
  <c r="AI631" i="11"/>
  <c r="AI629" i="11"/>
  <c r="H629" i="11"/>
  <c r="Z629" i="11" s="1"/>
  <c r="AH628" i="11"/>
  <c r="AG628" i="11"/>
  <c r="AE628" i="11"/>
  <c r="Y628" i="11"/>
  <c r="X628" i="11"/>
  <c r="U628" i="11"/>
  <c r="T628" i="11"/>
  <c r="S628" i="11"/>
  <c r="R628" i="11"/>
  <c r="Q628" i="11"/>
  <c r="P628" i="11"/>
  <c r="O628" i="11"/>
  <c r="N628" i="11"/>
  <c r="M628" i="11"/>
  <c r="L628" i="11"/>
  <c r="K628" i="11"/>
  <c r="J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7" i="11" s="1"/>
  <c r="AJ577" i="11" s="1"/>
  <c r="H578" i="11"/>
  <c r="AI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G529" i="11"/>
  <c r="H528" i="11"/>
  <c r="H527" i="11"/>
  <c r="H526" i="11"/>
  <c r="AI525" i="11"/>
  <c r="H524" i="11"/>
  <c r="H523" i="11"/>
  <c r="H522" i="11"/>
  <c r="H520" i="11"/>
  <c r="H519" i="11"/>
  <c r="H518" i="11"/>
  <c r="AI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AI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AI478" i="11"/>
  <c r="H477" i="11"/>
  <c r="H476" i="11"/>
  <c r="H475" i="11"/>
  <c r="H474" i="11"/>
  <c r="H473" i="11"/>
  <c r="AI471" i="11"/>
  <c r="AI465" i="11"/>
  <c r="AJ465" i="11" s="1"/>
  <c r="H465" i="11"/>
  <c r="Z465" i="11" s="1"/>
  <c r="AI462" i="11"/>
  <c r="H462" i="11"/>
  <c r="AH461" i="11"/>
  <c r="AE461" i="11"/>
  <c r="AB461" i="11"/>
  <c r="Y461" i="11"/>
  <c r="X461" i="11"/>
  <c r="U461" i="11"/>
  <c r="T461" i="11"/>
  <c r="S461" i="11"/>
  <c r="R461" i="11"/>
  <c r="Q461" i="11"/>
  <c r="P461" i="11"/>
  <c r="O461" i="11"/>
  <c r="N461" i="11"/>
  <c r="M461" i="11"/>
  <c r="L461" i="11"/>
  <c r="K461" i="11"/>
  <c r="J461" i="11"/>
  <c r="H460" i="11"/>
  <c r="H459" i="11"/>
  <c r="H458" i="11"/>
  <c r="H457" i="11"/>
  <c r="H456" i="11"/>
  <c r="H455" i="11"/>
  <c r="AI454" i="11"/>
  <c r="H453" i="11"/>
  <c r="H452" i="11"/>
  <c r="H451" i="11"/>
  <c r="H450" i="11"/>
  <c r="H449" i="11"/>
  <c r="H448" i="11"/>
  <c r="H447" i="11"/>
  <c r="H446" i="11"/>
  <c r="H445" i="11"/>
  <c r="AI444" i="11"/>
  <c r="AI441" i="11"/>
  <c r="Z441" i="11"/>
  <c r="H441" i="11"/>
  <c r="AI436" i="11"/>
  <c r="H436" i="11"/>
  <c r="AI432" i="11"/>
  <c r="H432" i="11"/>
  <c r="Z432" i="11" s="1"/>
  <c r="AH431" i="11"/>
  <c r="AE431" i="11"/>
  <c r="AD431" i="11"/>
  <c r="AB431" i="11"/>
  <c r="Y431" i="11"/>
  <c r="X431" i="11"/>
  <c r="U431" i="11"/>
  <c r="T431" i="11"/>
  <c r="S431" i="11"/>
  <c r="R431" i="11"/>
  <c r="Q431" i="11"/>
  <c r="P431" i="11"/>
  <c r="O431" i="11"/>
  <c r="N431" i="11"/>
  <c r="M431" i="11"/>
  <c r="L431" i="11"/>
  <c r="K431" i="11"/>
  <c r="J431" i="11"/>
  <c r="G429" i="11"/>
  <c r="H429" i="11" s="1"/>
  <c r="H425" i="11"/>
  <c r="H424" i="11"/>
  <c r="H423" i="11"/>
  <c r="H422" i="11"/>
  <c r="H421" i="11"/>
  <c r="AI420" i="11"/>
  <c r="H419" i="11"/>
  <c r="H418" i="11"/>
  <c r="H417" i="11"/>
  <c r="H416" i="11"/>
  <c r="H415" i="11"/>
  <c r="H414" i="11"/>
  <c r="H413" i="11"/>
  <c r="H412" i="11"/>
  <c r="AI411" i="11"/>
  <c r="H410" i="11"/>
  <c r="H409" i="11"/>
  <c r="H408" i="11"/>
  <c r="H407" i="11"/>
  <c r="H406" i="11"/>
  <c r="H405" i="11"/>
  <c r="H404" i="11"/>
  <c r="H403" i="11"/>
  <c r="AI402" i="11"/>
  <c r="H401" i="11"/>
  <c r="H400" i="11"/>
  <c r="H399" i="11"/>
  <c r="H398" i="11"/>
  <c r="H397" i="11"/>
  <c r="H396" i="11"/>
  <c r="H395" i="11"/>
  <c r="H394" i="11"/>
  <c r="H393" i="11"/>
  <c r="AI392" i="11"/>
  <c r="H390" i="11"/>
  <c r="H389" i="11"/>
  <c r="H388" i="11"/>
  <c r="H387" i="11"/>
  <c r="H386" i="11"/>
  <c r="H385" i="11"/>
  <c r="H384" i="11"/>
  <c r="H383" i="11"/>
  <c r="AI382" i="11"/>
  <c r="H381" i="11"/>
  <c r="H380" i="11"/>
  <c r="H379" i="11"/>
  <c r="H378" i="11"/>
  <c r="H377" i="11"/>
  <c r="H376" i="11"/>
  <c r="H375" i="11"/>
  <c r="H374" i="11"/>
  <c r="H373" i="11"/>
  <c r="AI372" i="11"/>
  <c r="AI350" i="11"/>
  <c r="W350" i="11"/>
  <c r="H350" i="11"/>
  <c r="AI338" i="11"/>
  <c r="H338" i="11"/>
  <c r="AJ338" i="11" s="1"/>
  <c r="AI327" i="11"/>
  <c r="AJ327" i="11" s="1"/>
  <c r="H327" i="11"/>
  <c r="AB327" i="11" s="1"/>
  <c r="AI317" i="11"/>
  <c r="H317" i="11"/>
  <c r="H316" i="11"/>
  <c r="G316" i="11"/>
  <c r="H315" i="11"/>
  <c r="H314" i="11"/>
  <c r="H313" i="11"/>
  <c r="G313" i="11"/>
  <c r="H312" i="11"/>
  <c r="H311" i="11"/>
  <c r="H310" i="11"/>
  <c r="AI301" i="11"/>
  <c r="AI291" i="11"/>
  <c r="H291" i="11"/>
  <c r="AB291" i="11" s="1"/>
  <c r="AI280" i="11"/>
  <c r="H280" i="11"/>
  <c r="AJ280" i="11" s="1"/>
  <c r="AI270" i="11"/>
  <c r="H270" i="11"/>
  <c r="AB270" i="11" s="1"/>
  <c r="AI254" i="11"/>
  <c r="H254" i="11"/>
  <c r="AB254" i="11" s="1"/>
  <c r="AI241" i="11"/>
  <c r="H241" i="11"/>
  <c r="AJ241" i="11" s="1"/>
  <c r="H240" i="11"/>
  <c r="H239" i="11"/>
  <c r="H238" i="11"/>
  <c r="H237" i="11"/>
  <c r="H236" i="11"/>
  <c r="H230" i="11"/>
  <c r="H229" i="11"/>
  <c r="H228" i="11"/>
  <c r="H227" i="11"/>
  <c r="H226" i="11"/>
  <c r="H225" i="11"/>
  <c r="H224" i="11"/>
  <c r="H223" i="11"/>
  <c r="H214" i="11"/>
  <c r="H213" i="11"/>
  <c r="H212" i="11"/>
  <c r="H211" i="11"/>
  <c r="H210" i="11"/>
  <c r="H209" i="11"/>
  <c r="H208" i="11"/>
  <c r="AI207" i="11"/>
  <c r="H207" i="11"/>
  <c r="H206" i="11"/>
  <c r="H205" i="11"/>
  <c r="H204" i="11"/>
  <c r="H203" i="11"/>
  <c r="H202" i="11"/>
  <c r="AI200" i="11"/>
  <c r="AC200" i="11"/>
  <c r="AF200" i="11" s="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AI156" i="11"/>
  <c r="AI91" i="11"/>
  <c r="H91" i="11"/>
  <c r="AI79" i="11"/>
  <c r="H79" i="11"/>
  <c r="Y79" i="11" s="1"/>
  <c r="Y12" i="11" s="1"/>
  <c r="AI68" i="11"/>
  <c r="H68" i="11"/>
  <c r="X68" i="11" s="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G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AI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E14" i="11"/>
  <c r="AI13" i="11"/>
  <c r="AH12" i="11"/>
  <c r="AG12" i="11"/>
  <c r="AD12" i="11"/>
  <c r="AA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U12" i="2"/>
  <c r="T12" i="2"/>
  <c r="S12" i="2"/>
  <c r="R12" i="2"/>
  <c r="Q12" i="2"/>
  <c r="P12" i="2"/>
  <c r="O12" i="2"/>
  <c r="N12" i="2"/>
  <c r="M12" i="2"/>
  <c r="M1117" i="2" s="1"/>
  <c r="L12" i="2"/>
  <c r="K12" i="2"/>
  <c r="J12" i="2"/>
  <c r="H12" i="2"/>
  <c r="F16" i="9"/>
  <c r="N172" i="8"/>
  <c r="L172" i="8"/>
  <c r="I172" i="8"/>
  <c r="F172" i="8"/>
  <c r="AF200" i="2"/>
  <c r="AC200" i="2"/>
  <c r="AH726" i="2"/>
  <c r="AA726" i="2"/>
  <c r="AH723" i="2"/>
  <c r="AF723" i="2"/>
  <c r="AE723" i="2"/>
  <c r="AD723" i="2"/>
  <c r="AC723" i="2"/>
  <c r="AB723" i="2"/>
  <c r="AA723" i="2"/>
  <c r="Z723" i="2"/>
  <c r="Y723" i="2"/>
  <c r="X723" i="2"/>
  <c r="W723" i="2"/>
  <c r="AH719" i="2"/>
  <c r="AG719" i="2"/>
  <c r="AE719" i="2"/>
  <c r="AD719" i="2"/>
  <c r="AB719" i="2"/>
  <c r="AA719" i="2"/>
  <c r="Y719" i="2"/>
  <c r="X719" i="2"/>
  <c r="AH706" i="2"/>
  <c r="AF706" i="2"/>
  <c r="AE706" i="2"/>
  <c r="AD706" i="2"/>
  <c r="AC706" i="2"/>
  <c r="AB706" i="2"/>
  <c r="AA706" i="2"/>
  <c r="Z706" i="2"/>
  <c r="Y706" i="2"/>
  <c r="X706" i="2"/>
  <c r="AH688" i="2"/>
  <c r="AG688" i="2"/>
  <c r="AE688" i="2"/>
  <c r="AD688" i="2"/>
  <c r="AB688" i="2"/>
  <c r="AA688" i="2"/>
  <c r="Y688" i="2"/>
  <c r="X688" i="2"/>
  <c r="AH681" i="2"/>
  <c r="AG681" i="2"/>
  <c r="AE681" i="2"/>
  <c r="AD681" i="2"/>
  <c r="AB681" i="2"/>
  <c r="AA681" i="2"/>
  <c r="Y681" i="2"/>
  <c r="X681" i="2"/>
  <c r="AH628" i="2"/>
  <c r="AG628" i="2"/>
  <c r="AE628" i="2"/>
  <c r="Y628" i="2"/>
  <c r="X628" i="2"/>
  <c r="AH461" i="2"/>
  <c r="AE461" i="2"/>
  <c r="AB461" i="2"/>
  <c r="Y461" i="2"/>
  <c r="X461" i="2"/>
  <c r="AH431" i="2"/>
  <c r="AE431" i="2"/>
  <c r="AD431" i="2"/>
  <c r="AB431" i="2"/>
  <c r="Y431" i="2"/>
  <c r="X431" i="2"/>
  <c r="AH12" i="2"/>
  <c r="AG12" i="2"/>
  <c r="AD12" i="2"/>
  <c r="AA12" i="2"/>
  <c r="E12" i="9"/>
  <c r="O167" i="8"/>
  <c r="L167" i="8"/>
  <c r="I167" i="8"/>
  <c r="F167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S1117" i="2"/>
  <c r="U726" i="2"/>
  <c r="T726" i="2"/>
  <c r="S726" i="2"/>
  <c r="R726" i="2"/>
  <c r="Q726" i="2"/>
  <c r="P726" i="2"/>
  <c r="O726" i="2"/>
  <c r="N726" i="2"/>
  <c r="M726" i="2"/>
  <c r="L726" i="2"/>
  <c r="K726" i="2"/>
  <c r="J726" i="2"/>
  <c r="U723" i="2"/>
  <c r="T723" i="2"/>
  <c r="S723" i="2"/>
  <c r="R723" i="2"/>
  <c r="Q723" i="2"/>
  <c r="P723" i="2"/>
  <c r="O723" i="2"/>
  <c r="N723" i="2"/>
  <c r="M723" i="2"/>
  <c r="L723" i="2"/>
  <c r="K723" i="2"/>
  <c r="J723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U688" i="2"/>
  <c r="T688" i="2"/>
  <c r="S688" i="2"/>
  <c r="R688" i="2"/>
  <c r="Q688" i="2"/>
  <c r="P688" i="2"/>
  <c r="O688" i="2"/>
  <c r="N688" i="2"/>
  <c r="M688" i="2"/>
  <c r="L688" i="2"/>
  <c r="K688" i="2"/>
  <c r="J688" i="2"/>
  <c r="U681" i="2"/>
  <c r="T681" i="2"/>
  <c r="S681" i="2"/>
  <c r="R681" i="2"/>
  <c r="Q681" i="2"/>
  <c r="P681" i="2"/>
  <c r="O681" i="2"/>
  <c r="N681" i="2"/>
  <c r="M681" i="2"/>
  <c r="L681" i="2"/>
  <c r="K681" i="2"/>
  <c r="J681" i="2"/>
  <c r="U628" i="2"/>
  <c r="T628" i="2"/>
  <c r="S628" i="2"/>
  <c r="R628" i="2"/>
  <c r="Q628" i="2"/>
  <c r="P628" i="2"/>
  <c r="O628" i="2"/>
  <c r="N628" i="2"/>
  <c r="M628" i="2"/>
  <c r="L628" i="2"/>
  <c r="K628" i="2"/>
  <c r="J628" i="2"/>
  <c r="U461" i="2"/>
  <c r="T461" i="2"/>
  <c r="S461" i="2"/>
  <c r="R461" i="2"/>
  <c r="Q461" i="2"/>
  <c r="P461" i="2"/>
  <c r="O461" i="2"/>
  <c r="N461" i="2"/>
  <c r="M461" i="2"/>
  <c r="L461" i="2"/>
  <c r="K461" i="2"/>
  <c r="J46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U1117" i="2"/>
  <c r="O1117" i="2"/>
  <c r="AJ432" i="11" l="1"/>
  <c r="AJ658" i="11"/>
  <c r="AJ835" i="11"/>
  <c r="H1008" i="11"/>
  <c r="W1008" i="11" s="1"/>
  <c r="Z1008" i="11" s="1"/>
  <c r="AC1008" i="11" s="1"/>
  <c r="AF1008" i="11" s="1"/>
  <c r="AJ317" i="11"/>
  <c r="H402" i="11"/>
  <c r="H420" i="11"/>
  <c r="AJ436" i="11"/>
  <c r="H640" i="11"/>
  <c r="H940" i="11"/>
  <c r="AJ940" i="11" s="1"/>
  <c r="H965" i="11"/>
  <c r="AJ965" i="11" s="1"/>
  <c r="H707" i="11"/>
  <c r="J1117" i="11"/>
  <c r="P1117" i="11"/>
  <c r="AM254" i="11"/>
  <c r="AN254" i="11" s="1"/>
  <c r="AJ350" i="11"/>
  <c r="AJ656" i="11"/>
  <c r="H700" i="11"/>
  <c r="H961" i="11"/>
  <c r="AJ462" i="11"/>
  <c r="H667" i="11"/>
  <c r="AJ809" i="11"/>
  <c r="H1064" i="11"/>
  <c r="AJ1064" i="11" s="1"/>
  <c r="AJ637" i="11"/>
  <c r="AC637" i="11"/>
  <c r="Y746" i="11"/>
  <c r="Y726" i="11" s="1"/>
  <c r="Y1117" i="11" s="1"/>
  <c r="AJ746" i="11"/>
  <c r="AJ961" i="11"/>
  <c r="X961" i="11"/>
  <c r="AJ654" i="11"/>
  <c r="Z654" i="11"/>
  <c r="AJ640" i="11"/>
  <c r="AC640" i="11"/>
  <c r="H13" i="11"/>
  <c r="AJ13" i="11" s="1"/>
  <c r="AJ91" i="11"/>
  <c r="H392" i="11"/>
  <c r="AJ441" i="11"/>
  <c r="H525" i="11"/>
  <c r="M1117" i="11"/>
  <c r="S1117" i="11"/>
  <c r="AJ782" i="11"/>
  <c r="AJ826" i="11"/>
  <c r="AJ860" i="11"/>
  <c r="H200" i="11"/>
  <c r="AJ200" i="11" s="1"/>
  <c r="AB317" i="11"/>
  <c r="H454" i="11"/>
  <c r="W454" i="11" s="1"/>
  <c r="AA454" i="11" s="1"/>
  <c r="AG462" i="11"/>
  <c r="AG461" i="11" s="1"/>
  <c r="H516" i="11"/>
  <c r="W516" i="11" s="1"/>
  <c r="AD662" i="11"/>
  <c r="H673" i="11"/>
  <c r="AJ673" i="11" s="1"/>
  <c r="H682" i="11"/>
  <c r="AJ682" i="11" s="1"/>
  <c r="H689" i="11"/>
  <c r="H688" i="11" s="1"/>
  <c r="O1117" i="11"/>
  <c r="U1117" i="11"/>
  <c r="AC835" i="11"/>
  <c r="H866" i="11"/>
  <c r="AJ866" i="11" s="1"/>
  <c r="H1100" i="11"/>
  <c r="W1100" i="11" s="1"/>
  <c r="Z1100" i="11" s="1"/>
  <c r="AC1100" i="11" s="1"/>
  <c r="AF1100" i="11" s="1"/>
  <c r="N1117" i="11"/>
  <c r="H30" i="11"/>
  <c r="AJ30" i="11" s="1"/>
  <c r="H156" i="11"/>
  <c r="AJ156" i="11" s="1"/>
  <c r="H382" i="11"/>
  <c r="AJ382" i="11" s="1"/>
  <c r="AG436" i="11"/>
  <c r="AG431" i="11" s="1"/>
  <c r="AJ660" i="11"/>
  <c r="H714" i="11"/>
  <c r="W714" i="11" s="1"/>
  <c r="AJ732" i="11"/>
  <c r="AJ743" i="11"/>
  <c r="AJ817" i="11"/>
  <c r="H916" i="11"/>
  <c r="Z916" i="11" s="1"/>
  <c r="H975" i="11"/>
  <c r="AD975" i="11" s="1"/>
  <c r="T1117" i="11"/>
  <c r="AJ270" i="11"/>
  <c r="H301" i="11"/>
  <c r="AJ301" i="11" s="1"/>
  <c r="W338" i="11"/>
  <c r="H411" i="11"/>
  <c r="H444" i="11"/>
  <c r="AJ444" i="11" s="1"/>
  <c r="H478" i="11"/>
  <c r="AJ478" i="11" s="1"/>
  <c r="H649" i="11"/>
  <c r="W660" i="11"/>
  <c r="K1117" i="11"/>
  <c r="Q1117" i="11"/>
  <c r="AJ79" i="11"/>
  <c r="H372" i="11"/>
  <c r="W372" i="11" s="1"/>
  <c r="H471" i="11"/>
  <c r="AJ471" i="11" s="1"/>
  <c r="H495" i="11"/>
  <c r="H720" i="11"/>
  <c r="W720" i="11" s="1"/>
  <c r="L1117" i="11"/>
  <c r="R1117" i="11"/>
  <c r="AH1117" i="11"/>
  <c r="H903" i="11"/>
  <c r="H921" i="11"/>
  <c r="W921" i="11" s="1"/>
  <c r="H934" i="11"/>
  <c r="W934" i="11" s="1"/>
  <c r="AJ495" i="11"/>
  <c r="W495" i="11"/>
  <c r="W525" i="11"/>
  <c r="Z525" i="11" s="1"/>
  <c r="AJ525" i="11"/>
  <c r="AJ633" i="11"/>
  <c r="AC633" i="11"/>
  <c r="H790" i="11"/>
  <c r="AC646" i="11"/>
  <c r="AJ646" i="11"/>
  <c r="AJ700" i="11"/>
  <c r="W700" i="11"/>
  <c r="AJ707" i="11"/>
  <c r="W707" i="11"/>
  <c r="AJ727" i="11"/>
  <c r="AE727" i="11"/>
  <c r="AE726" i="11" s="1"/>
  <c r="AJ1008" i="11"/>
  <c r="W402" i="11"/>
  <c r="AJ402" i="11"/>
  <c r="W420" i="11"/>
  <c r="AJ420" i="11"/>
  <c r="W200" i="11"/>
  <c r="AJ516" i="11"/>
  <c r="W667" i="11"/>
  <c r="Z667" i="11" s="1"/>
  <c r="AC667" i="11" s="1"/>
  <c r="AF667" i="11" s="1"/>
  <c r="AJ667" i="11"/>
  <c r="H681" i="11"/>
  <c r="W689" i="11"/>
  <c r="AJ724" i="11"/>
  <c r="AG724" i="11"/>
  <c r="AG723" i="11" s="1"/>
  <c r="AG1117" i="11" s="1"/>
  <c r="H723" i="11"/>
  <c r="H749" i="11"/>
  <c r="H774" i="11"/>
  <c r="AJ1100" i="11"/>
  <c r="X30" i="11"/>
  <c r="X12" i="11" s="1"/>
  <c r="W382" i="11"/>
  <c r="W411" i="11"/>
  <c r="AJ411" i="11"/>
  <c r="AJ631" i="11"/>
  <c r="AB631" i="11"/>
  <c r="AB628" i="11" s="1"/>
  <c r="AJ649" i="11"/>
  <c r="AD471" i="11"/>
  <c r="AD461" i="11" s="1"/>
  <c r="AD903" i="11"/>
  <c r="AJ903" i="11"/>
  <c r="AJ921" i="11"/>
  <c r="AJ68" i="11"/>
  <c r="W91" i="11"/>
  <c r="AB241" i="11"/>
  <c r="AJ254" i="11"/>
  <c r="AB280" i="11"/>
  <c r="AJ291" i="11"/>
  <c r="W577" i="11"/>
  <c r="AA577" i="11" s="1"/>
  <c r="AJ629" i="11"/>
  <c r="AC635" i="11"/>
  <c r="AC644" i="11"/>
  <c r="AC801" i="11"/>
  <c r="Z1064" i="11"/>
  <c r="Q1117" i="2"/>
  <c r="R1117" i="2"/>
  <c r="AH1117" i="2"/>
  <c r="N1117" i="2"/>
  <c r="T1117" i="2"/>
  <c r="K1117" i="2"/>
  <c r="J1117" i="2"/>
  <c r="P1117" i="2"/>
  <c r="L1117" i="2"/>
  <c r="H429" i="2"/>
  <c r="G429" i="2"/>
  <c r="H388" i="2"/>
  <c r="H425" i="2"/>
  <c r="H424" i="2"/>
  <c r="H423" i="2"/>
  <c r="H422" i="2"/>
  <c r="H421" i="2"/>
  <c r="H419" i="2"/>
  <c r="H418" i="2"/>
  <c r="H417" i="2"/>
  <c r="H416" i="2"/>
  <c r="H415" i="2"/>
  <c r="H414" i="2"/>
  <c r="H413" i="2"/>
  <c r="H412" i="2"/>
  <c r="H410" i="2"/>
  <c r="H409" i="2"/>
  <c r="H408" i="2"/>
  <c r="H407" i="2"/>
  <c r="H406" i="2"/>
  <c r="H405" i="2"/>
  <c r="H404" i="2"/>
  <c r="H403" i="2"/>
  <c r="H401" i="2"/>
  <c r="H400" i="2"/>
  <c r="H399" i="2"/>
  <c r="H398" i="2"/>
  <c r="H397" i="2"/>
  <c r="H396" i="2"/>
  <c r="H395" i="2"/>
  <c r="H394" i="2"/>
  <c r="H393" i="2"/>
  <c r="H390" i="2"/>
  <c r="H389" i="2"/>
  <c r="H387" i="2"/>
  <c r="H386" i="2"/>
  <c r="H385" i="2"/>
  <c r="H384" i="2"/>
  <c r="H383" i="2"/>
  <c r="H379" i="2"/>
  <c r="H380" i="2"/>
  <c r="H381" i="2"/>
  <c r="H378" i="2"/>
  <c r="H377" i="2"/>
  <c r="H376" i="2"/>
  <c r="H375" i="2"/>
  <c r="H374" i="2"/>
  <c r="H373" i="2"/>
  <c r="H225" i="2"/>
  <c r="H204" i="2"/>
  <c r="H203" i="2"/>
  <c r="H224" i="2"/>
  <c r="H223" i="2"/>
  <c r="H202" i="2"/>
  <c r="H227" i="2"/>
  <c r="H228" i="2"/>
  <c r="H229" i="2"/>
  <c r="H230" i="2"/>
  <c r="H226" i="2"/>
  <c r="H206" i="2"/>
  <c r="H207" i="2"/>
  <c r="H208" i="2"/>
  <c r="H209" i="2"/>
  <c r="H205" i="2"/>
  <c r="W478" i="11" l="1"/>
  <c r="Z726" i="11"/>
  <c r="H431" i="11"/>
  <c r="AC866" i="11"/>
  <c r="W682" i="11"/>
  <c r="W681" i="11" s="1"/>
  <c r="W940" i="11"/>
  <c r="W444" i="11"/>
  <c r="AJ689" i="11"/>
  <c r="W673" i="11"/>
  <c r="AA673" i="11" s="1"/>
  <c r="H628" i="11"/>
  <c r="AJ975" i="11"/>
  <c r="AJ372" i="11"/>
  <c r="W706" i="11"/>
  <c r="AE13" i="11"/>
  <c r="AE12" i="11" s="1"/>
  <c r="AM402" i="11"/>
  <c r="AM411" i="11" s="1"/>
  <c r="AJ454" i="11"/>
  <c r="X965" i="11"/>
  <c r="X726" i="11" s="1"/>
  <c r="X1117" i="11" s="1"/>
  <c r="AJ916" i="11"/>
  <c r="H706" i="11"/>
  <c r="H12" i="11"/>
  <c r="AJ934" i="11"/>
  <c r="H461" i="11"/>
  <c r="AD649" i="11"/>
  <c r="AD628" i="11" s="1"/>
  <c r="W156" i="11"/>
  <c r="Z156" i="11" s="1"/>
  <c r="AC156" i="11" s="1"/>
  <c r="AF156" i="11" s="1"/>
  <c r="W392" i="11"/>
  <c r="H719" i="11"/>
  <c r="AJ392" i="11"/>
  <c r="AJ720" i="11"/>
  <c r="AB301" i="11"/>
  <c r="AB12" i="11"/>
  <c r="W461" i="11"/>
  <c r="AJ774" i="11"/>
  <c r="AC774" i="11"/>
  <c r="AC454" i="11"/>
  <c r="AF454" i="11" s="1"/>
  <c r="AA431" i="11"/>
  <c r="Z682" i="11"/>
  <c r="H726" i="11"/>
  <c r="Z720" i="11"/>
  <c r="W719" i="11"/>
  <c r="W726" i="11"/>
  <c r="Z444" i="11"/>
  <c r="W431" i="11"/>
  <c r="AE1117" i="11"/>
  <c r="AF91" i="11"/>
  <c r="AC91" i="11"/>
  <c r="Z91" i="11"/>
  <c r="Z12" i="11" s="1"/>
  <c r="W628" i="11"/>
  <c r="AJ749" i="11"/>
  <c r="AC749" i="11"/>
  <c r="Z689" i="11"/>
  <c r="W688" i="11"/>
  <c r="AF726" i="11"/>
  <c r="Z461" i="11"/>
  <c r="AC525" i="11"/>
  <c r="AC577" i="11"/>
  <c r="AF577" i="11" s="1"/>
  <c r="AA461" i="11"/>
  <c r="AD726" i="11"/>
  <c r="Z628" i="11"/>
  <c r="AC673" i="11"/>
  <c r="AF673" i="11" s="1"/>
  <c r="AF628" i="11" s="1"/>
  <c r="AA628" i="11"/>
  <c r="AB790" i="11"/>
  <c r="AB726" i="11" s="1"/>
  <c r="AB1117" i="11" s="1"/>
  <c r="AJ790" i="11"/>
  <c r="H402" i="2"/>
  <c r="W402" i="2" s="1"/>
  <c r="H1117" i="11" l="1"/>
  <c r="AI1117" i="11" s="1"/>
  <c r="AC628" i="11"/>
  <c r="AD1117" i="11"/>
  <c r="W12" i="11"/>
  <c r="W1117" i="11" s="1"/>
  <c r="AA1117" i="11"/>
  <c r="AC12" i="11"/>
  <c r="AF12" i="11"/>
  <c r="Z431" i="11"/>
  <c r="AC444" i="11"/>
  <c r="AC689" i="11"/>
  <c r="Z688" i="11"/>
  <c r="AC682" i="11"/>
  <c r="Z681" i="11"/>
  <c r="AC726" i="11"/>
  <c r="AF525" i="11"/>
  <c r="AF461" i="11" s="1"/>
  <c r="AC461" i="11"/>
  <c r="AC720" i="11"/>
  <c r="Z719" i="11"/>
  <c r="F11" i="9"/>
  <c r="F17" i="9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G695" i="3"/>
  <c r="H694" i="3"/>
  <c r="H693" i="3"/>
  <c r="H692" i="3"/>
  <c r="H691" i="3"/>
  <c r="H690" i="3"/>
  <c r="H688" i="3" s="1"/>
  <c r="H689" i="3"/>
  <c r="E19" i="10"/>
  <c r="D19" i="10"/>
  <c r="C19" i="10"/>
  <c r="B19" i="10"/>
  <c r="F18" i="10"/>
  <c r="F19" i="10" s="1"/>
  <c r="F17" i="10"/>
  <c r="E12" i="10"/>
  <c r="E13" i="10" s="1"/>
  <c r="D12" i="10"/>
  <c r="D13" i="10" s="1"/>
  <c r="C12" i="10"/>
  <c r="C13" i="10" s="1"/>
  <c r="B12" i="10"/>
  <c r="B13" i="10" s="1"/>
  <c r="F11" i="10"/>
  <c r="B11" i="10"/>
  <c r="G145" i="8"/>
  <c r="J141" i="8"/>
  <c r="I140" i="8"/>
  <c r="N140" i="8" s="1"/>
  <c r="H140" i="8"/>
  <c r="K138" i="8"/>
  <c r="H138" i="8"/>
  <c r="H132" i="8"/>
  <c r="H141" i="8" s="1"/>
  <c r="I122" i="8"/>
  <c r="J121" i="8"/>
  <c r="I121" i="8"/>
  <c r="H121" i="8"/>
  <c r="J120" i="8"/>
  <c r="K120" i="8" s="1"/>
  <c r="H120" i="8"/>
  <c r="K119" i="8"/>
  <c r="H119" i="8"/>
  <c r="H118" i="8"/>
  <c r="K118" i="8" s="1"/>
  <c r="K117" i="8"/>
  <c r="H117" i="8"/>
  <c r="K116" i="8"/>
  <c r="H116" i="8"/>
  <c r="H115" i="8"/>
  <c r="K115" i="8" s="1"/>
  <c r="K114" i="8"/>
  <c r="H114" i="8"/>
  <c r="K113" i="8"/>
  <c r="H113" i="8"/>
  <c r="H112" i="8"/>
  <c r="K112" i="8" s="1"/>
  <c r="K111" i="8"/>
  <c r="H111" i="8"/>
  <c r="K110" i="8"/>
  <c r="H110" i="8"/>
  <c r="H109" i="8"/>
  <c r="K109" i="8" s="1"/>
  <c r="K108" i="8"/>
  <c r="H108" i="8"/>
  <c r="K107" i="8"/>
  <c r="H107" i="8"/>
  <c r="H106" i="8"/>
  <c r="K106" i="8" s="1"/>
  <c r="K105" i="8"/>
  <c r="H105" i="8"/>
  <c r="K104" i="8"/>
  <c r="H104" i="8"/>
  <c r="H103" i="8"/>
  <c r="K103" i="8" s="1"/>
  <c r="K102" i="8"/>
  <c r="H102" i="8"/>
  <c r="K101" i="8"/>
  <c r="H101" i="8"/>
  <c r="H100" i="8"/>
  <c r="K100" i="8" s="1"/>
  <c r="K99" i="8"/>
  <c r="H99" i="8"/>
  <c r="K98" i="8"/>
  <c r="H98" i="8"/>
  <c r="H97" i="8"/>
  <c r="K97" i="8" s="1"/>
  <c r="K96" i="8"/>
  <c r="H96" i="8"/>
  <c r="K95" i="8"/>
  <c r="H95" i="8"/>
  <c r="H94" i="8"/>
  <c r="H122" i="8" s="1"/>
  <c r="J87" i="8"/>
  <c r="I87" i="8"/>
  <c r="H86" i="8"/>
  <c r="K86" i="8" s="1"/>
  <c r="K85" i="8"/>
  <c r="H85" i="8"/>
  <c r="K84" i="8"/>
  <c r="H84" i="8"/>
  <c r="H83" i="8"/>
  <c r="K83" i="8" s="1"/>
  <c r="K82" i="8"/>
  <c r="H82" i="8"/>
  <c r="K81" i="8"/>
  <c r="H81" i="8"/>
  <c r="H80" i="8"/>
  <c r="K80" i="8" s="1"/>
  <c r="K79" i="8"/>
  <c r="H79" i="8"/>
  <c r="K78" i="8"/>
  <c r="H78" i="8"/>
  <c r="H77" i="8"/>
  <c r="K77" i="8" s="1"/>
  <c r="K76" i="8"/>
  <c r="H76" i="8"/>
  <c r="K75" i="8"/>
  <c r="H75" i="8"/>
  <c r="H74" i="8"/>
  <c r="K74" i="8" s="1"/>
  <c r="K73" i="8"/>
  <c r="H73" i="8"/>
  <c r="K72" i="8"/>
  <c r="H72" i="8"/>
  <c r="H71" i="8"/>
  <c r="K71" i="8" s="1"/>
  <c r="K70" i="8"/>
  <c r="H70" i="8"/>
  <c r="K69" i="8"/>
  <c r="H69" i="8"/>
  <c r="H68" i="8"/>
  <c r="K68" i="8" s="1"/>
  <c r="K67" i="8"/>
  <c r="H67" i="8"/>
  <c r="K66" i="8"/>
  <c r="H66" i="8"/>
  <c r="H65" i="8"/>
  <c r="K65" i="8" s="1"/>
  <c r="K64" i="8"/>
  <c r="H64" i="8"/>
  <c r="K63" i="8"/>
  <c r="H63" i="8"/>
  <c r="H62" i="8"/>
  <c r="H87" i="8" s="1"/>
  <c r="H54" i="8"/>
  <c r="K54" i="8" s="1"/>
  <c r="K50" i="8"/>
  <c r="H50" i="8"/>
  <c r="K46" i="8"/>
  <c r="H46" i="8"/>
  <c r="H44" i="8"/>
  <c r="K44" i="8" s="1"/>
  <c r="K40" i="8"/>
  <c r="H40" i="8"/>
  <c r="J37" i="8"/>
  <c r="I37" i="8"/>
  <c r="H37" i="8"/>
  <c r="J33" i="8"/>
  <c r="I33" i="8"/>
  <c r="H33" i="8"/>
  <c r="H29" i="8"/>
  <c r="K29" i="8" s="1"/>
  <c r="I25" i="8"/>
  <c r="H25" i="8"/>
  <c r="H21" i="8"/>
  <c r="K21" i="8" s="1"/>
  <c r="I14" i="8"/>
  <c r="K14" i="8" s="1"/>
  <c r="H14" i="8"/>
  <c r="J10" i="8"/>
  <c r="I10" i="8"/>
  <c r="H10" i="8"/>
  <c r="I6" i="8"/>
  <c r="H6" i="8"/>
  <c r="K6" i="8" s="1"/>
  <c r="H2" i="8"/>
  <c r="H55" i="8" s="1"/>
  <c r="E17" i="9"/>
  <c r="D17" i="9"/>
  <c r="C17" i="9"/>
  <c r="B17" i="9"/>
  <c r="D12" i="9"/>
  <c r="C12" i="9"/>
  <c r="F12" i="9" s="1"/>
  <c r="B12" i="9"/>
  <c r="H1116" i="2"/>
  <c r="H1115" i="2"/>
  <c r="H1114" i="2"/>
  <c r="H1113" i="2"/>
  <c r="H1112" i="2"/>
  <c r="H1111" i="2"/>
  <c r="H1110" i="2"/>
  <c r="H1109" i="2"/>
  <c r="H1107" i="2"/>
  <c r="H1106" i="2"/>
  <c r="H1105" i="2"/>
  <c r="H1104" i="2"/>
  <c r="H1103" i="2"/>
  <c r="H1102" i="2"/>
  <c r="AI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AI1064" i="2"/>
  <c r="H1063" i="2"/>
  <c r="H1062" i="2"/>
  <c r="H1061" i="2"/>
  <c r="H1059" i="2"/>
  <c r="H1058" i="2"/>
  <c r="H1056" i="2"/>
  <c r="H1055" i="2"/>
  <c r="H1054" i="2"/>
  <c r="H1053" i="2"/>
  <c r="H1052" i="2"/>
  <c r="H1051" i="2"/>
  <c r="H1050" i="2"/>
  <c r="H1048" i="2"/>
  <c r="H1047" i="2"/>
  <c r="H1046" i="2"/>
  <c r="H1045" i="2"/>
  <c r="H1044" i="2"/>
  <c r="H1043" i="2"/>
  <c r="H1042" i="2"/>
  <c r="H1040" i="2"/>
  <c r="H1039" i="2"/>
  <c r="H1038" i="2"/>
  <c r="H1037" i="2"/>
  <c r="H1036" i="2"/>
  <c r="H1035" i="2"/>
  <c r="H1034" i="2"/>
  <c r="H1032" i="2"/>
  <c r="H1031" i="2"/>
  <c r="H1030" i="2"/>
  <c r="H1029" i="2"/>
  <c r="H1028" i="2"/>
  <c r="H1027" i="2"/>
  <c r="H1026" i="2"/>
  <c r="H1024" i="2"/>
  <c r="H1023" i="2"/>
  <c r="H1022" i="2"/>
  <c r="H1021" i="2"/>
  <c r="H1020" i="2"/>
  <c r="H1019" i="2"/>
  <c r="H1018" i="2"/>
  <c r="H1016" i="2"/>
  <c r="H1015" i="2"/>
  <c r="H1014" i="2"/>
  <c r="H1013" i="2"/>
  <c r="H1012" i="2"/>
  <c r="H1011" i="2"/>
  <c r="H1010" i="2"/>
  <c r="AI1008" i="2"/>
  <c r="H1007" i="2"/>
  <c r="H1006" i="2"/>
  <c r="H1005" i="2"/>
  <c r="H1004" i="2"/>
  <c r="H1003" i="2"/>
  <c r="H1002" i="2"/>
  <c r="H1001" i="2"/>
  <c r="H999" i="2"/>
  <c r="H998" i="2"/>
  <c r="H997" i="2"/>
  <c r="H996" i="2"/>
  <c r="H995" i="2"/>
  <c r="H994" i="2"/>
  <c r="H993" i="2"/>
  <c r="H991" i="2"/>
  <c r="H990" i="2"/>
  <c r="H989" i="2"/>
  <c r="H988" i="2"/>
  <c r="H987" i="2"/>
  <c r="H986" i="2"/>
  <c r="H985" i="2"/>
  <c r="H983" i="2"/>
  <c r="H982" i="2"/>
  <c r="H981" i="2"/>
  <c r="H980" i="2"/>
  <c r="H979" i="2"/>
  <c r="H978" i="2"/>
  <c r="H977" i="2"/>
  <c r="AI975" i="2"/>
  <c r="H974" i="2"/>
  <c r="H973" i="2"/>
  <c r="H971" i="2"/>
  <c r="H970" i="2"/>
  <c r="H968" i="2"/>
  <c r="H967" i="2"/>
  <c r="AI965" i="2"/>
  <c r="H964" i="2"/>
  <c r="H963" i="2"/>
  <c r="H962" i="2"/>
  <c r="AI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AI940" i="2"/>
  <c r="H939" i="2"/>
  <c r="H938" i="2"/>
  <c r="H937" i="2"/>
  <c r="H936" i="2"/>
  <c r="H935" i="2"/>
  <c r="AI934" i="2"/>
  <c r="H933" i="2"/>
  <c r="H932" i="2"/>
  <c r="H931" i="2"/>
  <c r="H930" i="2"/>
  <c r="H929" i="2"/>
  <c r="H927" i="2"/>
  <c r="H926" i="2"/>
  <c r="H925" i="2"/>
  <c r="H924" i="2"/>
  <c r="H923" i="2"/>
  <c r="AI921" i="2"/>
  <c r="H920" i="2"/>
  <c r="H919" i="2"/>
  <c r="H918" i="2"/>
  <c r="H917" i="2"/>
  <c r="AI916" i="2"/>
  <c r="H915" i="2"/>
  <c r="H914" i="2"/>
  <c r="H913" i="2"/>
  <c r="H912" i="2"/>
  <c r="H911" i="2"/>
  <c r="H909" i="2"/>
  <c r="H908" i="2"/>
  <c r="H907" i="2"/>
  <c r="H906" i="2"/>
  <c r="H905" i="2"/>
  <c r="AI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6" i="2"/>
  <c r="H875" i="2"/>
  <c r="H874" i="2"/>
  <c r="H873" i="2"/>
  <c r="H872" i="2"/>
  <c r="H871" i="2"/>
  <c r="H870" i="2"/>
  <c r="H869" i="2"/>
  <c r="H868" i="2"/>
  <c r="AI866" i="2"/>
  <c r="AI860" i="2"/>
  <c r="H860" i="2"/>
  <c r="Z860" i="2" s="1"/>
  <c r="AI835" i="2"/>
  <c r="H835" i="2"/>
  <c r="AC835" i="2" s="1"/>
  <c r="AI826" i="2"/>
  <c r="H826" i="2"/>
  <c r="AC826" i="2" s="1"/>
  <c r="AI817" i="2"/>
  <c r="H817" i="2"/>
  <c r="AC817" i="2" s="1"/>
  <c r="AI809" i="2"/>
  <c r="H809" i="2"/>
  <c r="AC809" i="2" s="1"/>
  <c r="H808" i="2"/>
  <c r="H807" i="2"/>
  <c r="H806" i="2"/>
  <c r="H805" i="2"/>
  <c r="H804" i="2"/>
  <c r="H803" i="2"/>
  <c r="H802" i="2"/>
  <c r="AI801" i="2"/>
  <c r="H800" i="2"/>
  <c r="H799" i="2"/>
  <c r="H798" i="2"/>
  <c r="E797" i="2"/>
  <c r="H797" i="2" s="1"/>
  <c r="E796" i="2"/>
  <c r="H796" i="2" s="1"/>
  <c r="E795" i="2"/>
  <c r="H795" i="2" s="1"/>
  <c r="E794" i="2"/>
  <c r="H794" i="2" s="1"/>
  <c r="E793" i="2"/>
  <c r="H793" i="2" s="1"/>
  <c r="E792" i="2"/>
  <c r="H792" i="2" s="1"/>
  <c r="E791" i="2"/>
  <c r="H791" i="2" s="1"/>
  <c r="AI790" i="2"/>
  <c r="AI782" i="2"/>
  <c r="H782" i="2"/>
  <c r="AB782" i="2" s="1"/>
  <c r="H781" i="2"/>
  <c r="H780" i="2"/>
  <c r="E779" i="2"/>
  <c r="H779" i="2" s="1"/>
  <c r="E778" i="2"/>
  <c r="H778" i="2" s="1"/>
  <c r="E777" i="2"/>
  <c r="H777" i="2" s="1"/>
  <c r="E776" i="2"/>
  <c r="H776" i="2" s="1"/>
  <c r="E775" i="2"/>
  <c r="H775" i="2" s="1"/>
  <c r="AI774" i="2"/>
  <c r="H773" i="2"/>
  <c r="H772" i="2"/>
  <c r="E771" i="2"/>
  <c r="H771" i="2" s="1"/>
  <c r="E770" i="2"/>
  <c r="H770" i="2" s="1"/>
  <c r="E769" i="2"/>
  <c r="H769" i="2" s="1"/>
  <c r="E768" i="2"/>
  <c r="H768" i="2" s="1"/>
  <c r="E767" i="2"/>
  <c r="H767" i="2" s="1"/>
  <c r="H765" i="2"/>
  <c r="H764" i="2"/>
  <c r="E763" i="2"/>
  <c r="H763" i="2" s="1"/>
  <c r="E762" i="2"/>
  <c r="H762" i="2" s="1"/>
  <c r="E761" i="2"/>
  <c r="H761" i="2" s="1"/>
  <c r="E760" i="2"/>
  <c r="H760" i="2" s="1"/>
  <c r="E759" i="2"/>
  <c r="H759" i="2" s="1"/>
  <c r="H757" i="2"/>
  <c r="H756" i="2"/>
  <c r="E755" i="2"/>
  <c r="H755" i="2" s="1"/>
  <c r="E754" i="2"/>
  <c r="H754" i="2" s="1"/>
  <c r="E753" i="2"/>
  <c r="H753" i="2" s="1"/>
  <c r="E752" i="2"/>
  <c r="H752" i="2" s="1"/>
  <c r="E751" i="2"/>
  <c r="H751" i="2" s="1"/>
  <c r="AI749" i="2"/>
  <c r="H748" i="2"/>
  <c r="H747" i="2"/>
  <c r="AI746" i="2"/>
  <c r="H745" i="2"/>
  <c r="H744" i="2"/>
  <c r="AI743" i="2"/>
  <c r="AI736" i="2"/>
  <c r="H736" i="2"/>
  <c r="X736" i="2" s="1"/>
  <c r="AI732" i="2"/>
  <c r="H732" i="2"/>
  <c r="AG732" i="2" s="1"/>
  <c r="AG726" i="2" s="1"/>
  <c r="H731" i="2"/>
  <c r="E730" i="2"/>
  <c r="H730" i="2" s="1"/>
  <c r="E729" i="2"/>
  <c r="H729" i="2" s="1"/>
  <c r="E728" i="2"/>
  <c r="H728" i="2" s="1"/>
  <c r="AI727" i="2"/>
  <c r="H725" i="2"/>
  <c r="H724" i="2" s="1"/>
  <c r="AI724" i="2"/>
  <c r="G722" i="2"/>
  <c r="H722" i="2" s="1"/>
  <c r="G721" i="2"/>
  <c r="H721" i="2" s="1"/>
  <c r="AI720" i="2"/>
  <c r="H718" i="2"/>
  <c r="H717" i="2"/>
  <c r="H716" i="2"/>
  <c r="H715" i="2"/>
  <c r="AI712" i="2"/>
  <c r="H712" i="2"/>
  <c r="AG712" i="2" s="1"/>
  <c r="AG706" i="2" s="1"/>
  <c r="H711" i="2"/>
  <c r="H710" i="2"/>
  <c r="H709" i="2"/>
  <c r="H708" i="2"/>
  <c r="AI707" i="2"/>
  <c r="H705" i="2"/>
  <c r="H704" i="2"/>
  <c r="H703" i="2"/>
  <c r="G702" i="2"/>
  <c r="H702" i="2" s="1"/>
  <c r="H701" i="2"/>
  <c r="AI700" i="2"/>
  <c r="H699" i="2"/>
  <c r="H698" i="2"/>
  <c r="H697" i="2"/>
  <c r="H696" i="2"/>
  <c r="H695" i="2"/>
  <c r="H694" i="2"/>
  <c r="H693" i="2"/>
  <c r="H692" i="2"/>
  <c r="H691" i="2"/>
  <c r="H690" i="2"/>
  <c r="AI689" i="2"/>
  <c r="H687" i="2"/>
  <c r="H686" i="2"/>
  <c r="H685" i="2"/>
  <c r="H684" i="2"/>
  <c r="H683" i="2"/>
  <c r="AI682" i="2"/>
  <c r="H680" i="2"/>
  <c r="H679" i="2"/>
  <c r="H678" i="2"/>
  <c r="H677" i="2"/>
  <c r="H676" i="2"/>
  <c r="H675" i="2"/>
  <c r="H674" i="2"/>
  <c r="AI673" i="2"/>
  <c r="H672" i="2"/>
  <c r="H671" i="2"/>
  <c r="H670" i="2"/>
  <c r="H669" i="2"/>
  <c r="G668" i="2"/>
  <c r="H668" i="2" s="1"/>
  <c r="AI667" i="2"/>
  <c r="H666" i="2"/>
  <c r="H664" i="2"/>
  <c r="AI662" i="2"/>
  <c r="H661" i="2"/>
  <c r="H660" i="2" s="1"/>
  <c r="W660" i="2" s="1"/>
  <c r="AI660" i="2"/>
  <c r="AI658" i="2"/>
  <c r="H658" i="2"/>
  <c r="W658" i="2" s="1"/>
  <c r="AI656" i="2"/>
  <c r="H656" i="2"/>
  <c r="W656" i="2" s="1"/>
  <c r="H655" i="2"/>
  <c r="H654" i="2" s="1"/>
  <c r="Z654" i="2" s="1"/>
  <c r="AI654" i="2"/>
  <c r="H653" i="2"/>
  <c r="H651" i="2"/>
  <c r="AI649" i="2"/>
  <c r="H648" i="2"/>
  <c r="H647" i="2"/>
  <c r="AI646" i="2"/>
  <c r="AI644" i="2"/>
  <c r="H644" i="2"/>
  <c r="AC644" i="2" s="1"/>
  <c r="H643" i="2"/>
  <c r="H642" i="2"/>
  <c r="H641" i="2"/>
  <c r="AI640" i="2"/>
  <c r="H639" i="2"/>
  <c r="H638" i="2"/>
  <c r="AI637" i="2"/>
  <c r="H636" i="2"/>
  <c r="H635" i="2" s="1"/>
  <c r="AC635" i="2" s="1"/>
  <c r="AI635" i="2"/>
  <c r="H634" i="2"/>
  <c r="H633" i="2" s="1"/>
  <c r="AC633" i="2" s="1"/>
  <c r="AI633" i="2"/>
  <c r="H632" i="2"/>
  <c r="H631" i="2" s="1"/>
  <c r="AB631" i="2" s="1"/>
  <c r="AB628" i="2" s="1"/>
  <c r="AI631" i="2"/>
  <c r="AI629" i="2"/>
  <c r="H629" i="2"/>
  <c r="Z629" i="2" s="1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AI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G529" i="2"/>
  <c r="H529" i="2" s="1"/>
  <c r="H528" i="2"/>
  <c r="H527" i="2"/>
  <c r="H526" i="2"/>
  <c r="AI525" i="2"/>
  <c r="H524" i="2"/>
  <c r="H523" i="2"/>
  <c r="H522" i="2"/>
  <c r="H520" i="2"/>
  <c r="H519" i="2"/>
  <c r="H518" i="2"/>
  <c r="AI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AI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AI478" i="2"/>
  <c r="H477" i="2"/>
  <c r="H476" i="2"/>
  <c r="H475" i="2"/>
  <c r="H474" i="2"/>
  <c r="H473" i="2"/>
  <c r="AI471" i="2"/>
  <c r="AI465" i="2"/>
  <c r="H465" i="2"/>
  <c r="Z465" i="2" s="1"/>
  <c r="AI462" i="2"/>
  <c r="H462" i="2"/>
  <c r="AG462" i="2" s="1"/>
  <c r="AG461" i="2" s="1"/>
  <c r="H460" i="2"/>
  <c r="H459" i="2"/>
  <c r="H458" i="2"/>
  <c r="H457" i="2"/>
  <c r="H456" i="2"/>
  <c r="H455" i="2"/>
  <c r="AI454" i="2"/>
  <c r="H453" i="2"/>
  <c r="H452" i="2"/>
  <c r="H451" i="2"/>
  <c r="H450" i="2"/>
  <c r="H449" i="2"/>
  <c r="H448" i="2"/>
  <c r="H447" i="2"/>
  <c r="H446" i="2"/>
  <c r="H445" i="2"/>
  <c r="AI444" i="2"/>
  <c r="AI441" i="2"/>
  <c r="H441" i="2"/>
  <c r="Z441" i="2" s="1"/>
  <c r="AI436" i="2"/>
  <c r="H436" i="2"/>
  <c r="AG436" i="2" s="1"/>
  <c r="AG431" i="2" s="1"/>
  <c r="AI432" i="2"/>
  <c r="H432" i="2"/>
  <c r="Z432" i="2" s="1"/>
  <c r="AI420" i="2"/>
  <c r="H420" i="2"/>
  <c r="W420" i="2" s="1"/>
  <c r="AI411" i="2"/>
  <c r="H411" i="2"/>
  <c r="W411" i="2" s="1"/>
  <c r="AI402" i="2"/>
  <c r="AI392" i="2"/>
  <c r="H392" i="2"/>
  <c r="W392" i="2" s="1"/>
  <c r="AI382" i="2"/>
  <c r="H382" i="2"/>
  <c r="W382" i="2" s="1"/>
  <c r="AI372" i="2"/>
  <c r="H372" i="2"/>
  <c r="W372" i="2" s="1"/>
  <c r="AI350" i="2"/>
  <c r="H350" i="2"/>
  <c r="W350" i="2" s="1"/>
  <c r="AI338" i="2"/>
  <c r="H338" i="2"/>
  <c r="W338" i="2" s="1"/>
  <c r="AI327" i="2"/>
  <c r="H327" i="2"/>
  <c r="AB327" i="2" s="1"/>
  <c r="AI317" i="2"/>
  <c r="H317" i="2"/>
  <c r="AB317" i="2" s="1"/>
  <c r="G316" i="2"/>
  <c r="H316" i="2" s="1"/>
  <c r="H315" i="2"/>
  <c r="H314" i="2"/>
  <c r="G313" i="2"/>
  <c r="H313" i="2" s="1"/>
  <c r="H312" i="2"/>
  <c r="H311" i="2"/>
  <c r="H310" i="2"/>
  <c r="AI301" i="2"/>
  <c r="AI291" i="2"/>
  <c r="H291" i="2"/>
  <c r="AB291" i="2" s="1"/>
  <c r="AI280" i="2"/>
  <c r="H280" i="2"/>
  <c r="AB280" i="2" s="1"/>
  <c r="AI270" i="2"/>
  <c r="H270" i="2"/>
  <c r="AB270" i="2" s="1"/>
  <c r="AI254" i="2"/>
  <c r="H254" i="2"/>
  <c r="AB254" i="2" s="1"/>
  <c r="AI241" i="2"/>
  <c r="H241" i="2"/>
  <c r="AB241" i="2" s="1"/>
  <c r="H240" i="2"/>
  <c r="H239" i="2"/>
  <c r="H238" i="2"/>
  <c r="H237" i="2"/>
  <c r="H236" i="2"/>
  <c r="H214" i="2"/>
  <c r="H213" i="2"/>
  <c r="H212" i="2"/>
  <c r="H211" i="2"/>
  <c r="H210" i="2"/>
  <c r="AI207" i="2"/>
  <c r="AI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AI156" i="2"/>
  <c r="AI91" i="2"/>
  <c r="H91" i="2"/>
  <c r="W91" i="2" s="1"/>
  <c r="AI79" i="2"/>
  <c r="H79" i="2"/>
  <c r="Y79" i="2" s="1"/>
  <c r="Y12" i="2" s="1"/>
  <c r="AI68" i="2"/>
  <c r="H68" i="2"/>
  <c r="X68" i="2" s="1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G46" i="2"/>
  <c r="H46" i="2" s="1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AI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E14" i="2"/>
  <c r="H14" i="2" s="1"/>
  <c r="AI13" i="2"/>
  <c r="Z1117" i="11" l="1"/>
  <c r="AC681" i="11"/>
  <c r="AF682" i="11"/>
  <c r="AF681" i="11" s="1"/>
  <c r="AC719" i="11"/>
  <c r="AF720" i="11"/>
  <c r="AF719" i="11" s="1"/>
  <c r="AC688" i="11"/>
  <c r="AF689" i="11"/>
  <c r="AF688" i="11" s="1"/>
  <c r="AC431" i="11"/>
  <c r="AF444" i="11"/>
  <c r="AF431" i="11" s="1"/>
  <c r="J122" i="8"/>
  <c r="J145" i="8" s="1"/>
  <c r="H723" i="2"/>
  <c r="L19" i="5" s="1"/>
  <c r="K19" i="5" s="1"/>
  <c r="AG724" i="2"/>
  <c r="AG723" i="2" s="1"/>
  <c r="AG1117" i="2"/>
  <c r="AC91" i="2"/>
  <c r="Z91" i="2"/>
  <c r="AF91" i="2"/>
  <c r="H662" i="2"/>
  <c r="AD662" i="2" s="1"/>
  <c r="K25" i="8"/>
  <c r="K140" i="8"/>
  <c r="I141" i="8"/>
  <c r="K33" i="8"/>
  <c r="AJ732" i="2"/>
  <c r="H637" i="2"/>
  <c r="AJ254" i="2"/>
  <c r="AJ291" i="2"/>
  <c r="AJ338" i="2"/>
  <c r="AJ382" i="2"/>
  <c r="AJ656" i="2"/>
  <c r="AJ644" i="2"/>
  <c r="AJ317" i="2"/>
  <c r="AJ402" i="2"/>
  <c r="AJ91" i="2"/>
  <c r="AJ631" i="2"/>
  <c r="AJ465" i="2"/>
  <c r="AJ462" i="2"/>
  <c r="H471" i="2"/>
  <c r="AJ782" i="2"/>
  <c r="H921" i="2"/>
  <c r="H975" i="2"/>
  <c r="H714" i="2"/>
  <c r="W714" i="2" s="1"/>
  <c r="W706" i="2" s="1"/>
  <c r="H700" i="2"/>
  <c r="H743" i="2"/>
  <c r="H1100" i="2"/>
  <c r="H13" i="2"/>
  <c r="H478" i="2"/>
  <c r="H156" i="2"/>
  <c r="H516" i="2"/>
  <c r="AJ658" i="2"/>
  <c r="H961" i="2"/>
  <c r="AJ826" i="2"/>
  <c r="AJ270" i="2"/>
  <c r="AJ327" i="2"/>
  <c r="AJ350" i="2"/>
  <c r="AJ392" i="2"/>
  <c r="AJ411" i="2"/>
  <c r="AJ436" i="2"/>
  <c r="AJ660" i="2"/>
  <c r="AJ809" i="2"/>
  <c r="AJ835" i="2"/>
  <c r="AJ736" i="2"/>
  <c r="H965" i="2"/>
  <c r="H444" i="2"/>
  <c r="AJ662" i="2"/>
  <c r="H673" i="2"/>
  <c r="H720" i="2"/>
  <c r="H525" i="2"/>
  <c r="AJ633" i="2"/>
  <c r="H707" i="2"/>
  <c r="W707" i="2" s="1"/>
  <c r="H801" i="2"/>
  <c r="AJ68" i="2"/>
  <c r="AJ654" i="2"/>
  <c r="H689" i="2"/>
  <c r="H200" i="2"/>
  <c r="W200" i="2" s="1"/>
  <c r="AJ241" i="2"/>
  <c r="AJ280" i="2"/>
  <c r="AJ372" i="2"/>
  <c r="AJ420" i="2"/>
  <c r="AJ441" i="2"/>
  <c r="H577" i="2"/>
  <c r="AJ635" i="2"/>
  <c r="H640" i="2"/>
  <c r="H646" i="2"/>
  <c r="H682" i="2"/>
  <c r="H746" i="2"/>
  <c r="H774" i="2"/>
  <c r="AJ817" i="2"/>
  <c r="AJ860" i="2"/>
  <c r="H934" i="2"/>
  <c r="H940" i="2"/>
  <c r="H1008" i="2"/>
  <c r="H1064" i="2"/>
  <c r="H30" i="2"/>
  <c r="AJ79" i="2"/>
  <c r="H301" i="2"/>
  <c r="H454" i="2"/>
  <c r="H667" i="2"/>
  <c r="AJ712" i="2"/>
  <c r="H790" i="2"/>
  <c r="H916" i="2"/>
  <c r="H495" i="2"/>
  <c r="H749" i="2"/>
  <c r="H649" i="2"/>
  <c r="H866" i="2"/>
  <c r="H903" i="2"/>
  <c r="F13" i="10"/>
  <c r="K121" i="8"/>
  <c r="K37" i="8"/>
  <c r="J55" i="8"/>
  <c r="I55" i="8"/>
  <c r="I145" i="8" s="1"/>
  <c r="K10" i="8"/>
  <c r="H145" i="8"/>
  <c r="H727" i="2"/>
  <c r="AE727" i="2" s="1"/>
  <c r="AE726" i="2" s="1"/>
  <c r="AJ432" i="2"/>
  <c r="AJ629" i="2"/>
  <c r="K62" i="8"/>
  <c r="K87" i="8" s="1"/>
  <c r="K94" i="8"/>
  <c r="K122" i="8" s="1"/>
  <c r="AJ724" i="2"/>
  <c r="K2" i="8"/>
  <c r="K132" i="8"/>
  <c r="K141" i="8" s="1"/>
  <c r="F12" i="10"/>
  <c r="AC1117" i="11" l="1"/>
  <c r="AF1117" i="11"/>
  <c r="AJ495" i="2"/>
  <c r="W495" i="2"/>
  <c r="AJ916" i="2"/>
  <c r="Z916" i="2"/>
  <c r="AJ640" i="2"/>
  <c r="AC640" i="2"/>
  <c r="AJ801" i="2"/>
  <c r="AC801" i="2"/>
  <c r="AJ478" i="2"/>
  <c r="W478" i="2"/>
  <c r="AJ975" i="2"/>
  <c r="AD975" i="2"/>
  <c r="AJ903" i="2"/>
  <c r="AD903" i="2"/>
  <c r="AJ790" i="2"/>
  <c r="AB790" i="2"/>
  <c r="AB726" i="2" s="1"/>
  <c r="AB1117" i="2" s="1"/>
  <c r="AJ30" i="2"/>
  <c r="X30" i="2"/>
  <c r="X12" i="2" s="1"/>
  <c r="AJ444" i="2"/>
  <c r="W444" i="2"/>
  <c r="AJ13" i="2"/>
  <c r="AE13" i="2"/>
  <c r="AE12" i="2" s="1"/>
  <c r="AE1117" i="2" s="1"/>
  <c r="AJ921" i="2"/>
  <c r="W921" i="2"/>
  <c r="Z12" i="2"/>
  <c r="AJ934" i="2"/>
  <c r="W934" i="2"/>
  <c r="AJ156" i="2"/>
  <c r="W156" i="2"/>
  <c r="Z156" i="2" s="1"/>
  <c r="AC156" i="2" s="1"/>
  <c r="AF156" i="2" s="1"/>
  <c r="AF12" i="2" s="1"/>
  <c r="AJ1064" i="2"/>
  <c r="Z1064" i="2"/>
  <c r="AJ774" i="2"/>
  <c r="AC774" i="2"/>
  <c r="AJ577" i="2"/>
  <c r="W577" i="2"/>
  <c r="AA577" i="2" s="1"/>
  <c r="AJ965" i="2"/>
  <c r="X965" i="2"/>
  <c r="AJ961" i="2"/>
  <c r="X961" i="2"/>
  <c r="AJ649" i="2"/>
  <c r="AD649" i="2"/>
  <c r="AD628" i="2" s="1"/>
  <c r="AJ667" i="2"/>
  <c r="W667" i="2"/>
  <c r="AJ746" i="2"/>
  <c r="Y746" i="2"/>
  <c r="Y726" i="2" s="1"/>
  <c r="Y1117" i="2" s="1"/>
  <c r="AJ689" i="2"/>
  <c r="W689" i="2"/>
  <c r="AJ525" i="2"/>
  <c r="W525" i="2"/>
  <c r="Z525" i="2" s="1"/>
  <c r="AJ743" i="2"/>
  <c r="X743" i="2"/>
  <c r="AJ471" i="2"/>
  <c r="AD471" i="2"/>
  <c r="AD461" i="2" s="1"/>
  <c r="AJ301" i="2"/>
  <c r="AB301" i="2"/>
  <c r="AB12" i="2" s="1"/>
  <c r="AJ673" i="2"/>
  <c r="W673" i="2"/>
  <c r="AA673" i="2" s="1"/>
  <c r="AJ866" i="2"/>
  <c r="AC866" i="2"/>
  <c r="W12" i="2"/>
  <c r="AJ1100" i="2"/>
  <c r="W1100" i="2"/>
  <c r="Z1100" i="2" s="1"/>
  <c r="AC1100" i="2" s="1"/>
  <c r="AF1100" i="2" s="1"/>
  <c r="AC12" i="2"/>
  <c r="AJ1008" i="2"/>
  <c r="W1008" i="2"/>
  <c r="Z1008" i="2" s="1"/>
  <c r="AC1008" i="2" s="1"/>
  <c r="AF1008" i="2" s="1"/>
  <c r="AJ749" i="2"/>
  <c r="AC749" i="2"/>
  <c r="AJ454" i="2"/>
  <c r="W454" i="2"/>
  <c r="AA454" i="2" s="1"/>
  <c r="AJ940" i="2"/>
  <c r="W940" i="2"/>
  <c r="W726" i="2" s="1"/>
  <c r="AJ682" i="2"/>
  <c r="W682" i="2"/>
  <c r="H719" i="2"/>
  <c r="L18" i="5" s="1"/>
  <c r="K18" i="5" s="1"/>
  <c r="W720" i="2"/>
  <c r="AJ516" i="2"/>
  <c r="W516" i="2"/>
  <c r="AJ700" i="2"/>
  <c r="W700" i="2"/>
  <c r="AJ637" i="2"/>
  <c r="AC637" i="2"/>
  <c r="AJ646" i="2"/>
  <c r="AC646" i="2"/>
  <c r="K55" i="8"/>
  <c r="H706" i="2"/>
  <c r="L17" i="5" s="1"/>
  <c r="K17" i="5" s="1"/>
  <c r="H681" i="2"/>
  <c r="L15" i="5" s="1"/>
  <c r="K15" i="5" s="1"/>
  <c r="AJ707" i="2"/>
  <c r="AJ720" i="2"/>
  <c r="H628" i="2"/>
  <c r="L14" i="5" s="1"/>
  <c r="K14" i="5" s="1"/>
  <c r="AJ200" i="2"/>
  <c r="H688" i="2"/>
  <c r="L16" i="5" s="1"/>
  <c r="K16" i="5" s="1"/>
  <c r="H461" i="2"/>
  <c r="L13" i="5" s="1"/>
  <c r="K13" i="5" s="1"/>
  <c r="H431" i="2"/>
  <c r="L12" i="5" s="1"/>
  <c r="K12" i="5" s="1"/>
  <c r="K145" i="8"/>
  <c r="K147" i="8" s="1"/>
  <c r="H147" i="8"/>
  <c r="G17" i="10"/>
  <c r="H18" i="10"/>
  <c r="AJ727" i="2"/>
  <c r="H726" i="2"/>
  <c r="AA431" i="2" l="1"/>
  <c r="AC454" i="2"/>
  <c r="AF454" i="2" s="1"/>
  <c r="Z461" i="2"/>
  <c r="AC525" i="2"/>
  <c r="W688" i="2"/>
  <c r="Z689" i="2"/>
  <c r="AC577" i="2"/>
  <c r="AF577" i="2" s="1"/>
  <c r="AA461" i="2"/>
  <c r="X726" i="2"/>
  <c r="X1117" i="2" s="1"/>
  <c r="Z726" i="2"/>
  <c r="AC673" i="2"/>
  <c r="AF673" i="2" s="1"/>
  <c r="AA628" i="2"/>
  <c r="AA1117" i="2" s="1"/>
  <c r="W461" i="2"/>
  <c r="W681" i="2"/>
  <c r="Z682" i="2"/>
  <c r="AC726" i="2"/>
  <c r="AF726" i="2"/>
  <c r="Z444" i="2"/>
  <c r="W431" i="2"/>
  <c r="AD726" i="2"/>
  <c r="AD1117" i="2" s="1"/>
  <c r="W719" i="2"/>
  <c r="W1117" i="2" s="1"/>
  <c r="Z720" i="2"/>
  <c r="Z667" i="2"/>
  <c r="W628" i="2"/>
  <c r="L11" i="5"/>
  <c r="K11" i="5" s="1"/>
  <c r="H1117" i="2"/>
  <c r="L20" i="5"/>
  <c r="AC444" i="2" l="1"/>
  <c r="Z431" i="2"/>
  <c r="AC689" i="2"/>
  <c r="Z688" i="2"/>
  <c r="Z1117" i="2" s="1"/>
  <c r="AC667" i="2"/>
  <c r="Z628" i="2"/>
  <c r="Z719" i="2"/>
  <c r="AC720" i="2"/>
  <c r="Z681" i="2"/>
  <c r="AC682" i="2"/>
  <c r="AC461" i="2"/>
  <c r="AF525" i="2"/>
  <c r="AF461" i="2" s="1"/>
  <c r="K20" i="5"/>
  <c r="K21" i="5" s="1"/>
  <c r="L21" i="5"/>
  <c r="AF667" i="2" l="1"/>
  <c r="AF628" i="2" s="1"/>
  <c r="AC628" i="2"/>
  <c r="AF682" i="2"/>
  <c r="AF681" i="2" s="1"/>
  <c r="AC681" i="2"/>
  <c r="AC688" i="2"/>
  <c r="AF689" i="2"/>
  <c r="AF688" i="2" s="1"/>
  <c r="AF720" i="2"/>
  <c r="AF719" i="2" s="1"/>
  <c r="AC719" i="2"/>
  <c r="AC431" i="2"/>
  <c r="AF444" i="2"/>
  <c r="AF431" i="2" s="1"/>
  <c r="AI1117" i="2"/>
  <c r="AC1117" i="2" l="1"/>
  <c r="AF1117" i="2"/>
</calcChain>
</file>

<file path=xl/sharedStrings.xml><?xml version="1.0" encoding="utf-8"?>
<sst xmlns="http://schemas.openxmlformats.org/spreadsheetml/2006/main" count="9946" uniqueCount="856">
  <si>
    <t>HEADQUARTERS</t>
  </si>
  <si>
    <t>PHILIPPINE ARMY</t>
  </si>
  <si>
    <t>Office of the Assistant Chief of Staff for Financial Management, G10</t>
  </si>
  <si>
    <t>Fort Bonifacio, Taguig City</t>
  </si>
  <si>
    <t>END USER: OG10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</si>
  <si>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</si>
  <si>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</si>
  <si>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</si>
  <si>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</si>
  <si>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</si>
  <si>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</si>
  <si>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</si>
  <si>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</si>
  <si>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</si>
  <si>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</si>
  <si>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</si>
  <si>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</si>
  <si>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</si>
  <si>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</si>
  <si>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</si>
  <si>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</si>
  <si>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</si>
  <si>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</si>
  <si>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5-02-02-010-02</t>
  </si>
  <si>
    <t>Training Expenses</t>
  </si>
  <si>
    <t>PAMUs</t>
  </si>
  <si>
    <t>Negotiated 53.9</t>
  </si>
  <si>
    <t>N/A</t>
  </si>
  <si>
    <t>2024-General Appropriations Act</t>
  </si>
  <si>
    <t>The said project will be implemented on the 1st to 4th Qtr CY 2024</t>
  </si>
  <si>
    <t>5-02-03-010-01</t>
  </si>
  <si>
    <t>ICT Office Supplies Expenses</t>
  </si>
  <si>
    <t>5-02-03-010-02</t>
  </si>
  <si>
    <t>Office Supplies Expenses</t>
  </si>
  <si>
    <t>5-02-03-990-00</t>
  </si>
  <si>
    <t>Other Supplies and Materials Expenses</t>
  </si>
  <si>
    <t>5-02-03-210-02</t>
  </si>
  <si>
    <t>Semi-Expendable Office Equipment</t>
  </si>
  <si>
    <t>OG10</t>
  </si>
  <si>
    <t>5-02-03-210-03</t>
  </si>
  <si>
    <t>Semi-Expendable- ICT Equipment</t>
  </si>
  <si>
    <t>5-02-99-070-01</t>
  </si>
  <si>
    <t>ICT Software Subscription</t>
  </si>
  <si>
    <t>5-02-13-050-03</t>
  </si>
  <si>
    <t>R&amp;M (Machinery &amp; Equipment) ICT Equipment</t>
  </si>
  <si>
    <t>5-02-99-020-00</t>
  </si>
  <si>
    <t>Printing and Publication Expenses</t>
  </si>
  <si>
    <t>The said project will be implemented on the 3rd to 4th Qtr CY 2024</t>
  </si>
  <si>
    <t>5-02-99-030-00</t>
  </si>
  <si>
    <t>Representation Expenses</t>
  </si>
  <si>
    <t>TOTAL</t>
  </si>
  <si>
    <t>Prepared By:</t>
  </si>
  <si>
    <t>Recommended By:</t>
  </si>
  <si>
    <t>Approved By:</t>
  </si>
  <si>
    <t>RAMON ANTONIO E BELLO</t>
  </si>
  <si>
    <t>Philippine Army</t>
  </si>
  <si>
    <t>Project Procurement Management Plan (PPMP) CY 2024</t>
  </si>
  <si>
    <t>DATE: 07 July 2023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</si>
  <si>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</si>
  <si>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</si>
  <si>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</si>
  <si>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</si>
  <si>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</si>
  <si>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</si>
  <si>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</si>
  <si>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</si>
  <si>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</si>
  <si>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</si>
  <si>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</si>
  <si>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</si>
  <si>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</si>
  <si>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</si>
  <si>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</si>
  <si>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</si>
  <si>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</si>
  <si>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</si>
  <si>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</si>
  <si>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</si>
  <si>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</si>
  <si>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HPA</t>
  </si>
  <si>
    <t>Resource Management Forum FY 2025</t>
  </si>
  <si>
    <t>pax</t>
  </si>
  <si>
    <t>Bond Paper</t>
  </si>
  <si>
    <t>ream</t>
  </si>
  <si>
    <t>Ballpen</t>
  </si>
  <si>
    <t>pcs</t>
  </si>
  <si>
    <t>Brown Envelope</t>
  </si>
  <si>
    <t>Specialty Paper</t>
  </si>
  <si>
    <t>ID holder &amp; lace</t>
  </si>
  <si>
    <t>pc</t>
  </si>
  <si>
    <t>Microphone</t>
  </si>
  <si>
    <t>set</t>
  </si>
  <si>
    <t>Laptop</t>
  </si>
  <si>
    <t>Desktop</t>
  </si>
  <si>
    <t>Plaques for Planning Officers &amp; Other Resource  Person</t>
  </si>
  <si>
    <t>Token</t>
  </si>
  <si>
    <t>Microsoft Office Professional</t>
  </si>
  <si>
    <t>Windows 10 Pro</t>
  </si>
  <si>
    <t xml:space="preserve">Training Materials </t>
  </si>
  <si>
    <t xml:space="preserve">Recorder </t>
  </si>
  <si>
    <t>APB, APP, &amp; GPB Development (HPA Offices)</t>
  </si>
  <si>
    <t>Breakfast  (4 days)</t>
  </si>
  <si>
    <t>AM Snacks (4 days)</t>
  </si>
  <si>
    <t>Lunch (4 days)</t>
  </si>
  <si>
    <t>PM Snacks (4 days)</t>
  </si>
  <si>
    <t>Dinner (4 days)</t>
  </si>
  <si>
    <t>Venue Rental</t>
  </si>
  <si>
    <t>days</t>
  </si>
  <si>
    <t>Storage boxes (Mega)</t>
  </si>
  <si>
    <t>box</t>
  </si>
  <si>
    <t>Pencil</t>
  </si>
  <si>
    <t>Scotch Tape Clear</t>
  </si>
  <si>
    <t>sets</t>
  </si>
  <si>
    <t>Storage Box w/Lid Black Legal</t>
  </si>
  <si>
    <t>Extension Wire</t>
  </si>
  <si>
    <t>Stapler with remover</t>
  </si>
  <si>
    <t>Staple Wire</t>
  </si>
  <si>
    <t>boxes</t>
  </si>
  <si>
    <t>Magfile Closed Horizontal</t>
  </si>
  <si>
    <t>Pcs</t>
  </si>
  <si>
    <t>Sliding Folder A4</t>
  </si>
  <si>
    <t>pack</t>
  </si>
  <si>
    <t>Sliding Folder Legal</t>
  </si>
  <si>
    <t>White board marker</t>
  </si>
  <si>
    <t>Alcohol</t>
  </si>
  <si>
    <t>gallon</t>
  </si>
  <si>
    <t>Binder Clip</t>
  </si>
  <si>
    <t>Puncher - Large</t>
  </si>
  <si>
    <t>Paper Clip</t>
  </si>
  <si>
    <t>Metal Bulldog Clip</t>
  </si>
  <si>
    <t>Metal Paper Fastener</t>
  </si>
  <si>
    <t>Fruits, Chips, Chocolates, &amp; Candies</t>
  </si>
  <si>
    <t>USB - 32G</t>
  </si>
  <si>
    <t>Hardrive 2TB</t>
  </si>
  <si>
    <t>unit</t>
  </si>
  <si>
    <t>Ink (4 colors) B, Y, M, C</t>
  </si>
  <si>
    <t>7-in-1 card reader</t>
  </si>
  <si>
    <t>HDMI Cable</t>
  </si>
  <si>
    <t>Ethernet Cable (305m)</t>
  </si>
  <si>
    <t>Tokens for Participants</t>
  </si>
  <si>
    <t>Tokens for Output Presentors</t>
  </si>
  <si>
    <t>APB, APP, &amp; GPB Development (Luzon)</t>
  </si>
  <si>
    <t>Portable Projector</t>
  </si>
  <si>
    <t>Projector Screen</t>
  </si>
  <si>
    <t>APB, APP, &amp; GPB Development (Visayas &amp; Mindanao PAMUs)</t>
  </si>
  <si>
    <t>Plaques for Training Team</t>
  </si>
  <si>
    <t>Token for Training Team</t>
  </si>
  <si>
    <t>Meals for PAMUs Travelling by Land (6 PAMUs x 8 pax back &amp; forth)</t>
  </si>
  <si>
    <t xml:space="preserve">PA Financial Management Information System (FMIS) Deployment and Trainings </t>
  </si>
  <si>
    <t>Coordinating Conferences - 5 days</t>
  </si>
  <si>
    <t>Snacks</t>
  </si>
  <si>
    <t>Lunch</t>
  </si>
  <si>
    <t>LUZON-BASED LEG - 2 days</t>
  </si>
  <si>
    <t>Breakfast</t>
  </si>
  <si>
    <t>AM Snacks</t>
  </si>
  <si>
    <t>PM Snacks</t>
  </si>
  <si>
    <t>Dinner</t>
  </si>
  <si>
    <t>VISAYAS-BASED LEG - 2 days</t>
  </si>
  <si>
    <t>MINDANAO-BASED LEG - 2 days</t>
  </si>
  <si>
    <t>Admin Requirements</t>
  </si>
  <si>
    <t>Bottled Water</t>
  </si>
  <si>
    <t>Chips, Candies, and Nuts</t>
  </si>
  <si>
    <t>lot</t>
  </si>
  <si>
    <t>Special Paper (For Certificates)</t>
  </si>
  <si>
    <t xml:space="preserve">AA" Battery </t>
  </si>
  <si>
    <t xml:space="preserve">AAA" Battery </t>
  </si>
  <si>
    <t>Kaspersky Internet Security</t>
  </si>
  <si>
    <t>Mouse</t>
  </si>
  <si>
    <t xml:space="preserve">Microsoft Office 2021 Pro </t>
  </si>
  <si>
    <t>A4 Bond Paper</t>
  </si>
  <si>
    <t>Legal Bond Paper</t>
  </si>
  <si>
    <t>Sticker Paper</t>
  </si>
  <si>
    <t>A4 Brown Envelope</t>
  </si>
  <si>
    <t>Audio Recorder</t>
  </si>
  <si>
    <t>Memento</t>
  </si>
  <si>
    <t>Luggage</t>
  </si>
  <si>
    <t>Camera</t>
  </si>
  <si>
    <t>5g wifi mobile hotspot router</t>
  </si>
  <si>
    <t>UltraSharp U3415W 34-inch 21:9 WQHD Curved LED Monitor</t>
  </si>
  <si>
    <t>Training Kit (Notebook, Ballpen, Tote Bag)</t>
  </si>
  <si>
    <t>Printer Multi function</t>
  </si>
  <si>
    <t>Storage boxes</t>
  </si>
  <si>
    <t>Unmanaged PoE 16-Port Gigabit Switch</t>
  </si>
  <si>
    <t>File folder</t>
  </si>
  <si>
    <t>Double Sided Tape</t>
  </si>
  <si>
    <t>Fully-Modular RGB Power Supply with LiveDash OLED Panel</t>
  </si>
  <si>
    <t>300Mbps LTE-Advanced Mobile Wi-Fi Supports up to 32 devices simultaneously</t>
  </si>
  <si>
    <t>MU-MIMO Wireless Range Extender</t>
  </si>
  <si>
    <t>Integrated Resource Management Seminar (IRMS)</t>
  </si>
  <si>
    <t>Coordination Conferences Meeting</t>
  </si>
  <si>
    <t>Snacks (6 times)</t>
  </si>
  <si>
    <t>Pre-Workshop Meeting</t>
  </si>
  <si>
    <t>Snacks (2 times)</t>
  </si>
  <si>
    <t>Lunch (2 times)</t>
  </si>
  <si>
    <t>Ocular/Site Inspection/Advance Party</t>
  </si>
  <si>
    <t>Toll Fee</t>
  </si>
  <si>
    <t>veh</t>
  </si>
  <si>
    <t>Other Meal Requirements</t>
  </si>
  <si>
    <t>Light Breakfast for Participants taking a bus</t>
  </si>
  <si>
    <t>Packed Dinner on 3rd day</t>
  </si>
  <si>
    <t>Function Halls/Venue and Meal Package (185pax - 3 days and 13 meals per pax)</t>
  </si>
  <si>
    <t>Team bulding Fee (Facilitator and Requirements)</t>
  </si>
  <si>
    <t>Bus Rental</t>
  </si>
  <si>
    <t>Guest Lecturer</t>
  </si>
  <si>
    <t>Laptop Computer</t>
  </si>
  <si>
    <t>Automatic Voltage Regulator</t>
  </si>
  <si>
    <t>units</t>
  </si>
  <si>
    <t>Uninterupted Power Supply</t>
  </si>
  <si>
    <t>Printer/scanner/photocopier</t>
  </si>
  <si>
    <t>Printer ink</t>
  </si>
  <si>
    <t>Disposable face masks</t>
  </si>
  <si>
    <t>Antiseptic/disinfectant alcohol</t>
  </si>
  <si>
    <t>gallons</t>
  </si>
  <si>
    <t>External Hard Drive (3TB)</t>
  </si>
  <si>
    <t>Flashdrive (16GB)</t>
  </si>
  <si>
    <t xml:space="preserve"> pcs </t>
  </si>
  <si>
    <t>Flashdrive (32GB)</t>
  </si>
  <si>
    <t>AAA energizer battery (Set of 4)</t>
  </si>
  <si>
    <t xml:space="preserve"> sets </t>
  </si>
  <si>
    <t>Cover Paper/Cardboard 100s</t>
  </si>
  <si>
    <t xml:space="preserve"> packs </t>
  </si>
  <si>
    <t>PVC film cover (A4 size) 100s</t>
  </si>
  <si>
    <t>Photocopy paper (A4)</t>
  </si>
  <si>
    <t>reams</t>
  </si>
  <si>
    <t>L folder (A4)</t>
  </si>
  <si>
    <t>Chips, Candies and Nuts</t>
  </si>
  <si>
    <t>lots</t>
  </si>
  <si>
    <t>Fruits</t>
  </si>
  <si>
    <t>Canned juice</t>
  </si>
  <si>
    <t>Token for lecturers</t>
  </si>
  <si>
    <t>Certificate Holder</t>
  </si>
  <si>
    <t>Token (secretariat and support pers)</t>
  </si>
  <si>
    <t>Token for resource persons</t>
  </si>
  <si>
    <t>Token for GOHAS</t>
  </si>
  <si>
    <t>Token for Participants</t>
  </si>
  <si>
    <t>Bottled water</t>
  </si>
  <si>
    <t>Cocktails (Socials)</t>
  </si>
  <si>
    <t>FY 2024 Budget Execution Process Review (BEPR 2024)</t>
  </si>
  <si>
    <t>LUZON LEG:</t>
  </si>
  <si>
    <t>Accomodation HPA Team</t>
  </si>
  <si>
    <t>Accomodation Participants</t>
  </si>
  <si>
    <t>Function hall</t>
  </si>
  <si>
    <t xml:space="preserve">Breakfast </t>
  </si>
  <si>
    <t>Dinner (Packed)</t>
  </si>
  <si>
    <t>Printer</t>
  </si>
  <si>
    <t>Special Paper</t>
  </si>
  <si>
    <t>packs</t>
  </si>
  <si>
    <t>Printer Ink</t>
  </si>
  <si>
    <t>Prizes</t>
  </si>
  <si>
    <t>ea</t>
  </si>
  <si>
    <t>Frame (A4)</t>
  </si>
  <si>
    <t>Seminar Kits/Token for Participants</t>
  </si>
  <si>
    <t>Contingency Funds team</t>
  </si>
  <si>
    <t>BEPR Team Shirt</t>
  </si>
  <si>
    <t>Face Mask</t>
  </si>
  <si>
    <t>Antigen Test Kits</t>
  </si>
  <si>
    <t>VISAYAS-MINDANAO LEG</t>
  </si>
  <si>
    <t>1st Sem FY 2024 PPBER Actual Presentation of HPA Staff</t>
  </si>
  <si>
    <t>Breakfast (6 times)</t>
  </si>
  <si>
    <t>AM Snacks (6 times)</t>
  </si>
  <si>
    <t>Lunch (6 times)</t>
  </si>
  <si>
    <t>PM Snacks (6 times)</t>
  </si>
  <si>
    <t>Dinner (6 times)</t>
  </si>
  <si>
    <t>bottles</t>
  </si>
  <si>
    <t>Fruits, chips, candies</t>
  </si>
  <si>
    <t>Facial Tissues</t>
  </si>
  <si>
    <t>pcks</t>
  </si>
  <si>
    <t>1st Sem FY 2024 PPBER Preview Presentation of HPA Staff</t>
  </si>
  <si>
    <t>1st Sem FY 2024 PPBER Actual Presentation of PAMU Reports</t>
  </si>
  <si>
    <t>A. PPBER Presentation to JPBAC</t>
  </si>
  <si>
    <t>Breakfast (3 days)</t>
  </si>
  <si>
    <t>AM Snacks (3 days)</t>
  </si>
  <si>
    <t>Lunch (3 days)</t>
  </si>
  <si>
    <t>PM Snacks (3 days)</t>
  </si>
  <si>
    <t>Dinner (3 days)</t>
  </si>
  <si>
    <t>Chips/Peanuts</t>
  </si>
  <si>
    <t>Snacks to PAMUS</t>
  </si>
  <si>
    <t>B. PPBER Presentation to PBAC</t>
  </si>
  <si>
    <t>Cocktail</t>
  </si>
  <si>
    <t>1st Sem FY 2024 PPBER Preview Presentation of PAMU Reports</t>
  </si>
  <si>
    <t>Training Requirements</t>
  </si>
  <si>
    <t>months</t>
  </si>
  <si>
    <t>Voice recorder</t>
  </si>
  <si>
    <t>gal</t>
  </si>
  <si>
    <t>Highlighter</t>
  </si>
  <si>
    <t>Expanding file box</t>
  </si>
  <si>
    <t>Scissors</t>
  </si>
  <si>
    <t>pairs</t>
  </si>
  <si>
    <t>Tape dispenser</t>
  </si>
  <si>
    <t>1st Sem FY 2024 PPBER PA-WIDE Coordinating Conferences</t>
  </si>
  <si>
    <t>1st Sem FY 2024 PPBER AFP Wide Coordinating Conferences and Meetings</t>
  </si>
  <si>
    <t>1st Sem FY 2024 PPBER Report Presentation to AFP Senior Leaders</t>
  </si>
  <si>
    <t>Disposable Face Masks</t>
  </si>
  <si>
    <t>Air Purifier</t>
  </si>
  <si>
    <t>btls</t>
  </si>
  <si>
    <t>Fruits/Chips</t>
  </si>
  <si>
    <t>1st Sem FY 2024 PPBER Report Presentation to CSAFP Executive Committee (CEC)</t>
  </si>
  <si>
    <t>Chips/Candies</t>
  </si>
  <si>
    <t>1st Sem FY 2024 PPBER Report Presentation to J10 and J3</t>
  </si>
  <si>
    <t>1st Sem FY 2024 PPBER DND Wide Coordinating Conferences and Meetings</t>
  </si>
  <si>
    <t>1st Sem FY 2024 PPBER Report Presentation to ASFM, ASPP &amp; ASLA</t>
  </si>
  <si>
    <t>Candies/Chips</t>
  </si>
  <si>
    <t>1st Sem FY 2024 PPBER Report Presentation to OASFM</t>
  </si>
  <si>
    <t>Office Supplies</t>
  </si>
  <si>
    <t>1st Sem FY 2024 PPBER SND Led PPBER</t>
  </si>
  <si>
    <t>Canned Juice</t>
  </si>
  <si>
    <t>Year-End FY 2023 PPBER Actual Presentation of HPA Staff</t>
  </si>
  <si>
    <t>Year-End FY 2023 PPBER Preview Presentation of HPA Staff</t>
  </si>
  <si>
    <t>Year-End FY 2023 PPBER Actual Presentation of PAMU Reports</t>
  </si>
  <si>
    <t>Snacks and Meals to PAMUs</t>
  </si>
  <si>
    <t>Year-End FY 2023 PPBER Preview Presentation of PAMU Reports</t>
  </si>
  <si>
    <t>AM Snacks (2 days)</t>
  </si>
  <si>
    <t>Lunch (2 days)</t>
  </si>
  <si>
    <t>Year-End FY 2023 PPBER PA WIDE Coordinating Conferences</t>
  </si>
  <si>
    <t>Year-End FY 2023 PPBER AFP WIDE Coordinating Conferences</t>
  </si>
  <si>
    <t>Year-End FY 2023 PPBER Report Presentation to AFP Senior Leaders</t>
  </si>
  <si>
    <t>Year-End FY 2023 PPBER Report Presentation to CSAFP Executive Committee (CEC)</t>
  </si>
  <si>
    <t>Year-End FY 2023 PPBER Report Presentation to J10 and J3</t>
  </si>
  <si>
    <t>Year-End FY 2023 PPBER DND Wide Coordinating Conferences</t>
  </si>
  <si>
    <t>Year-End FY 2023 PPBER Report Presentation to ASFM, ASPP &amp; ASLA</t>
  </si>
  <si>
    <t>Year-End FY 2023 PPBER Report Presentation to OASFM</t>
  </si>
  <si>
    <t>Year-End FY 2023 PPBER - SND Led PPBER</t>
  </si>
  <si>
    <t>Presentation of FY 2025 Budget Proposal to CGPA</t>
  </si>
  <si>
    <t>External Drive 1TB</t>
  </si>
  <si>
    <t>Brother Printer Ink</t>
  </si>
  <si>
    <t>HP Smart Tank 615</t>
  </si>
  <si>
    <t>Publication of APB</t>
  </si>
  <si>
    <t>Printers Ink (C, M, Y)</t>
  </si>
  <si>
    <t>Printers Ink (Bk)</t>
  </si>
  <si>
    <t>External Drive</t>
  </si>
  <si>
    <t>USB</t>
  </si>
  <si>
    <t>Presentation of FY 2025 Budget Proposal to GHQ and DND</t>
  </si>
  <si>
    <t>WiFi Router</t>
  </si>
  <si>
    <t>HP Printer Toner Cartridge</t>
  </si>
  <si>
    <t>Fiscal Management Operation</t>
  </si>
  <si>
    <t>Keyboard</t>
  </si>
  <si>
    <t>RJ-45 Connector CAT5E 12's</t>
  </si>
  <si>
    <t>Inter-Agency Coordination &amp; Consultative Meetings</t>
  </si>
  <si>
    <t>A4 Bondpaper</t>
  </si>
  <si>
    <t>Long Bondpaper</t>
  </si>
  <si>
    <t>Tissue Roll</t>
  </si>
  <si>
    <t>Table Tissue</t>
  </si>
  <si>
    <t>Preview of PA's FY 2025 Budget Proposal per NEP and Discussion of Probable Issues during the Budget (CGPA and PBAC)</t>
  </si>
  <si>
    <t>Preview of PA's FY 2025 Budget Proposal per NEP and Discussion of Probable Issues during the Budget Hearing (CGPA)</t>
  </si>
  <si>
    <t xml:space="preserve">Disposable Face Mask </t>
  </si>
  <si>
    <t>Rubbing Alcohol</t>
  </si>
  <si>
    <t>Preview of PA's FY 2025 Budget Proposal per NEP and Discussion of Probable Issues during the Budget Hearing (PBAC)</t>
  </si>
  <si>
    <t xml:space="preserve"> Presentation of FY 2025 Tier 2 Budget Proposal to JPBAC</t>
  </si>
  <si>
    <t>Presentation of FY 2025 Tier 2 Budget Proposal to JPBAC (1st Pass)</t>
  </si>
  <si>
    <t>A4 Vellum Board</t>
  </si>
  <si>
    <t>bundle</t>
  </si>
  <si>
    <t>Conqueror Special Paper</t>
  </si>
  <si>
    <t>A5 Clear Book</t>
  </si>
  <si>
    <t>Arch Files</t>
  </si>
  <si>
    <t>Filing Box</t>
  </si>
  <si>
    <t>1" Scotch Tape</t>
  </si>
  <si>
    <t>Presentation of FY 2025 Tier 2 Budget Proposal to JPBAC (2nd Pass)</t>
  </si>
  <si>
    <t xml:space="preserve"> Presentation of FY 2025 Tier 2 Budget Proposal to PBAC</t>
  </si>
  <si>
    <t>PVC Binding Element</t>
  </si>
  <si>
    <t>Post Screw</t>
  </si>
  <si>
    <t>0.75"</t>
  </si>
  <si>
    <t>1"</t>
  </si>
  <si>
    <t>1.25"</t>
  </si>
  <si>
    <t>Paper Binding Cover (A4 &amp; Long)</t>
  </si>
  <si>
    <t>A4</t>
  </si>
  <si>
    <t>Long</t>
  </si>
  <si>
    <t>PVC Cover  (A4 &amp; Long)</t>
  </si>
  <si>
    <t>dozen</t>
  </si>
  <si>
    <t>Sticky Notes</t>
  </si>
  <si>
    <t>Marker</t>
  </si>
  <si>
    <t>Tape Dispenser</t>
  </si>
  <si>
    <t>Batteries AA (4 pcs per pack)</t>
  </si>
  <si>
    <t>Batteries AAA (4 pcs per pack)</t>
  </si>
  <si>
    <t xml:space="preserve"> Presentation of FY 2025 Tier 2 Budget Proposal to PBAC-WG</t>
  </si>
  <si>
    <t>Presentation of FY 2025 Tier 2 Budget Proposal to PBAC-WG (1st Pass)</t>
  </si>
  <si>
    <t>Presentation of FY 2025 Tier 2 Budget Proposal to PBAC-WG (2nd Pass)</t>
  </si>
  <si>
    <t>Brown Envelope (A4)</t>
  </si>
  <si>
    <t>Brown Envelope (Legal)</t>
  </si>
  <si>
    <t>Clip Board</t>
  </si>
  <si>
    <t>Correction Tape WH605 5mmx6m</t>
  </si>
  <si>
    <t>Disinfectant Spray</t>
  </si>
  <si>
    <t>bottle</t>
  </si>
  <si>
    <t>Rubberband Flat Brown 350gms</t>
  </si>
  <si>
    <t>Box</t>
  </si>
  <si>
    <t>Calculator</t>
  </si>
  <si>
    <t>Record Book</t>
  </si>
  <si>
    <t>Stamp Pad ST-B976-4 Blue #4</t>
  </si>
  <si>
    <t>Cutting Mat Green A3</t>
  </si>
  <si>
    <t>Cutter Auto Load 3 Blades Assorted 18mm</t>
  </si>
  <si>
    <t>Paper Trimmer Electron A4 5410</t>
  </si>
  <si>
    <t>Archfile</t>
  </si>
  <si>
    <t>Clearbook</t>
  </si>
  <si>
    <t>Magfile Double Black Legal</t>
  </si>
  <si>
    <t>Expanding Envelope Legal</t>
  </si>
  <si>
    <t>Post-it Note 657 100's Yellow 3 x 4</t>
  </si>
  <si>
    <t>Post-it Note 656 100's Yellow 2 x 3</t>
  </si>
  <si>
    <t>Post-it Note 655 100's Yellow 3 x 5</t>
  </si>
  <si>
    <t>Post-it Note 654 100's Yellow 3 x 3</t>
  </si>
  <si>
    <t>Post-it Page Markers</t>
  </si>
  <si>
    <t>Mousepad with Arm Rest</t>
  </si>
  <si>
    <t>Heavy Duty Stapler</t>
  </si>
  <si>
    <t>Metal Triple Desk Tray</t>
  </si>
  <si>
    <t>Plastic Clipboard</t>
  </si>
  <si>
    <t>APB &amp; GPB Deliberations (HPA Offices - PBAC-WG)</t>
  </si>
  <si>
    <t>day</t>
  </si>
  <si>
    <t>APB &amp; GPB Deliberations (PAMUs to PBAC-WG)</t>
  </si>
  <si>
    <t>Token for G10s &amp; Encoders</t>
  </si>
  <si>
    <t>APB &amp; GPB Deliberations (PAMUs to JPBAC)</t>
  </si>
  <si>
    <t>Token for G3s &amp; G10s</t>
  </si>
  <si>
    <t>APB and APP Deliberations (PAMUs to PA PBAC)</t>
  </si>
  <si>
    <t xml:space="preserve">Token for CS, PAMUs </t>
  </si>
  <si>
    <t>Token for PA PBAC</t>
  </si>
  <si>
    <t>Final PAWAF APB Deliberation (PDs to  PBAC-WG )</t>
  </si>
  <si>
    <t>Token for PBAC-WG</t>
  </si>
  <si>
    <t>Token for PAWAF Encoders</t>
  </si>
  <si>
    <t>Token for Support Personnel</t>
  </si>
  <si>
    <t>PAWAF APB Deliberation (PDs to JPBAC)</t>
  </si>
  <si>
    <t>Token for JPBAC</t>
  </si>
  <si>
    <t>PAWAF APB Deliberation (PDs to PA PBAC)</t>
  </si>
  <si>
    <t>Token for Ex-Os</t>
  </si>
  <si>
    <t>Technical Budget Hearing</t>
  </si>
  <si>
    <t>Attendance to Congress Budget Deliberations and Hearings</t>
  </si>
  <si>
    <t>Attendance to Plenary Hearing at House of Representatives</t>
  </si>
  <si>
    <t>Attendance to Plenary Hearing at Senate of the Philippines</t>
  </si>
  <si>
    <t>Memento (CUC)</t>
  </si>
  <si>
    <t>Shelf Cabinet</t>
  </si>
  <si>
    <t xml:space="preserve">Memento </t>
  </si>
  <si>
    <t>Heavy Duty Shredder Machine</t>
  </si>
  <si>
    <t>Comb Binding Machine</t>
  </si>
  <si>
    <t>WorkForce DS-50000 A3 Flatbed Scanner</t>
  </si>
  <si>
    <t>Air Purifier Hepa Filter</t>
  </si>
  <si>
    <t>TP Link /Wireless Router</t>
  </si>
  <si>
    <t>Desktop Computer</t>
  </si>
  <si>
    <t>Unterruptible power supply (UPS)</t>
  </si>
  <si>
    <t>Motherboard (TUF B360M-Plus Intel B360 Aura Sync RGB)</t>
  </si>
  <si>
    <t>Processor (Intel Core i5-8400)</t>
  </si>
  <si>
    <t>RAM (G.Skill Ripjaws V 4GB (1X4GB) DDR4-2400MHZ F4-2400C15S 4GVR Memory Module</t>
  </si>
  <si>
    <t>GPU (MSI GeForce GTX 1050 2GB DDR5 OC Graphics Card)</t>
  </si>
  <si>
    <t>USB-C Mobile Adapter</t>
  </si>
  <si>
    <t>Kaspersky Anti-virus</t>
  </si>
  <si>
    <t>Zoom monthly subscription (2)</t>
  </si>
  <si>
    <t>PDF Editor Pro</t>
  </si>
  <si>
    <t>Cisco WEBEX Meeting subscription  (2)</t>
  </si>
  <si>
    <t>Hardware</t>
  </si>
  <si>
    <t>Software</t>
  </si>
  <si>
    <t>Printing &amp; Binding</t>
  </si>
  <si>
    <t>books</t>
  </si>
  <si>
    <t>Snacks (7 days)</t>
  </si>
  <si>
    <t>Lunch (7 days)</t>
  </si>
  <si>
    <t>Dinner (7 days)</t>
  </si>
  <si>
    <t>Coordinating Conference- Training Team</t>
  </si>
  <si>
    <t>Coordinating Conference (HPA Offices)</t>
  </si>
  <si>
    <t>Initial PAWAF APB Deliberation (PDs to  PBAC-WG )</t>
  </si>
  <si>
    <t>1st Pass</t>
  </si>
  <si>
    <t>Breakfast (4 days)</t>
  </si>
  <si>
    <t>Bottled Water (4 days)</t>
  </si>
  <si>
    <t>2nd Pass</t>
  </si>
  <si>
    <t>3rd Pass</t>
  </si>
  <si>
    <t>Spt to PBAC-WG</t>
  </si>
  <si>
    <t>Cocktails</t>
  </si>
  <si>
    <t xml:space="preserve">Deliberation of Programmable Funds </t>
  </si>
  <si>
    <t>PBAC-WG</t>
  </si>
  <si>
    <t>Breakfast (2 days)</t>
  </si>
  <si>
    <t>PM Snacks (2 days)</t>
  </si>
  <si>
    <t>Dinner (2 days)</t>
  </si>
  <si>
    <t xml:space="preserve">Bottled Water </t>
  </si>
  <si>
    <t>JPBAC</t>
  </si>
  <si>
    <t>PA PBAC</t>
  </si>
  <si>
    <t xml:space="preserve">Lunch </t>
  </si>
  <si>
    <t xml:space="preserve">PM Snacks </t>
  </si>
  <si>
    <t xml:space="preserve">Dinner </t>
  </si>
  <si>
    <t>AM/PM Snacks (Participants)</t>
  </si>
  <si>
    <t>Lunch (Partipants)</t>
  </si>
  <si>
    <t xml:space="preserve"> Canned Juice/Softdrinks</t>
  </si>
  <si>
    <t>Preview of PA's FY 2023 Budget Proposal per NEP and Discussion of Probable Issues during the Budget Hearing (GHQ and DND)</t>
  </si>
  <si>
    <t>Coordinating Conference with OJ10 ICOW FY 2025 Budget Preparation</t>
  </si>
  <si>
    <t>AM/PM Snacks</t>
  </si>
  <si>
    <t>Canned Juice/Softdrinks</t>
  </si>
  <si>
    <t>Presentation of FY 2025 Budget Proposal to J10</t>
  </si>
  <si>
    <t>Presentation of FY 2025 Budget Proposal to AFPCEC</t>
  </si>
  <si>
    <t>Presentation of FY 2025 Budget Proposal to AFPSL</t>
  </si>
  <si>
    <t>Coordinating Conference with OFM, DND ICOW FY 2025 Budget Preparation</t>
  </si>
  <si>
    <t>Presentation of FY 2025 Budget Proposal to ASFM and ASPP</t>
  </si>
  <si>
    <t>Presentation of FY 2025 Budget Proposal to DND SL</t>
  </si>
  <si>
    <t>AM/PM Snacks - Participants (2 days)</t>
  </si>
  <si>
    <t>Lunch - Participants (2 days)</t>
  </si>
  <si>
    <t>Bottled Watter</t>
  </si>
  <si>
    <t>Coordinating Conference for Budget Preparation for FY 2025</t>
  </si>
  <si>
    <t>Coordinating Conference with PBAC-WG ICOW FY 2025 Budget Level per NEP</t>
  </si>
  <si>
    <t>Attendance to Budget Forum</t>
  </si>
  <si>
    <t>1</t>
  </si>
  <si>
    <t>Coordination with DBM</t>
  </si>
  <si>
    <t>Conduct of Preliminary Executive Review Board</t>
  </si>
  <si>
    <t>Conduct of Final Executive Review Board</t>
  </si>
  <si>
    <t>Finalization of PA's FY 2025 DBM-Recommmended Level</t>
  </si>
  <si>
    <t>Attendance to Committee on Appropriations, HOR Budget Deliberation and Hearing</t>
  </si>
  <si>
    <t xml:space="preserve">AM Snacks </t>
  </si>
  <si>
    <t>Attendance to Committee on Finance, Senate of the Philippines Budget Deliberation and Hearing</t>
  </si>
  <si>
    <t>PBACWG Coordinating Conferences (Appropriated Funds)</t>
  </si>
  <si>
    <t xml:space="preserve">Breakfast (3/month) </t>
  </si>
  <si>
    <t xml:space="preserve">AM Snacks (3/month) </t>
  </si>
  <si>
    <t xml:space="preserve">Lunch (3/month) </t>
  </si>
  <si>
    <t xml:space="preserve">PM Snacks (3/month) </t>
  </si>
  <si>
    <t>JPBAC Conferences (Appropriated Funds)</t>
  </si>
  <si>
    <t>PBAC Conferences (Appropriated Funds)</t>
  </si>
  <si>
    <t xml:space="preserve">Breakfast (2/month) </t>
  </si>
  <si>
    <t xml:space="preserve">AM Snacks (2/month) </t>
  </si>
  <si>
    <t xml:space="preserve">Lunch (2/month) </t>
  </si>
  <si>
    <t xml:space="preserve">PM Snacks (2/month) </t>
  </si>
  <si>
    <t>PBACWG Coordinating Conferences (Non-Appropriated Funds)</t>
  </si>
  <si>
    <t>JPBAC Conferences (Non-Appropriated Funds)</t>
  </si>
  <si>
    <t>PBAC Conferences (NonAppropriated Funds)</t>
  </si>
  <si>
    <t>Consultative Meetings with Stakeholders</t>
  </si>
  <si>
    <t xml:space="preserve">AM Snacks (3/quarter) </t>
  </si>
  <si>
    <t xml:space="preserve">Lunch (3/quarter) </t>
  </si>
  <si>
    <t>CUC Conferences</t>
  </si>
  <si>
    <t>Coordinating Conferences (3/month)</t>
  </si>
  <si>
    <t>Breakfast (4/month)</t>
  </si>
  <si>
    <t>AM Snacks (4/month)</t>
  </si>
  <si>
    <t>Lunch (4/month)</t>
  </si>
  <si>
    <t>PM Snacks (4/month)</t>
  </si>
  <si>
    <t>Dinner (4/month)</t>
  </si>
  <si>
    <t>Inter-agency consultative meetings (monthly) DBM, COA, DND, GHQ</t>
  </si>
  <si>
    <t>Breakfast (4 frequency)</t>
  </si>
  <si>
    <t>AM Snacks (4 frequency)</t>
  </si>
  <si>
    <t>Lunch (4 frequency)</t>
  </si>
  <si>
    <t>PM Snacks (4 frequency)</t>
  </si>
  <si>
    <t>Dinner (4 frequency)</t>
  </si>
  <si>
    <t>ANTONIO S GUITERING</t>
  </si>
  <si>
    <t>Major         (INF)         PA</t>
  </si>
  <si>
    <t>Colonel   GSC   (ARM)   PA</t>
  </si>
  <si>
    <t>Chief, Fiscal Operations Branch</t>
  </si>
  <si>
    <t>AC    of    S    for    FM,   G10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</si>
  <si>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</si>
  <si>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</si>
  <si>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</si>
  <si>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</si>
  <si>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</si>
  <si>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</si>
  <si>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</si>
  <si>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Totals</t>
  </si>
  <si>
    <t>Projects Calendared and Processed for the Month Broken Down by Mode of Procurement - Program of Implementation (In Amount)</t>
  </si>
  <si>
    <t>Colonel    GSC    (ARM)   PA</t>
  </si>
  <si>
    <t>AC    of    S    for    FM,    G10</t>
  </si>
  <si>
    <t>DATE:</t>
  </si>
  <si>
    <t>Folding Table JPCT-90-1 w/o 2nd layer</t>
  </si>
  <si>
    <t>Office Organizer</t>
  </si>
  <si>
    <t>Rechargeable Battery AA, 2300MAH</t>
  </si>
  <si>
    <t>Rechargeable Battery AAA, 800MAH</t>
  </si>
  <si>
    <t>Hotel Accommodation - Single Occupancy (3days)</t>
  </si>
  <si>
    <t>room</t>
  </si>
  <si>
    <t>Hotel Accommodation - Twin Sharing (3days)</t>
  </si>
  <si>
    <t>Wireless Microphone</t>
  </si>
  <si>
    <t>Casio Ez Label XR18X1</t>
  </si>
  <si>
    <t>Laminating Film 12520LF 125 Micron Legal 20/pack</t>
  </si>
  <si>
    <t>Face Shield</t>
  </si>
  <si>
    <t>Mobile Speaker</t>
  </si>
  <si>
    <t>Projector</t>
  </si>
  <si>
    <t>LED UV Light Steriliser for Room 40㎡ Germicidal Lights</t>
  </si>
  <si>
    <t>Printer Brother L2540DW</t>
  </si>
  <si>
    <t>IDEAL 2240 CC Deskside Shredder, 3x25mm-cross-cut</t>
  </si>
  <si>
    <t>Hotel Accommodation - Quad Sharing (3days)</t>
  </si>
  <si>
    <t>Training Package</t>
  </si>
  <si>
    <t>Scotch Mounting Tape 24MM x 5.5M, #320</t>
  </si>
  <si>
    <t>APB, APP &amp; GPB Development Seminar/Workshop (Functional Command &amp; PASSSU)</t>
  </si>
  <si>
    <t>Hotel Accommodation (3days)</t>
  </si>
  <si>
    <t>Training Materials for Participants</t>
  </si>
  <si>
    <t>Monitor</t>
  </si>
  <si>
    <t>Operating System</t>
  </si>
  <si>
    <t>Microsoft Office 365</t>
  </si>
  <si>
    <t>Batteries for Microphone</t>
  </si>
  <si>
    <t>Printer Ink Genuine (Cyan)</t>
  </si>
  <si>
    <t>Printer Ink Genuine (Magenta)</t>
  </si>
  <si>
    <t>Printer Ink Genuine (Yellow)</t>
  </si>
  <si>
    <t>Printer Ink Genuine (Black)</t>
  </si>
  <si>
    <t>64GB OTG Dual Drive</t>
  </si>
  <si>
    <t>Optical Driver (LTE-ON IHAS 124 24X SATA BLK W/ BOX)</t>
  </si>
  <si>
    <t>Wireless (TP-LINK TL-WN881ND 300MBPS)</t>
  </si>
  <si>
    <t>Digital Voice Recorder ICD-TX650 (black)</t>
  </si>
  <si>
    <t>Digital Storage Pack For Sony</t>
  </si>
  <si>
    <t>Chips and candies</t>
  </si>
  <si>
    <t>Table Tissue Paper</t>
  </si>
  <si>
    <t>Hand Sanitizer (Small)</t>
  </si>
  <si>
    <t>APB, APP &amp; GPB Development Seminar/Workshop (Specialty Enablers &amp; GOU Luzon)</t>
  </si>
  <si>
    <t>Kaspersky antivirus</t>
  </si>
  <si>
    <t>Disposable Facemask</t>
  </si>
  <si>
    <t>Specialty Paper 8 1/2 x 13</t>
  </si>
  <si>
    <t>Brown Envelope 10s</t>
  </si>
  <si>
    <t>Printer 2778 Color Inkject Photo Printer Wireless Dual Frequency WIFI Mobile Phone</t>
  </si>
  <si>
    <t>Comb Binding Machine SD-1201 Officom Plastic Ring Binding Machine</t>
  </si>
  <si>
    <t>5V 60A Ultra-Thin Switching Power supply Communication Equipment LED Display</t>
  </si>
  <si>
    <t>Fruits/Assorted Candies, chips</t>
  </si>
  <si>
    <t>SDD Card</t>
  </si>
  <si>
    <t>Sticky Note #169</t>
  </si>
  <si>
    <t>PVC Book Binding Cover</t>
  </si>
  <si>
    <t>Shredder Paper Cutter Machine</t>
  </si>
  <si>
    <t>USB Flash Drive 64GB</t>
  </si>
  <si>
    <t>Tissue Roll 2 ply</t>
  </si>
  <si>
    <t>APB, APP &amp; GPB Development Seminar/Workshop (Ground Operating Units (Visayas))</t>
  </si>
  <si>
    <t>Special Paper (For Certificate)</t>
  </si>
  <si>
    <t>Disposable Face Mask</t>
  </si>
  <si>
    <t>APB, APP &amp; GPB Development Seminar/Workshop (Ground Operating Units (Mindanao))</t>
  </si>
  <si>
    <t>Hotel Accommodation - Participants (3days)</t>
  </si>
  <si>
    <t>Hotel Accommodation - Trainers (4 days)</t>
  </si>
  <si>
    <t>Ready Fireproof Document Bag with Lock Zipper Closure Fire and Water</t>
  </si>
  <si>
    <t>APB, APP &amp; GPB Development (HPA Offices)</t>
  </si>
  <si>
    <t>Trainers - Lunch Preparation (Dry Run)</t>
  </si>
  <si>
    <t>UPS (Computer)</t>
  </si>
  <si>
    <t>Hand Sanitizer</t>
  </si>
  <si>
    <t>Air Freshener Spray</t>
  </si>
  <si>
    <t>Thermal scanner</t>
  </si>
  <si>
    <t>Air Purifier with UV Light, LCD Display, Hepa Filter AirCleaner for Dust and Virus</t>
  </si>
  <si>
    <t>Kuwfi 4G LTE WIFI router CPE wireless router 300modem 4G LTC CPE</t>
  </si>
  <si>
    <t>70% Antiseptic/disenfectant alcohol</t>
  </si>
  <si>
    <t>Extention Wire (4 Outlets)</t>
  </si>
  <si>
    <t>AM snacks</t>
  </si>
  <si>
    <t>PM snacks</t>
  </si>
  <si>
    <t>Consultative Meeting AM snacks</t>
  </si>
  <si>
    <t>Consultative Meeting Lunch</t>
  </si>
  <si>
    <t>Prepaid load</t>
  </si>
  <si>
    <t>Ballpens</t>
  </si>
  <si>
    <t>Notebooks</t>
  </si>
  <si>
    <t>Team building</t>
  </si>
  <si>
    <t>Breakfast (going to venue)</t>
  </si>
  <si>
    <t>Packed dinner for Day 3</t>
  </si>
  <si>
    <t>AM snacks (coordinating conferences)</t>
  </si>
  <si>
    <t>Lunch (coordinating conferences)</t>
  </si>
  <si>
    <t>PM snacks (coordinating conferences)</t>
  </si>
  <si>
    <t>Snacks (opening GOHAS + entourage)</t>
  </si>
  <si>
    <t>Snacks (closing GOHAS + entourage)</t>
  </si>
  <si>
    <t>Breakfast (ocular inspection)</t>
  </si>
  <si>
    <t>Lunch (ocular inspection)</t>
  </si>
  <si>
    <t>Dinner (ocular inspection)</t>
  </si>
  <si>
    <t>Breakfast (advance party)</t>
  </si>
  <si>
    <t>Lunch (advance party)</t>
  </si>
  <si>
    <t>Dinner (advance party)</t>
  </si>
  <si>
    <t>External Hard Drive - Seagate Backup Plus Slim Portable V2 STDR1000 1TB</t>
  </si>
  <si>
    <t>Customized USB</t>
  </si>
  <si>
    <t>Customized Notebook</t>
  </si>
  <si>
    <t>Customized Shirt for Team Building</t>
  </si>
  <si>
    <t>ID Tag &amp; Lace</t>
  </si>
  <si>
    <t>Canvass pouches</t>
  </si>
  <si>
    <t>Bond Paper A4</t>
  </si>
  <si>
    <t>rms</t>
  </si>
  <si>
    <t>Bond Paper Long</t>
  </si>
  <si>
    <t>Frame for Certificate</t>
  </si>
  <si>
    <t>Snacks (guest lecturer)</t>
  </si>
  <si>
    <t>Accommodation</t>
  </si>
  <si>
    <t>Year-End FY 2023 PPBER PAWIDE Coordinating Conferences</t>
  </si>
  <si>
    <t>PM Snacks (5 frequency) 120/pax</t>
  </si>
  <si>
    <t>Dinner (5 frequency) 180/pax</t>
  </si>
  <si>
    <t>Air purifier</t>
  </si>
  <si>
    <t>Faceshield</t>
  </si>
  <si>
    <t>Breakfast (5 frequency) 150/pax</t>
  </si>
  <si>
    <t>AM Snacks (5 frequency) 120/pax</t>
  </si>
  <si>
    <t>Lunch (5 frequency) 180/pax</t>
  </si>
  <si>
    <t>Flash drive hub</t>
  </si>
  <si>
    <t>Post screw (1.25 inch)</t>
  </si>
  <si>
    <t>Clear book A5 (50 leaves)</t>
  </si>
  <si>
    <t>document scanner</t>
  </si>
  <si>
    <t>document reader and projector</t>
  </si>
  <si>
    <t>portable laptop power bank (50000 mAh)</t>
  </si>
  <si>
    <t>tape dispenser</t>
  </si>
  <si>
    <t>faceshield</t>
  </si>
  <si>
    <t>scissors</t>
  </si>
  <si>
    <t>fruits, chips, candies</t>
  </si>
  <si>
    <t>canned juice</t>
  </si>
  <si>
    <t>bottled water</t>
  </si>
  <si>
    <t>photocopy paper (A4)</t>
  </si>
  <si>
    <t>Breakfast (2 frequency) 150/pax</t>
  </si>
  <si>
    <t>AM Snacks (2 frequency) 120/pax</t>
  </si>
  <si>
    <t>Lunch (2 frequency) 180/pax</t>
  </si>
  <si>
    <t>PM Snacks (2 frequency) 120/pax</t>
  </si>
  <si>
    <t>Dinner (2 frequency) 180/pax</t>
  </si>
  <si>
    <t>Google drive subscription</t>
  </si>
  <si>
    <t>Zoom subscription</t>
  </si>
  <si>
    <t>Team viewer subscription</t>
  </si>
  <si>
    <t>Portable laptop power bank (50000 mAh)</t>
  </si>
  <si>
    <t>File rack</t>
  </si>
  <si>
    <t>Special Paper A4</t>
  </si>
  <si>
    <t>Token for Resource Persons</t>
  </si>
  <si>
    <t>Year-End FY 2023 PPBER AFPWIDE Coordinating Conferences</t>
  </si>
  <si>
    <t>gallon1</t>
  </si>
  <si>
    <t>Dolce gusto genio coffee machine</t>
  </si>
  <si>
    <t>Dolce gusto genio coffee pods</t>
  </si>
  <si>
    <t>portable projector</t>
  </si>
  <si>
    <t>colored printer</t>
  </si>
  <si>
    <t>dolce gusto genio coffee machine</t>
  </si>
  <si>
    <t>dolce gusto genio coffee pods</t>
  </si>
  <si>
    <t>24-pc dinnerware set</t>
  </si>
  <si>
    <t>air purifier</t>
  </si>
  <si>
    <t>Document scanner</t>
  </si>
  <si>
    <t>Document reader and projector</t>
  </si>
  <si>
    <t>Dinner (5 frequency) 350/pax</t>
  </si>
  <si>
    <t>PM Snacks (5 frequency) 180/pax</t>
  </si>
  <si>
    <t>Lunch (5 frequency) 350/pax</t>
  </si>
  <si>
    <t>AM Snacks (5 frequency) 180/pax</t>
  </si>
  <si>
    <t>Breakfast (5 frequency) 250/pax</t>
  </si>
  <si>
    <t>Dolce Gusto genio coffee machine</t>
  </si>
  <si>
    <t>Portable projector</t>
  </si>
  <si>
    <t>Colored printer</t>
  </si>
  <si>
    <t>Shopping 52.1b</t>
  </si>
  <si>
    <t>Paper Binding Cover A4</t>
  </si>
  <si>
    <t>Paper Binding Cover Long</t>
  </si>
  <si>
    <t>File Folder Organizer</t>
  </si>
  <si>
    <t>USB Flash Drive 32G</t>
  </si>
  <si>
    <t>Storage Box</t>
  </si>
  <si>
    <t>Post it Sign Here</t>
  </si>
  <si>
    <t>Permanent Marker</t>
  </si>
  <si>
    <t>Expanding Envelope</t>
  </si>
  <si>
    <t>Brown Envelope (Small)</t>
  </si>
  <si>
    <t>Board Paper</t>
  </si>
  <si>
    <t>Binder Clips</t>
  </si>
  <si>
    <t>Extension Wheel</t>
  </si>
  <si>
    <t>Batteries</t>
  </si>
  <si>
    <t>Facemask</t>
  </si>
  <si>
    <t>Scissor</t>
  </si>
  <si>
    <t>Puncher</t>
  </si>
  <si>
    <t>Glue</t>
  </si>
  <si>
    <t>External Storage, NVME Drive 500gb (File Storage)</t>
  </si>
  <si>
    <t>3 in 1 128GB Metal USB OTG</t>
  </si>
  <si>
    <t>Ballpen with Alcohol Spray</t>
  </si>
  <si>
    <t>USB Hub 3 port</t>
  </si>
  <si>
    <t>APB &amp; GPB Deliberations (PAMU G3 to JPBAC)</t>
  </si>
  <si>
    <t>Energizer Rechargeable Battery AA, 2300MAH</t>
  </si>
  <si>
    <t>Energizer Rechargeable Battery AAA, 800MAH</t>
  </si>
  <si>
    <t>3M Scotch Mounting Tape 24MM x 5.5M, #320</t>
  </si>
  <si>
    <t>Brother LC539XL Black, LC535 Cyan, LC535 Magenta, LC535 Yellow</t>
  </si>
  <si>
    <t>Hard Copy Bond Paper / / 5 reams</t>
  </si>
  <si>
    <t>Max Stapler HD 50R with Remover</t>
  </si>
  <si>
    <t>Double Sided Tape adhesive</t>
  </si>
  <si>
    <t>Wisdom Highlighter</t>
  </si>
  <si>
    <t>COD DVX multipurpose Binder Clips 12pcs</t>
  </si>
  <si>
    <t>Paper Clips (100pcs)</t>
  </si>
  <si>
    <t>White Glue Multi-Purpose</t>
  </si>
  <si>
    <t>COD DVX 10-Meter White Correction Tape</t>
  </si>
  <si>
    <t>Exquisite Stainless Steel Ruler 15cm 20cm 30cm</t>
  </si>
  <si>
    <t>Huarickshine Rack Organizer 3layer</t>
  </si>
  <si>
    <t>Small Staple Wire No.10</t>
  </si>
  <si>
    <t>Flexible Solid Transparent Color A4 Long Plastic Clipboard</t>
  </si>
  <si>
    <t>APB &amp; GPB Deliberations (PAMU MFO to PBAC-WG)</t>
  </si>
  <si>
    <t>Ink, Nr 7741 (Black)</t>
  </si>
  <si>
    <t>Ink, Nr 664 (CMY)</t>
  </si>
  <si>
    <t>Semi-Expendable - Information and Communications Technology Equipment</t>
  </si>
  <si>
    <t>APB and APP Deliberations (PAMU CS to PA PBAC)</t>
  </si>
  <si>
    <t>Digital Voice Recorder</t>
  </si>
  <si>
    <t>HDD (Western Digital Caviar Blue 1TB)</t>
  </si>
  <si>
    <t>RJ45 Connector for Cable</t>
  </si>
  <si>
    <t>Fiscal Management Operations</t>
  </si>
  <si>
    <t>Cordless Mouse</t>
  </si>
  <si>
    <t>Load for Data Connection</t>
  </si>
  <si>
    <t>time</t>
  </si>
  <si>
    <t>Preview of PA's FY 2025 Budget Proposal per NEP and Discussion of Probable Issues during the Budget (CGPA)</t>
  </si>
  <si>
    <t>Disposable Face Mask (10 pcs per box)</t>
  </si>
  <si>
    <t>Technical Budget Hearing at DBM</t>
  </si>
  <si>
    <t>SanDisk 64G USB Flash Drive</t>
  </si>
  <si>
    <t>Tokens</t>
  </si>
  <si>
    <t>Pack</t>
  </si>
  <si>
    <t>Scothtape</t>
  </si>
  <si>
    <t>USB Drive Hub</t>
  </si>
  <si>
    <t>Auto Hand Sanitizer DS7880</t>
  </si>
  <si>
    <t>UV Sterilizer Lamp DS8870A</t>
  </si>
  <si>
    <t>Plastic Storage Box (Large)</t>
  </si>
  <si>
    <t>Fruits, Chips, Candies</t>
  </si>
  <si>
    <t>Round Extension Wire</t>
  </si>
  <si>
    <t>US Plug 3000W Power Strip Surge Protector Universal</t>
  </si>
  <si>
    <t>Memento/Tokens</t>
  </si>
  <si>
    <t>Spray Bottle</t>
  </si>
  <si>
    <t>Whirlpool AP636 37 sqm Air Purifier</t>
  </si>
  <si>
    <t>Hand Sanitizer Gel Clean Citrus</t>
  </si>
  <si>
    <t>Vention HDMI Cable 4K (1080P) HDMI Flat Video Cable Adapter</t>
  </si>
  <si>
    <t>Mini Cutter Knife</t>
  </si>
  <si>
    <t>Peak Professional Laminator A4PP-260</t>
  </si>
  <si>
    <t>Power Bank</t>
  </si>
  <si>
    <t>Memento (Participants)</t>
  </si>
  <si>
    <t>Initial PAWAF APB Deliberation (Budget Officers to  PBAC-WG )</t>
  </si>
  <si>
    <t>Wearable Air Purifier Necklace</t>
  </si>
  <si>
    <t>Candies and Chips</t>
  </si>
  <si>
    <t>Final PAWAF APB Deliberation (Budget Officers to  PBAC-WG )</t>
  </si>
  <si>
    <t>Memento PBAC-WG</t>
  </si>
  <si>
    <t>PAWAF APB Deliberation (Budget Officers to JPBAC)</t>
  </si>
  <si>
    <t>Memento JPBAC</t>
  </si>
  <si>
    <t>PAWAF APB Deliberation (Budget Officers to PA PBAC)</t>
  </si>
  <si>
    <t>Fruits, Candies, Chips</t>
  </si>
  <si>
    <t>Memento PBAC</t>
  </si>
  <si>
    <t>Programmable Funds Deliberation (PBAC-WG, JPBAC &amp; PBAC)</t>
  </si>
  <si>
    <t>FY 2025 Budget Deliberation - PBAC-WG</t>
  </si>
  <si>
    <t>APC BACK-UPS BX650LI-MS 650VA / 325 WATTS</t>
  </si>
  <si>
    <t>Epson WF-3721 Wi-Fi Duplex All-in-One Inkjet Printer</t>
  </si>
  <si>
    <t>FY 2025 Budget Deliberation - JPBAC</t>
  </si>
  <si>
    <t>FY 2025 Budget Deliberation - PBAC</t>
  </si>
  <si>
    <t>Post Screw - 0.75"</t>
  </si>
  <si>
    <t>Post Screw - 1"</t>
  </si>
  <si>
    <t>Post Screw - 1.25"</t>
  </si>
  <si>
    <t>PVC Cover (A4)</t>
  </si>
  <si>
    <t>PVC Cover (Long)</t>
  </si>
  <si>
    <t>Paper Binding Cover (A4)</t>
  </si>
  <si>
    <t>Paper Binding Cover (Long)</t>
  </si>
  <si>
    <t>5-02-13-210-03</t>
  </si>
  <si>
    <t>R&amp;M of Semi-Expendable - Information and Communications Technology Equipment</t>
  </si>
  <si>
    <t>PCM-A10 High Resolution Audio Recorder (Plans &amp; Program Section)</t>
  </si>
  <si>
    <t>Enhancement of PA Financial Management Information System (FMIS)</t>
  </si>
  <si>
    <t>Administrative Expenses</t>
  </si>
  <si>
    <t>Meals (6 frequency) - 500/pax</t>
  </si>
  <si>
    <t>Meals (4 frequency) - 250/pax</t>
  </si>
  <si>
    <t>Lunch (5 days)</t>
  </si>
  <si>
    <t>AM Snacks (5 days)</t>
  </si>
  <si>
    <t>PM Snacks (5 days)</t>
  </si>
  <si>
    <t>Meals (4 frequency) - 500/pax</t>
  </si>
  <si>
    <t>Breakfast (5 days)</t>
  </si>
  <si>
    <t>Fruits/Assorted Candies</t>
  </si>
  <si>
    <t>Dinner (5 frequency) 250/pax</t>
  </si>
  <si>
    <t>PM Snacks (5 frequency) 150/pax</t>
  </si>
  <si>
    <t>Lunch (5 frequency) 250/pax</t>
  </si>
  <si>
    <t>AM Snacks (5 frequency) 150/pax</t>
  </si>
  <si>
    <t>Breakfast (5 frequency) 180/pax</t>
  </si>
  <si>
    <t>Breakfast (4 frequency) 250/pax</t>
  </si>
  <si>
    <t>AM Snacks (4 frequency) 180/pax</t>
  </si>
  <si>
    <t>Lunch (4 frequency) 300/pax</t>
  </si>
  <si>
    <t>PM Snacks (4 frequency) 180/pax</t>
  </si>
  <si>
    <t>Dinner (4 frequency) 350/pax</t>
  </si>
  <si>
    <t>Meals (45 frequency) - 180/pax</t>
  </si>
  <si>
    <t>Meals</t>
  </si>
  <si>
    <t>Meals (2 frequency) - 1000/pax</t>
  </si>
  <si>
    <t>Meals (4 frequency) - 300/pax</t>
  </si>
  <si>
    <t>Preview of PA's FY 2025 Budget Proposal per NEP and Discussion of Probable Issues during the Budget Hearing (GHQ and DND)</t>
  </si>
  <si>
    <t>Meals (4 frequency) - 450/pax</t>
  </si>
  <si>
    <t>Lunch (12 days)</t>
  </si>
  <si>
    <t>AM Snacks (12 days)</t>
  </si>
  <si>
    <t>None</t>
  </si>
  <si>
    <t>External Storage, NVME Drive 1TB (File Storage)</t>
  </si>
  <si>
    <t>Commanding General, PA</t>
  </si>
  <si>
    <t>ROY        M         GALIDO</t>
  </si>
  <si>
    <t>Lieutenant   General     PA</t>
  </si>
  <si>
    <t>Annual Procurement Plan (APP) FY 2024</t>
  </si>
  <si>
    <t>1st Sem FY 2024 PPBER Presentation of HPA Staff</t>
  </si>
  <si>
    <t>1st Sem FY 2024 PPBER Presentation of PAMU Reports</t>
  </si>
  <si>
    <t>Year-End FY 2023 PPBER Presentation of PAMU Reports</t>
  </si>
  <si>
    <t>AC   of    S   for   FM,    G10</t>
  </si>
  <si>
    <t xml:space="preserve">CHRISTOPHER    M    DIAZ </t>
  </si>
  <si>
    <t>AC  of   S   for    FM,    G10</t>
  </si>
  <si>
    <t>DATE: 14 Dec 2023</t>
  </si>
  <si>
    <t xml:space="preserve">CHRISTOPHER   M    DIAZ </t>
  </si>
  <si>
    <t>Colonel    GSC    (INF)    PA</t>
  </si>
  <si>
    <t>AC    of    S    for    FM,  G10</t>
  </si>
  <si>
    <t>Colonel   GSC    (INF)    PA</t>
  </si>
  <si>
    <t>Colonel   GSC     (INF)   PA</t>
  </si>
  <si>
    <t>Accomodation (3 days)</t>
  </si>
  <si>
    <t>Accomodation (4 days)</t>
  </si>
  <si>
    <t>Accomodation (185 pax for 2 nights)</t>
  </si>
  <si>
    <t>Chairperson,  PABAC  3</t>
  </si>
  <si>
    <t>The said project will be implemented on 1st and 4th Qtr CY 2024</t>
  </si>
  <si>
    <t>January to November</t>
  </si>
  <si>
    <t>January and November</t>
  </si>
  <si>
    <t>MARCELIANO  V  TEOFILO</t>
  </si>
  <si>
    <t>Brigadier       General      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</si>
</sst>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#,##0.0000_ ;[Red]\-#,##0.0000\ "/>
    <numFmt numFmtId="167" formatCode="&quot; &quot;* #,##0.00&quot; &quot;;&quot; &quot;* \(#,##0.00\);&quot; &quot;* &quot;-&quot;??&quot; &quot;"/>
    <numFmt numFmtId="168" formatCode="_-* #,##0_-;\-* #,##0_-;_-* &quot;-&quot;??_-;_-@_-"/>
  </numFmts>
  <fonts count="3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b/>
      <u val="singleAccounting"/>
      <sz val="10"/>
      <name val="Arial"/>
      <family val="2"/>
    </font>
    <font>
      <sz val="11"/>
      <name val="Calibri"/>
      <family val="2"/>
      <scheme val="minor"/>
    </font>
    <font>
      <u val="singleAccounting"/>
      <sz val="10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78AB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12" fillId="0" borderId="0">
      <alignment vertical="center"/>
    </xf>
    <xf numFmtId="4" fontId="31" fillId="0" borderId="0"/>
    <xf numFmtId="0" fontId="12" fillId="0" borderId="0"/>
    <xf numFmtId="0" fontId="34" fillId="0" borderId="0"/>
    <xf numFmtId="0" fontId="30" fillId="0" borderId="0"/>
    <xf numFmtId="0" fontId="12" fillId="0" borderId="0"/>
    <xf numFmtId="43" fontId="12" fillId="0" borderId="0" applyFont="0" applyFill="0" applyBorder="0" applyAlignment="0" applyProtection="0">
      <alignment vertical="center"/>
    </xf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</cellStyleXfs>
  <cellXfs count="29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7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7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0" fontId="8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0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5" fillId="5" borderId="1" xfId="0" applyFont="1" applyFill="1" applyBorder="1" applyAlignment="1">
      <alignment vertical="center" wrapText="1"/>
    </xf>
    <xf numFmtId="40" fontId="5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5" applyFont="1"/>
    <xf numFmtId="0" fontId="12" fillId="0" borderId="0" xfId="5"/>
    <xf numFmtId="0" fontId="13" fillId="6" borderId="1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 wrapText="1"/>
    </xf>
    <xf numFmtId="37" fontId="16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right" vertical="center" wrapText="1"/>
    </xf>
    <xf numFmtId="37" fontId="13" fillId="0" borderId="1" xfId="5" applyNumberFormat="1" applyFont="1" applyBorder="1" applyAlignment="1">
      <alignment horizontal="center" vertical="center" wrapText="1"/>
    </xf>
    <xf numFmtId="9" fontId="12" fillId="0" borderId="0" xfId="2" applyFont="1"/>
    <xf numFmtId="43" fontId="16" fillId="0" borderId="1" xfId="1" applyFont="1" applyBorder="1" applyAlignment="1">
      <alignment horizontal="center" vertical="center" wrapText="1"/>
    </xf>
    <xf numFmtId="43" fontId="12" fillId="0" borderId="0" xfId="5" applyNumberFormat="1"/>
    <xf numFmtId="40" fontId="16" fillId="0" borderId="1" xfId="5" applyNumberFormat="1" applyFont="1" applyBorder="1" applyAlignment="1">
      <alignment vertical="center"/>
    </xf>
    <xf numFmtId="43" fontId="12" fillId="0" borderId="0" xfId="1" applyFont="1" applyAlignment="1"/>
    <xf numFmtId="40" fontId="13" fillId="0" borderId="1" xfId="5" applyNumberFormat="1" applyFont="1" applyBorder="1" applyAlignment="1">
      <alignment vertical="center"/>
    </xf>
    <xf numFmtId="43" fontId="0" fillId="0" borderId="0" xfId="1" applyFont="1" applyAlignment="1"/>
    <xf numFmtId="0" fontId="13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43" fontId="17" fillId="4" borderId="1" xfId="1" applyFont="1" applyFill="1" applyBorder="1" applyAlignment="1">
      <alignment vertical="center" wrapText="1"/>
    </xf>
    <xf numFmtId="40" fontId="17" fillId="4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43" fontId="13" fillId="4" borderId="1" xfId="1" applyFont="1" applyFill="1" applyBorder="1" applyAlignment="1">
      <alignment vertical="center" wrapText="1"/>
    </xf>
    <xf numFmtId="40" fontId="0" fillId="0" borderId="0" xfId="0" applyNumberFormat="1"/>
    <xf numFmtId="0" fontId="18" fillId="4" borderId="1" xfId="0" applyFont="1" applyFill="1" applyBorder="1" applyAlignment="1">
      <alignment vertical="center" wrapText="1"/>
    </xf>
    <xf numFmtId="40" fontId="13" fillId="4" borderId="1" xfId="0" applyNumberFormat="1" applyFont="1" applyFill="1" applyBorder="1" applyAlignment="1">
      <alignment vertical="center"/>
    </xf>
    <xf numFmtId="40" fontId="11" fillId="0" borderId="0" xfId="0" applyNumberFormat="1" applyFont="1"/>
    <xf numFmtId="43" fontId="0" fillId="0" borderId="0" xfId="0" applyNumberFormat="1"/>
    <xf numFmtId="40" fontId="17" fillId="7" borderId="1" xfId="0" applyNumberFormat="1" applyFont="1" applyFill="1" applyBorder="1" applyAlignment="1">
      <alignment vertical="center"/>
    </xf>
    <xf numFmtId="40" fontId="11" fillId="6" borderId="0" xfId="0" applyNumberFormat="1" applyFont="1" applyFill="1"/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3" fontId="13" fillId="7" borderId="1" xfId="1" applyFont="1" applyFill="1" applyBorder="1" applyAlignment="1">
      <alignment vertical="center" wrapText="1"/>
    </xf>
    <xf numFmtId="166" fontId="11" fillId="6" borderId="0" xfId="0" applyNumberFormat="1" applyFont="1" applyFill="1"/>
    <xf numFmtId="166" fontId="0" fillId="0" borderId="0" xfId="0" applyNumberFormat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3" fillId="0" borderId="0" xfId="0" applyFont="1"/>
    <xf numFmtId="0" fontId="16" fillId="0" borderId="0" xfId="0" applyFont="1"/>
    <xf numFmtId="43" fontId="16" fillId="0" borderId="0" xfId="1" applyFont="1" applyAlignment="1"/>
    <xf numFmtId="43" fontId="16" fillId="0" borderId="0" xfId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37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37" fontId="16" fillId="8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vertical="center" wrapText="1"/>
    </xf>
    <xf numFmtId="40" fontId="13" fillId="3" borderId="1" xfId="0" applyNumberFormat="1" applyFont="1" applyFill="1" applyBorder="1" applyAlignment="1">
      <alignment vertical="center"/>
    </xf>
    <xf numFmtId="37" fontId="16" fillId="9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9" fontId="16" fillId="10" borderId="1" xfId="0" applyNumberFormat="1" applyFont="1" applyFill="1" applyBorder="1"/>
    <xf numFmtId="0" fontId="20" fillId="0" borderId="1" xfId="0" applyFont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43" fontId="16" fillId="10" borderId="1" xfId="1" applyFont="1" applyFill="1" applyBorder="1" applyAlignment="1"/>
    <xf numFmtId="40" fontId="16" fillId="0" borderId="1" xfId="0" applyNumberFormat="1" applyFont="1" applyBorder="1" applyAlignment="1">
      <alignment vertical="center"/>
    </xf>
    <xf numFmtId="43" fontId="16" fillId="0" borderId="1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3" fontId="22" fillId="0" borderId="1" xfId="0" applyNumberFormat="1" applyFont="1" applyBorder="1" applyAlignment="1">
      <alignment vertical="center"/>
    </xf>
    <xf numFmtId="43" fontId="20" fillId="0" borderId="1" xfId="0" applyNumberFormat="1" applyFont="1" applyBorder="1" applyAlignment="1">
      <alignment horizontal="center"/>
    </xf>
    <xf numFmtId="43" fontId="20" fillId="0" borderId="0" xfId="1" applyFont="1" applyAlignment="1">
      <alignment horizontal="center"/>
    </xf>
    <xf numFmtId="43" fontId="16" fillId="0" borderId="1" xfId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7" fontId="16" fillId="11" borderId="1" xfId="0" applyNumberFormat="1" applyFont="1" applyFill="1" applyBorder="1" applyAlignment="1">
      <alignment vertical="top"/>
    </xf>
    <xf numFmtId="165" fontId="20" fillId="0" borderId="1" xfId="0" applyNumberFormat="1" applyFont="1" applyBorder="1" applyAlignment="1">
      <alignment horizontal="center"/>
    </xf>
    <xf numFmtId="43" fontId="16" fillId="0" borderId="1" xfId="1" applyFont="1" applyBorder="1" applyAlignment="1"/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right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1" applyFont="1" applyFill="1" applyBorder="1" applyAlignment="1">
      <alignment vertical="center"/>
    </xf>
    <xf numFmtId="43" fontId="20" fillId="0" borderId="1" xfId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43" fontId="20" fillId="0" borderId="1" xfId="1" applyFont="1" applyFill="1" applyBorder="1" applyAlignment="1">
      <alignment horizontal="left"/>
    </xf>
    <xf numFmtId="43" fontId="20" fillId="0" borderId="1" xfId="1" applyFont="1" applyFill="1" applyBorder="1" applyAlignment="1"/>
    <xf numFmtId="0" fontId="20" fillId="10" borderId="1" xfId="0" applyFont="1" applyFill="1" applyBorder="1" applyAlignment="1">
      <alignment horizontal="left"/>
    </xf>
    <xf numFmtId="0" fontId="23" fillId="10" borderId="1" xfId="0" applyFont="1" applyFill="1" applyBorder="1" applyAlignment="1">
      <alignment horizontal="right"/>
    </xf>
    <xf numFmtId="0" fontId="20" fillId="10" borderId="1" xfId="0" applyFont="1" applyFill="1" applyBorder="1" applyAlignment="1">
      <alignment horizontal="center"/>
    </xf>
    <xf numFmtId="43" fontId="20" fillId="10" borderId="1" xfId="1" applyFont="1" applyFill="1" applyBorder="1" applyAlignment="1">
      <alignment horizontal="right"/>
    </xf>
    <xf numFmtId="43" fontId="20" fillId="10" borderId="1" xfId="1" applyFont="1" applyFill="1" applyBorder="1" applyAlignment="1"/>
    <xf numFmtId="0" fontId="24" fillId="0" borderId="1" xfId="0" applyFont="1" applyBorder="1" applyAlignment="1">
      <alignment vertical="center" wrapText="1"/>
    </xf>
    <xf numFmtId="0" fontId="20" fillId="0" borderId="1" xfId="6" applyFont="1" applyBorder="1" applyAlignment="1">
      <alignment vertical="center"/>
    </xf>
    <xf numFmtId="43" fontId="20" fillId="0" borderId="1" xfId="1" applyFont="1" applyBorder="1" applyAlignment="1"/>
    <xf numFmtId="0" fontId="23" fillId="0" borderId="1" xfId="6" applyFont="1" applyBorder="1" applyAlignment="1">
      <alignment vertical="center"/>
    </xf>
    <xf numFmtId="43" fontId="16" fillId="0" borderId="1" xfId="0" applyNumberFormat="1" applyFont="1" applyBorder="1"/>
    <xf numFmtId="43" fontId="16" fillId="0" borderId="1" xfId="0" applyNumberFormat="1" applyFont="1" applyBorder="1" applyAlignment="1">
      <alignment horizontal="center"/>
    </xf>
    <xf numFmtId="43" fontId="20" fillId="0" borderId="0" xfId="1" applyFont="1" applyAlignment="1"/>
    <xf numFmtId="0" fontId="17" fillId="0" borderId="1" xfId="0" applyFont="1" applyBorder="1" applyAlignment="1">
      <alignment horizontal="center" vertical="center" wrapText="1"/>
    </xf>
    <xf numFmtId="43" fontId="17" fillId="0" borderId="1" xfId="1" applyFont="1" applyFill="1" applyBorder="1" applyAlignment="1">
      <alignment vertical="center" wrapText="1"/>
    </xf>
    <xf numFmtId="40" fontId="17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8" fontId="16" fillId="0" borderId="1" xfId="1" applyNumberFormat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left" vertical="center"/>
    </xf>
    <xf numFmtId="43" fontId="16" fillId="0" borderId="1" xfId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43" fontId="20" fillId="0" borderId="1" xfId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4" fontId="20" fillId="0" borderId="1" xfId="12" applyFont="1" applyBorder="1" applyAlignment="1">
      <alignment horizontal="center" vertical="center"/>
    </xf>
    <xf numFmtId="0" fontId="20" fillId="0" borderId="1" xfId="0" applyFont="1" applyBorder="1"/>
    <xf numFmtId="49" fontId="16" fillId="0" borderId="1" xfId="3" applyNumberFormat="1" applyFont="1" applyBorder="1" applyAlignment="1">
      <alignment horizontal="left" vertical="center"/>
    </xf>
    <xf numFmtId="0" fontId="16" fillId="0" borderId="1" xfId="1" applyNumberFormat="1" applyFont="1" applyFill="1" applyBorder="1" applyAlignment="1">
      <alignment horizontal="center" vertical="center"/>
    </xf>
    <xf numFmtId="49" fontId="16" fillId="0" borderId="1" xfId="3" applyNumberFormat="1" applyFont="1" applyBorder="1" applyAlignment="1">
      <alignment horizontal="left"/>
    </xf>
    <xf numFmtId="0" fontId="16" fillId="0" borderId="1" xfId="1" applyNumberFormat="1" applyFont="1" applyFill="1" applyBorder="1" applyAlignment="1">
      <alignment horizontal="center"/>
    </xf>
    <xf numFmtId="43" fontId="16" fillId="0" borderId="1" xfId="1" applyFont="1" applyFill="1" applyBorder="1" applyAlignment="1">
      <alignment horizontal="left"/>
    </xf>
    <xf numFmtId="43" fontId="16" fillId="0" borderId="1" xfId="1" applyFont="1" applyFill="1" applyBorder="1" applyAlignment="1">
      <alignment horizontal="right"/>
    </xf>
    <xf numFmtId="164" fontId="20" fillId="0" borderId="1" xfId="12" applyFont="1" applyBorder="1" applyAlignment="1">
      <alignment horizontal="center"/>
    </xf>
    <xf numFmtId="43" fontId="16" fillId="0" borderId="1" xfId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 wrapText="1"/>
    </xf>
    <xf numFmtId="40" fontId="13" fillId="7" borderId="1" xfId="0" applyNumberFormat="1" applyFont="1" applyFill="1" applyBorder="1" applyAlignment="1">
      <alignment vertical="center"/>
    </xf>
    <xf numFmtId="49" fontId="13" fillId="0" borderId="1" xfId="3" applyNumberFormat="1" applyFont="1" applyBorder="1" applyAlignment="1">
      <alignment horizontal="left"/>
    </xf>
    <xf numFmtId="43" fontId="26" fillId="0" borderId="1" xfId="1" applyFont="1" applyFill="1" applyBorder="1" applyAlignment="1">
      <alignment horizontal="right"/>
    </xf>
    <xf numFmtId="49" fontId="16" fillId="10" borderId="1" xfId="3" applyNumberFormat="1" applyFont="1" applyFill="1" applyBorder="1" applyAlignment="1"/>
    <xf numFmtId="0" fontId="16" fillId="10" borderId="1" xfId="3" applyFont="1" applyFill="1" applyBorder="1" applyAlignment="1">
      <alignment horizontal="center"/>
    </xf>
    <xf numFmtId="43" fontId="16" fillId="0" borderId="1" xfId="9" applyFont="1" applyBorder="1" applyAlignment="1"/>
    <xf numFmtId="43" fontId="16" fillId="10" borderId="1" xfId="1" applyFont="1" applyFill="1" applyBorder="1" applyAlignment="1">
      <alignment horizontal="left"/>
    </xf>
    <xf numFmtId="49" fontId="13" fillId="10" borderId="1" xfId="3" applyNumberFormat="1" applyFont="1" applyFill="1" applyBorder="1" applyAlignment="1"/>
    <xf numFmtId="49" fontId="16" fillId="0" borderId="1" xfId="3" applyNumberFormat="1" applyFont="1" applyBorder="1" applyAlignment="1">
      <alignment horizontal="center" vertical="center"/>
    </xf>
    <xf numFmtId="49" fontId="16" fillId="10" borderId="1" xfId="3" applyNumberFormat="1" applyFont="1" applyFill="1" applyBorder="1" applyAlignment="1">
      <alignment horizontal="left" indent="2"/>
    </xf>
    <xf numFmtId="0" fontId="16" fillId="0" borderId="1" xfId="0" applyFont="1" applyBorder="1" applyAlignment="1">
      <alignment horizontal="left" vertical="center" wrapText="1"/>
    </xf>
    <xf numFmtId="164" fontId="25" fillId="0" borderId="1" xfId="12" applyFont="1" applyBorder="1" applyAlignment="1">
      <alignment horizontal="center" vertical="center"/>
    </xf>
    <xf numFmtId="164" fontId="25" fillId="0" borderId="1" xfId="12" applyFont="1" applyBorder="1" applyAlignment="1">
      <alignment horizontal="center"/>
    </xf>
    <xf numFmtId="43" fontId="16" fillId="0" borderId="1" xfId="1" applyFont="1" applyFill="1" applyBorder="1" applyAlignment="1">
      <alignment vertical="center"/>
    </xf>
    <xf numFmtId="49" fontId="16" fillId="11" borderId="1" xfId="0" applyNumberFormat="1" applyFont="1" applyFill="1" applyBorder="1"/>
    <xf numFmtId="0" fontId="16" fillId="11" borderId="1" xfId="0" applyFont="1" applyFill="1" applyBorder="1" applyAlignment="1">
      <alignment horizontal="center"/>
    </xf>
    <xf numFmtId="43" fontId="16" fillId="11" borderId="1" xfId="1" applyFont="1" applyFill="1" applyBorder="1" applyAlignment="1" applyProtection="1"/>
    <xf numFmtId="49" fontId="16" fillId="0" borderId="1" xfId="3" applyNumberFormat="1" applyFont="1" applyBorder="1" applyAlignment="1"/>
    <xf numFmtId="49" fontId="13" fillId="0" borderId="1" xfId="3" applyNumberFormat="1" applyFont="1" applyBorder="1" applyAlignment="1"/>
    <xf numFmtId="167" fontId="16" fillId="10" borderId="1" xfId="3" applyNumberFormat="1" applyFont="1" applyFill="1" applyBorder="1" applyAlignment="1"/>
    <xf numFmtId="0" fontId="16" fillId="0" borderId="1" xfId="0" applyFont="1" applyBorder="1" applyAlignment="1">
      <alignment vertical="center"/>
    </xf>
    <xf numFmtId="164" fontId="16" fillId="0" borderId="1" xfId="12" applyFont="1" applyBorder="1" applyAlignment="1">
      <alignment horizontal="center" vertical="center"/>
    </xf>
    <xf numFmtId="0" fontId="25" fillId="0" borderId="1" xfId="0" applyFont="1" applyBorder="1"/>
    <xf numFmtId="167" fontId="16" fillId="11" borderId="1" xfId="0" applyNumberFormat="1" applyFont="1" applyFill="1" applyBorder="1"/>
    <xf numFmtId="49" fontId="16" fillId="0" borderId="1" xfId="0" applyNumberFormat="1" applyFont="1" applyBorder="1"/>
    <xf numFmtId="43" fontId="16" fillId="10" borderId="1" xfId="1" applyFont="1" applyFill="1" applyBorder="1" applyAlignment="1">
      <alignment horizontal="center"/>
    </xf>
    <xf numFmtId="167" fontId="16" fillId="10" borderId="1" xfId="3" applyNumberFormat="1" applyFont="1" applyFill="1" applyBorder="1" applyAlignment="1">
      <alignment horizontal="left"/>
    </xf>
    <xf numFmtId="49" fontId="16" fillId="0" borderId="1" xfId="3" applyNumberFormat="1" applyFont="1" applyBorder="1" applyAlignment="1">
      <alignment horizontal="center"/>
    </xf>
    <xf numFmtId="43" fontId="16" fillId="0" borderId="1" xfId="1" applyFont="1" applyFill="1" applyBorder="1" applyAlignment="1">
      <alignment horizontal="center"/>
    </xf>
    <xf numFmtId="168" fontId="16" fillId="0" borderId="1" xfId="1" applyNumberFormat="1" applyFont="1" applyFill="1" applyBorder="1" applyAlignment="1">
      <alignment horizontal="center"/>
    </xf>
    <xf numFmtId="49" fontId="13" fillId="0" borderId="1" xfId="3" applyNumberFormat="1" applyFont="1" applyBorder="1" applyAlignment="1">
      <alignment horizontal="left" vertical="center"/>
    </xf>
    <xf numFmtId="43" fontId="28" fillId="0" borderId="1" xfId="1" applyFont="1" applyFill="1" applyBorder="1" applyAlignment="1">
      <alignment horizontal="right"/>
    </xf>
    <xf numFmtId="0" fontId="20" fillId="5" borderId="1" xfId="0" applyFont="1" applyFill="1" applyBorder="1" applyAlignment="1">
      <alignment horizontal="center"/>
    </xf>
    <xf numFmtId="0" fontId="20" fillId="5" borderId="1" xfId="0" applyFont="1" applyFill="1" applyBorder="1"/>
    <xf numFmtId="0" fontId="13" fillId="5" borderId="1" xfId="0" applyFont="1" applyFill="1" applyBorder="1" applyAlignment="1">
      <alignment vertical="center" wrapText="1"/>
    </xf>
    <xf numFmtId="43" fontId="20" fillId="5" borderId="1" xfId="1" applyFont="1" applyFill="1" applyBorder="1" applyAlignment="1"/>
    <xf numFmtId="40" fontId="13" fillId="5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43" fontId="13" fillId="0" borderId="0" xfId="1" applyFont="1" applyAlignment="1"/>
    <xf numFmtId="165" fontId="13" fillId="0" borderId="0" xfId="0" applyNumberFormat="1" applyFont="1"/>
    <xf numFmtId="165" fontId="20" fillId="0" borderId="0" xfId="0" applyNumberFormat="1" applyFont="1"/>
    <xf numFmtId="0" fontId="11" fillId="0" borderId="0" xfId="8" applyFont="1"/>
    <xf numFmtId="0" fontId="19" fillId="0" borderId="0" xfId="8" applyFont="1"/>
    <xf numFmtId="0" fontId="29" fillId="0" borderId="0" xfId="8" applyFont="1"/>
    <xf numFmtId="0" fontId="12" fillId="0" borderId="0" xfId="8"/>
    <xf numFmtId="0" fontId="12" fillId="0" borderId="0" xfId="8" applyAlignment="1">
      <alignment horizontal="center"/>
    </xf>
    <xf numFmtId="0" fontId="13" fillId="0" borderId="0" xfId="8" applyFont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37" fontId="16" fillId="0" borderId="1" xfId="8" applyNumberFormat="1" applyFont="1" applyBorder="1" applyAlignment="1">
      <alignment horizontal="center" vertical="center" wrapText="1"/>
    </xf>
    <xf numFmtId="0" fontId="16" fillId="0" borderId="1" xfId="8" applyFont="1" applyBorder="1" applyAlignment="1">
      <alignment vertical="center" wrapText="1"/>
    </xf>
    <xf numFmtId="0" fontId="16" fillId="0" borderId="1" xfId="8" applyFont="1" applyBorder="1" applyAlignment="1">
      <alignment horizontal="center" vertical="center" wrapText="1"/>
    </xf>
    <xf numFmtId="0" fontId="12" fillId="0" borderId="1" xfId="8" applyBorder="1"/>
    <xf numFmtId="0" fontId="13" fillId="0" borderId="1" xfId="8" applyFont="1" applyBorder="1" applyAlignment="1">
      <alignment vertical="center" wrapText="1"/>
    </xf>
    <xf numFmtId="0" fontId="12" fillId="0" borderId="1" xfId="8" applyBorder="1" applyAlignment="1">
      <alignment horizontal="center"/>
    </xf>
    <xf numFmtId="0" fontId="19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40" fontId="16" fillId="0" borderId="1" xfId="8" applyNumberFormat="1" applyFont="1" applyBorder="1" applyAlignment="1">
      <alignment vertical="center"/>
    </xf>
    <xf numFmtId="40" fontId="13" fillId="0" borderId="1" xfId="8" applyNumberFormat="1" applyFont="1" applyBorder="1" applyAlignment="1">
      <alignment vertical="center"/>
    </xf>
    <xf numFmtId="40" fontId="12" fillId="0" borderId="0" xfId="8" applyNumberFormat="1"/>
    <xf numFmtId="0" fontId="9" fillId="0" borderId="0" xfId="8" applyFont="1"/>
    <xf numFmtId="0" fontId="10" fillId="0" borderId="0" xfId="13" applyFont="1"/>
    <xf numFmtId="0" fontId="8" fillId="0" borderId="1" xfId="8" applyFont="1" applyBorder="1" applyAlignment="1">
      <alignment vertical="center" wrapText="1"/>
    </xf>
    <xf numFmtId="43" fontId="12" fillId="0" borderId="0" xfId="1" applyAlignment="1"/>
    <xf numFmtId="0" fontId="13" fillId="3" borderId="1" xfId="0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 vertical="center"/>
    </xf>
    <xf numFmtId="43" fontId="16" fillId="0" borderId="0" xfId="1" applyFont="1" applyAlignment="1">
      <alignment horizontal="center" vertical="center"/>
    </xf>
    <xf numFmtId="43" fontId="16" fillId="4" borderId="1" xfId="1" applyFont="1" applyFill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43" fontId="13" fillId="3" borderId="1" xfId="1" applyFont="1" applyFill="1" applyBorder="1" applyAlignment="1">
      <alignment vertical="center"/>
    </xf>
    <xf numFmtId="43" fontId="27" fillId="4" borderId="1" xfId="1" applyFont="1" applyFill="1" applyBorder="1" applyAlignment="1">
      <alignment horizontal="center" vertical="center"/>
    </xf>
    <xf numFmtId="43" fontId="13" fillId="5" borderId="1" xfId="1" applyFont="1" applyFill="1" applyBorder="1" applyAlignment="1">
      <alignment vertical="center"/>
    </xf>
    <xf numFmtId="43" fontId="13" fillId="0" borderId="0" xfId="1" applyFont="1" applyAlignment="1">
      <alignment horizontal="center" vertical="center"/>
    </xf>
    <xf numFmtId="0" fontId="10" fillId="0" borderId="0" xfId="8" applyFont="1"/>
    <xf numFmtId="0" fontId="3" fillId="0" borderId="0" xfId="5" applyFont="1"/>
    <xf numFmtId="0" fontId="1" fillId="0" borderId="0" xfId="5" applyFont="1"/>
    <xf numFmtId="0" fontId="16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37" fontId="5" fillId="12" borderId="1" xfId="0" applyNumberFormat="1" applyFont="1" applyFill="1" applyBorder="1" applyAlignment="1">
      <alignment horizontal="center" vertical="center"/>
    </xf>
    <xf numFmtId="37" fontId="5" fillId="8" borderId="1" xfId="0" applyNumberFormat="1" applyFont="1" applyFill="1" applyBorder="1" applyAlignment="1">
      <alignment horizontal="center" vertical="center"/>
    </xf>
    <xf numFmtId="49" fontId="16" fillId="10" borderId="1" xfId="0" applyNumberFormat="1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center" vertical="center"/>
    </xf>
    <xf numFmtId="43" fontId="16" fillId="10" borderId="1" xfId="1" applyFont="1" applyFill="1" applyBorder="1" applyAlignment="1">
      <alignment vertical="center"/>
    </xf>
    <xf numFmtId="49" fontId="8" fillId="10" borderId="1" xfId="0" applyNumberFormat="1" applyFont="1" applyFill="1" applyBorder="1"/>
    <xf numFmtId="17" fontId="8" fillId="0" borderId="1" xfId="8" applyNumberFormat="1" applyFont="1" applyBorder="1" applyAlignment="1">
      <alignment horizontal="center" vertical="center" wrapText="1"/>
    </xf>
    <xf numFmtId="0" fontId="13" fillId="0" borderId="0" xfId="8" applyFont="1" applyAlignment="1">
      <alignment horizontal="center" vertical="center" wrapText="1"/>
    </xf>
    <xf numFmtId="0" fontId="12" fillId="0" borderId="0" xfId="8"/>
    <xf numFmtId="0" fontId="16" fillId="0" borderId="0" xfId="8" applyFont="1" applyAlignment="1">
      <alignment vertical="center" wrapText="1"/>
    </xf>
    <xf numFmtId="0" fontId="6" fillId="0" borderId="0" xfId="8" applyFont="1" applyAlignment="1">
      <alignment horizontal="center" vertical="center" wrapText="1"/>
    </xf>
    <xf numFmtId="0" fontId="15" fillId="0" borderId="0" xfId="8" applyFont="1"/>
    <xf numFmtId="0" fontId="13" fillId="0" borderId="1" xfId="8" applyFont="1" applyBorder="1" applyAlignment="1">
      <alignment horizontal="center" vertical="center" wrapText="1"/>
    </xf>
    <xf numFmtId="0" fontId="11" fillId="0" borderId="1" xfId="8" applyFont="1" applyBorder="1"/>
    <xf numFmtId="0" fontId="19" fillId="0" borderId="0" xfId="8" applyFont="1"/>
    <xf numFmtId="0" fontId="11" fillId="0" borderId="1" xfId="8" applyFont="1" applyBorder="1" applyAlignment="1">
      <alignment horizontal="center"/>
    </xf>
    <xf numFmtId="43" fontId="16" fillId="0" borderId="0" xfId="1" applyFont="1" applyAlignment="1">
      <alignment horizontal="left" vertical="center"/>
    </xf>
    <xf numFmtId="43" fontId="16" fillId="0" borderId="0" xfId="1" applyFont="1" applyAlignment="1">
      <alignment horizontal="left" vertical="center" wrapText="1"/>
    </xf>
    <xf numFmtId="43" fontId="16" fillId="0" borderId="1" xfId="1" applyFont="1" applyBorder="1" applyAlignment="1">
      <alignment horizontal="center" vertical="center" wrapText="1"/>
    </xf>
    <xf numFmtId="43" fontId="16" fillId="0" borderId="1" xfId="1" applyFont="1" applyBorder="1" applyAlignment="1">
      <alignment horizontal="center" vertical="center"/>
    </xf>
    <xf numFmtId="43" fontId="13" fillId="0" borderId="0" xfId="1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/>
    <xf numFmtId="0" fontId="14" fillId="0" borderId="0" xfId="0" applyFont="1" applyAlignment="1">
      <alignment horizontal="center" vertical="center" wrapText="1"/>
    </xf>
    <xf numFmtId="0" fontId="21" fillId="0" borderId="0" xfId="0" applyFont="1"/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37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5" applyFont="1" applyAlignment="1">
      <alignment horizontal="center" vertical="center" wrapText="1"/>
    </xf>
    <xf numFmtId="0" fontId="12" fillId="0" borderId="0" xfId="5"/>
    <xf numFmtId="0" fontId="13" fillId="0" borderId="0" xfId="5" applyFont="1" applyAlignment="1">
      <alignment vertical="center" wrapText="1"/>
    </xf>
    <xf numFmtId="0" fontId="16" fillId="0" borderId="0" xfId="5" applyFont="1" applyAlignment="1">
      <alignment vertical="center" wrapText="1"/>
    </xf>
    <xf numFmtId="0" fontId="14" fillId="0" borderId="0" xfId="5" applyFont="1" applyAlignment="1">
      <alignment horizontal="center" vertical="center" wrapText="1"/>
    </xf>
    <xf numFmtId="0" fontId="15" fillId="0" borderId="0" xfId="5" applyFont="1"/>
    <xf numFmtId="0" fontId="5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7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4">
    <cellStyle name="body_style" xfId="4" xr:uid="{00000000-0005-0000-0000-000009000000}"/>
    <cellStyle name="Comma" xfId="1" builtinId="3"/>
    <cellStyle name="Comma 2" xfId="9" xr:uid="{00000000-0005-0000-0000-000037000000}"/>
    <cellStyle name="Comma 3" xfId="10" xr:uid="{00000000-0005-0000-0000-000038000000}"/>
    <cellStyle name="Comma 3 2" xfId="11" xr:uid="{00000000-0005-0000-0000-000039000000}"/>
    <cellStyle name="Comma 4" xfId="12" xr:uid="{00000000-0005-0000-0000-00003A000000}"/>
    <cellStyle name="header_label_style" xfId="7" xr:uid="{00000000-0005-0000-0000-000026000000}"/>
    <cellStyle name="Normal" xfId="0" builtinId="0"/>
    <cellStyle name="Normal 2" xfId="6" xr:uid="{00000000-0005-0000-0000-000023000000}"/>
    <cellStyle name="Normal 3" xfId="8" xr:uid="{00000000-0005-0000-0000-000029000000}"/>
    <cellStyle name="Normal 4" xfId="5" xr:uid="{00000000-0005-0000-0000-000018000000}"/>
    <cellStyle name="Normal 5" xfId="3" xr:uid="{00000000-0005-0000-0000-000008000000}"/>
    <cellStyle name="Normal 6" xfId="13" xr:uid="{6B2E096E-28D5-40A0-9AD2-46EA60E130F4}"/>
    <cellStyle name="Percent" xfId="2" builtinId="5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03-Fiscal%20Operations%20Branch\8%20CY%202023\MOOE%202023\FY%202024%20APP,%20PPM,%20SPI\PPDB%20proposed%20PAWAF%202024.xlsx" TargetMode="External"/><Relationship Id="rId1" Type="http://schemas.openxmlformats.org/officeDocument/2006/relationships/externalLinkPath" Target="PPDB%20proposed%20PAWAF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03-Fiscal%20Operations%20Branch\8%20CY%202023\MOOE%202023\FY%202024%20APP,%20PPM,%20SPI\Final%20RPDB%20FY%202024%20PAWAF%20RPDB%20AS%20OF%2006%20july%202023.xlsx" TargetMode="External"/><Relationship Id="rId1" Type="http://schemas.openxmlformats.org/officeDocument/2006/relationships/externalLinkPath" Target="Final%20RPDB%20FY%202024%20PAWAF%20RPDB%20AS%20OF%2006%20jul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024%20POE%20-%20F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CAP "/>
      <sheetName val="APB Devt HPA Offices"/>
      <sheetName val="APB Devt HPA Offices (Catering)"/>
      <sheetName val="APB Devt Luzon Units"/>
      <sheetName val="APB Devt Visayas &amp; Mindanao"/>
      <sheetName val="RMF"/>
      <sheetName val="APB Dlbrn HPA Offices-WG"/>
      <sheetName val="APB Dlbrn PAMUs-WG"/>
      <sheetName val="APB Dlbrn Initial PAWAFW"/>
      <sheetName val="APB Dlbrn Final PAWAFWG "/>
      <sheetName val="APB Dlbrn PAMUs-JPBAC"/>
      <sheetName val="APB Dlbrn PAWAF JPBAC"/>
      <sheetName val="APB Dlbrtn PAMUs PA PBAC"/>
      <sheetName val="APB Dlbrn PAWAF PA PBAC"/>
      <sheetName val="Programmable Fund Dlbrtn"/>
      <sheetName val="APB Publication"/>
    </sheetNames>
    <sheetDataSet>
      <sheetData sheetId="0"/>
      <sheetData sheetId="1"/>
      <sheetData sheetId="2"/>
      <sheetData sheetId="3">
        <row r="17">
          <cell r="E17">
            <v>274176</v>
          </cell>
        </row>
        <row r="79">
          <cell r="E79">
            <v>3138000</v>
          </cell>
        </row>
      </sheetData>
      <sheetData sheetId="4">
        <row r="17">
          <cell r="E17">
            <v>464912</v>
          </cell>
        </row>
        <row r="72">
          <cell r="E72">
            <v>1312800</v>
          </cell>
        </row>
      </sheetData>
      <sheetData sheetId="5">
        <row r="18">
          <cell r="E18">
            <v>342528</v>
          </cell>
        </row>
      </sheetData>
      <sheetData sheetId="6"/>
      <sheetData sheetId="7">
        <row r="55">
          <cell r="E55">
            <v>714128</v>
          </cell>
        </row>
        <row r="97">
          <cell r="E97">
            <v>1888800</v>
          </cell>
        </row>
      </sheetData>
      <sheetData sheetId="8"/>
      <sheetData sheetId="9"/>
      <sheetData sheetId="10">
        <row r="54">
          <cell r="E54">
            <v>714128</v>
          </cell>
        </row>
      </sheetData>
      <sheetData sheetId="11"/>
      <sheetData sheetId="12">
        <row r="16">
          <cell r="E16">
            <v>714128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WAF RECAP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</sheetNames>
    <sheetDataSet>
      <sheetData sheetId="0">
        <row r="7">
          <cell r="R7">
            <v>1825650</v>
          </cell>
        </row>
        <row r="8">
          <cell r="R8">
            <v>3201260</v>
          </cell>
        </row>
      </sheetData>
      <sheetData sheetId="1" refreshError="1"/>
      <sheetData sheetId="2">
        <row r="24">
          <cell r="G24">
            <v>24950</v>
          </cell>
        </row>
        <row r="56">
          <cell r="G56">
            <v>136950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WAF quick look"/>
      <sheetName val="FMIS"/>
      <sheetName val="FMO"/>
      <sheetName val="Inter-agency"/>
      <sheetName val="Recap"/>
      <sheetName val="SUMMARY - by quarter"/>
      <sheetName val="FOB"/>
      <sheetName val="SUMMARY new acct codes"/>
    </sheetNames>
    <sheetDataSet>
      <sheetData sheetId="0"/>
      <sheetData sheetId="1">
        <row r="39">
          <cell r="K39">
            <v>2040264.32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workbookViewId="0">
      <selection activeCell="D35" sqref="D35"/>
    </sheetView>
  </sheetViews>
  <sheetFormatPr defaultColWidth="9.140625" defaultRowHeight="15"/>
  <cols>
    <col min="1" max="1" width="7.7109375" style="201" customWidth="1"/>
    <col min="2" max="2" width="13.85546875" style="201" customWidth="1"/>
    <col min="3" max="3" width="22" style="201" customWidth="1"/>
    <col min="4" max="4" width="11.85546875" style="202" customWidth="1"/>
    <col min="5" max="5" width="14.5703125" style="202" customWidth="1"/>
    <col min="6" max="9" width="12.5703125" style="201" customWidth="1"/>
    <col min="10" max="10" width="19.28515625" style="201" customWidth="1"/>
    <col min="11" max="12" width="15.7109375" style="201" customWidth="1"/>
    <col min="13" max="13" width="11.140625" style="201" customWidth="1"/>
    <col min="14" max="14" width="23" style="201" customWidth="1"/>
    <col min="15" max="15" width="9.140625" style="201"/>
    <col min="16" max="16" width="16.140625" style="201" customWidth="1"/>
    <col min="17" max="16384" width="9.140625" style="201"/>
  </cols>
  <sheetData>
    <row r="1" spans="1:17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7">
      <c r="A2" s="244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7">
      <c r="A3" s="244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7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</row>
    <row r="5" spans="1:17">
      <c r="A5" s="246" t="s">
        <v>4</v>
      </c>
      <c r="B5" s="245"/>
      <c r="C5" s="245"/>
      <c r="D5" s="245"/>
      <c r="E5" s="245"/>
      <c r="F5" s="245"/>
      <c r="G5" s="245"/>
      <c r="H5" s="245"/>
      <c r="I5" s="246"/>
      <c r="J5" s="245"/>
      <c r="K5" s="245"/>
      <c r="L5" s="245"/>
      <c r="M5" s="245"/>
      <c r="N5" s="245"/>
    </row>
    <row r="6" spans="1:17">
      <c r="A6" s="247" t="s">
        <v>834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</row>
    <row r="7" spans="1:17">
      <c r="A7" s="244" t="s">
        <v>5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7" s="198" customFormat="1">
      <c r="A8" s="249" t="s">
        <v>6</v>
      </c>
      <c r="B8" s="249" t="s">
        <v>7</v>
      </c>
      <c r="C8" s="249" t="s">
        <v>8</v>
      </c>
      <c r="D8" s="249" t="s">
        <v>9</v>
      </c>
      <c r="E8" s="249" t="s">
        <v>10</v>
      </c>
      <c r="F8" s="249" t="s">
        <v>11</v>
      </c>
      <c r="G8" s="250"/>
      <c r="H8" s="250"/>
      <c r="I8" s="250"/>
      <c r="J8" s="249" t="s">
        <v>12</v>
      </c>
      <c r="K8" s="249" t="s">
        <v>13</v>
      </c>
      <c r="L8" s="250"/>
      <c r="M8" s="250"/>
      <c r="N8" s="204" t="s">
        <v>14</v>
      </c>
      <c r="O8" s="203"/>
    </row>
    <row r="9" spans="1:17" s="198" customFormat="1" ht="30" customHeight="1">
      <c r="A9" s="250"/>
      <c r="B9" s="250"/>
      <c r="C9" s="250"/>
      <c r="D9" s="252"/>
      <c r="E9" s="252"/>
      <c r="F9" s="204" t="s">
        <v>15</v>
      </c>
      <c r="G9" s="204" t="s">
        <v>16</v>
      </c>
      <c r="H9" s="204" t="s">
        <v>17</v>
      </c>
      <c r="I9" s="204" t="s">
        <v>18</v>
      </c>
      <c r="J9" s="250"/>
      <c r="K9" s="204" t="s">
        <v>19</v>
      </c>
      <c r="L9" s="204" t="s">
        <v>20</v>
      </c>
      <c r="M9" s="204" t="s">
        <v>21</v>
      </c>
      <c r="N9" s="204" t="s">
        <v>22</v>
      </c>
      <c r="O9" s="203"/>
    </row>
    <row r="10" spans="1:17" s="198" customFormat="1">
      <c r="A10" s="204">
        <v>1</v>
      </c>
      <c r="B10" s="204">
        <v>2</v>
      </c>
      <c r="C10" s="204">
        <v>3</v>
      </c>
      <c r="D10" s="204">
        <v>4</v>
      </c>
      <c r="E10" s="204">
        <v>5</v>
      </c>
      <c r="F10" s="204">
        <v>6</v>
      </c>
      <c r="G10" s="204">
        <v>7</v>
      </c>
      <c r="H10" s="204">
        <v>8</v>
      </c>
      <c r="I10" s="204">
        <v>9</v>
      </c>
      <c r="J10" s="204">
        <v>10</v>
      </c>
      <c r="K10" s="204">
        <v>11</v>
      </c>
      <c r="L10" s="204">
        <v>12</v>
      </c>
      <c r="M10" s="204">
        <v>13</v>
      </c>
      <c r="N10" s="204">
        <v>14</v>
      </c>
      <c r="O10" s="203"/>
    </row>
    <row r="11" spans="1:17" ht="38.25">
      <c r="A11" s="205">
        <v>1</v>
      </c>
      <c r="B11" s="206" t="s">
        <v>23</v>
      </c>
      <c r="C11" s="206" t="s">
        <v>24</v>
      </c>
      <c r="D11" s="207" t="s">
        <v>25</v>
      </c>
      <c r="E11" s="207" t="s">
        <v>26</v>
      </c>
      <c r="F11" s="243" t="s">
        <v>852</v>
      </c>
      <c r="G11" s="207" t="s">
        <v>27</v>
      </c>
      <c r="H11" s="243" t="s">
        <v>852</v>
      </c>
      <c r="I11" s="243" t="s">
        <v>852</v>
      </c>
      <c r="J11" s="206" t="s">
        <v>28</v>
      </c>
      <c r="K11" s="213">
        <f>+L11</f>
        <v>18259868.933399998</v>
      </c>
      <c r="L11" s="213">
        <f>+'Adjusted PPMP'!H12</f>
        <v>18259868.933399998</v>
      </c>
      <c r="M11" s="213"/>
      <c r="N11" s="206" t="s">
        <v>29</v>
      </c>
      <c r="P11" s="198"/>
      <c r="Q11" s="198"/>
    </row>
    <row r="12" spans="1:17" ht="38.25">
      <c r="A12" s="205">
        <v>2</v>
      </c>
      <c r="B12" s="206" t="s">
        <v>30</v>
      </c>
      <c r="C12" s="206" t="s">
        <v>31</v>
      </c>
      <c r="D12" s="207" t="s">
        <v>25</v>
      </c>
      <c r="E12" s="207" t="s">
        <v>26</v>
      </c>
      <c r="F12" s="243" t="s">
        <v>852</v>
      </c>
      <c r="G12" s="207" t="s">
        <v>27</v>
      </c>
      <c r="H12" s="243" t="s">
        <v>852</v>
      </c>
      <c r="I12" s="243" t="s">
        <v>852</v>
      </c>
      <c r="J12" s="218" t="s">
        <v>28</v>
      </c>
      <c r="K12" s="213">
        <f t="shared" ref="K12:K20" si="0">+L12</f>
        <v>258560</v>
      </c>
      <c r="L12" s="213">
        <f>+'Adjusted PPMP'!H431</f>
        <v>258560</v>
      </c>
      <c r="M12" s="213"/>
      <c r="N12" s="206" t="s">
        <v>29</v>
      </c>
      <c r="P12" s="198"/>
      <c r="Q12" s="198"/>
    </row>
    <row r="13" spans="1:17" ht="38.25">
      <c r="A13" s="205">
        <v>3</v>
      </c>
      <c r="B13" s="206" t="s">
        <v>32</v>
      </c>
      <c r="C13" s="206" t="s">
        <v>33</v>
      </c>
      <c r="D13" s="207" t="s">
        <v>25</v>
      </c>
      <c r="E13" s="207" t="s">
        <v>26</v>
      </c>
      <c r="F13" s="243" t="s">
        <v>852</v>
      </c>
      <c r="G13" s="207" t="s">
        <v>27</v>
      </c>
      <c r="H13" s="243" t="s">
        <v>852</v>
      </c>
      <c r="I13" s="243" t="s">
        <v>852</v>
      </c>
      <c r="J13" s="206" t="s">
        <v>28</v>
      </c>
      <c r="K13" s="213">
        <f t="shared" si="0"/>
        <v>1542101.5899999999</v>
      </c>
      <c r="L13" s="213">
        <f>+'Adjusted PPMP'!H461</f>
        <v>1542101.5899999999</v>
      </c>
      <c r="M13" s="213"/>
      <c r="N13" s="206" t="s">
        <v>29</v>
      </c>
      <c r="P13" s="198"/>
      <c r="Q13" s="198"/>
    </row>
    <row r="14" spans="1:17" ht="38.25">
      <c r="A14" s="205">
        <v>4</v>
      </c>
      <c r="B14" s="206" t="s">
        <v>34</v>
      </c>
      <c r="C14" s="206" t="s">
        <v>35</v>
      </c>
      <c r="D14" s="207" t="s">
        <v>25</v>
      </c>
      <c r="E14" s="207" t="s">
        <v>26</v>
      </c>
      <c r="F14" s="243" t="s">
        <v>852</v>
      </c>
      <c r="G14" s="207" t="s">
        <v>27</v>
      </c>
      <c r="H14" s="243" t="s">
        <v>852</v>
      </c>
      <c r="I14" s="243" t="s">
        <v>852</v>
      </c>
      <c r="J14" s="206" t="s">
        <v>28</v>
      </c>
      <c r="K14" s="213">
        <f t="shared" si="0"/>
        <v>2168916.5</v>
      </c>
      <c r="L14" s="213">
        <f>+'Adjusted PPMP'!H628</f>
        <v>2168916.5</v>
      </c>
      <c r="M14" s="213"/>
      <c r="N14" s="206" t="s">
        <v>29</v>
      </c>
      <c r="P14" s="198"/>
      <c r="Q14" s="198"/>
    </row>
    <row r="15" spans="1:17" ht="38.25">
      <c r="A15" s="205">
        <v>5</v>
      </c>
      <c r="B15" s="206" t="s">
        <v>36</v>
      </c>
      <c r="C15" s="206" t="s">
        <v>37</v>
      </c>
      <c r="D15" s="207" t="s">
        <v>38</v>
      </c>
      <c r="E15" s="207" t="s">
        <v>26</v>
      </c>
      <c r="F15" s="243" t="s">
        <v>852</v>
      </c>
      <c r="G15" s="207" t="s">
        <v>27</v>
      </c>
      <c r="H15" s="243" t="s">
        <v>852</v>
      </c>
      <c r="I15" s="243" t="s">
        <v>852</v>
      </c>
      <c r="J15" s="206" t="s">
        <v>28</v>
      </c>
      <c r="K15" s="213">
        <f t="shared" si="0"/>
        <v>187662</v>
      </c>
      <c r="L15" s="213">
        <f>+'Adjusted PPMP'!H681</f>
        <v>187662</v>
      </c>
      <c r="M15" s="213"/>
      <c r="N15" s="206" t="s">
        <v>29</v>
      </c>
      <c r="P15" s="198"/>
      <c r="Q15" s="198"/>
    </row>
    <row r="16" spans="1:17" ht="38.25">
      <c r="A16" s="205">
        <v>6</v>
      </c>
      <c r="B16" s="206" t="s">
        <v>39</v>
      </c>
      <c r="C16" s="206" t="s">
        <v>40</v>
      </c>
      <c r="D16" s="207" t="s">
        <v>38</v>
      </c>
      <c r="E16" s="207" t="s">
        <v>26</v>
      </c>
      <c r="F16" s="243" t="s">
        <v>852</v>
      </c>
      <c r="G16" s="207" t="s">
        <v>27</v>
      </c>
      <c r="H16" s="243" t="s">
        <v>852</v>
      </c>
      <c r="I16" s="243" t="s">
        <v>852</v>
      </c>
      <c r="J16" s="206" t="s">
        <v>28</v>
      </c>
      <c r="K16" s="213">
        <f t="shared" si="0"/>
        <v>524774.91</v>
      </c>
      <c r="L16" s="213">
        <f>+'Adjusted PPMP'!H688</f>
        <v>524774.91</v>
      </c>
      <c r="M16" s="213"/>
      <c r="N16" s="206" t="s">
        <v>29</v>
      </c>
      <c r="P16" s="198"/>
      <c r="Q16" s="198"/>
    </row>
    <row r="17" spans="1:17" ht="38.25">
      <c r="A17" s="205">
        <v>7</v>
      </c>
      <c r="B17" s="206" t="s">
        <v>41</v>
      </c>
      <c r="C17" s="206" t="s">
        <v>42</v>
      </c>
      <c r="D17" s="207" t="s">
        <v>38</v>
      </c>
      <c r="E17" s="207" t="s">
        <v>26</v>
      </c>
      <c r="F17" s="243" t="s">
        <v>853</v>
      </c>
      <c r="G17" s="207" t="s">
        <v>27</v>
      </c>
      <c r="H17" s="243" t="s">
        <v>853</v>
      </c>
      <c r="I17" s="243" t="s">
        <v>853</v>
      </c>
      <c r="J17" s="206" t="s">
        <v>28</v>
      </c>
      <c r="K17" s="213">
        <f t="shared" si="0"/>
        <v>824095</v>
      </c>
      <c r="L17" s="213">
        <f>+'Adjusted PPMP'!H706</f>
        <v>824095</v>
      </c>
      <c r="M17" s="213"/>
      <c r="N17" s="218" t="s">
        <v>851</v>
      </c>
      <c r="P17" s="198"/>
      <c r="Q17" s="198"/>
    </row>
    <row r="18" spans="1:17" ht="38.25">
      <c r="A18" s="205">
        <v>8</v>
      </c>
      <c r="B18" s="206" t="s">
        <v>43</v>
      </c>
      <c r="C18" s="206" t="s">
        <v>44</v>
      </c>
      <c r="D18" s="207" t="s">
        <v>38</v>
      </c>
      <c r="E18" s="207" t="s">
        <v>26</v>
      </c>
      <c r="F18" s="243" t="s">
        <v>852</v>
      </c>
      <c r="G18" s="207" t="s">
        <v>27</v>
      </c>
      <c r="H18" s="243" t="s">
        <v>852</v>
      </c>
      <c r="I18" s="243" t="s">
        <v>852</v>
      </c>
      <c r="J18" s="206" t="s">
        <v>28</v>
      </c>
      <c r="K18" s="213">
        <f t="shared" si="0"/>
        <v>230000</v>
      </c>
      <c r="L18" s="213">
        <f>+'Adjusted PPMP'!H719</f>
        <v>230000</v>
      </c>
      <c r="M18" s="213"/>
      <c r="N18" s="206" t="s">
        <v>29</v>
      </c>
      <c r="P18" s="198"/>
      <c r="Q18" s="198"/>
    </row>
    <row r="19" spans="1:17" ht="38.25">
      <c r="A19" s="205">
        <v>9</v>
      </c>
      <c r="B19" s="206" t="s">
        <v>45</v>
      </c>
      <c r="C19" s="206" t="s">
        <v>46</v>
      </c>
      <c r="D19" s="207" t="s">
        <v>25</v>
      </c>
      <c r="E19" s="207" t="s">
        <v>26</v>
      </c>
      <c r="F19" s="243" t="s">
        <v>852</v>
      </c>
      <c r="G19" s="207" t="s">
        <v>27</v>
      </c>
      <c r="H19" s="243" t="s">
        <v>852</v>
      </c>
      <c r="I19" s="243" t="s">
        <v>852</v>
      </c>
      <c r="J19" s="206" t="s">
        <v>28</v>
      </c>
      <c r="K19" s="213">
        <f t="shared" si="0"/>
        <v>300000</v>
      </c>
      <c r="L19" s="213">
        <f>+'Adjusted PPMP'!H723</f>
        <v>300000</v>
      </c>
      <c r="M19" s="213"/>
      <c r="N19" s="206" t="s">
        <v>47</v>
      </c>
      <c r="P19" s="198"/>
      <c r="Q19" s="198"/>
    </row>
    <row r="20" spans="1:17" ht="38.25">
      <c r="A20" s="205">
        <v>10</v>
      </c>
      <c r="B20" s="206" t="s">
        <v>48</v>
      </c>
      <c r="C20" s="206" t="s">
        <v>49</v>
      </c>
      <c r="D20" s="207" t="s">
        <v>25</v>
      </c>
      <c r="E20" s="207" t="s">
        <v>26</v>
      </c>
      <c r="F20" s="243" t="s">
        <v>852</v>
      </c>
      <c r="G20" s="207" t="s">
        <v>27</v>
      </c>
      <c r="H20" s="243" t="s">
        <v>852</v>
      </c>
      <c r="I20" s="243" t="s">
        <v>852</v>
      </c>
      <c r="J20" s="206" t="s">
        <v>28</v>
      </c>
      <c r="K20" s="213">
        <f t="shared" si="0"/>
        <v>12122460</v>
      </c>
      <c r="L20" s="213">
        <f>+'Adjusted PPMP'!H726</f>
        <v>12122460</v>
      </c>
      <c r="M20" s="213"/>
      <c r="N20" s="206" t="s">
        <v>29</v>
      </c>
      <c r="P20" s="198"/>
      <c r="Q20" s="198"/>
    </row>
    <row r="21" spans="1:17">
      <c r="A21" s="208"/>
      <c r="B21" s="208"/>
      <c r="C21" s="209" t="s">
        <v>50</v>
      </c>
      <c r="D21" s="210"/>
      <c r="E21" s="210"/>
      <c r="F21" s="208"/>
      <c r="G21" s="208"/>
      <c r="H21" s="208"/>
      <c r="I21" s="208"/>
      <c r="J21" s="208"/>
      <c r="K21" s="214">
        <f>SUM(K11:K20)</f>
        <v>36418438.933399998</v>
      </c>
      <c r="L21" s="214">
        <f>SUM(L11:L20)</f>
        <v>36418438.933399998</v>
      </c>
      <c r="M21" s="214"/>
      <c r="N21" s="208"/>
      <c r="P21" s="198"/>
      <c r="Q21" s="198"/>
    </row>
    <row r="22" spans="1:17">
      <c r="K22" s="215"/>
      <c r="P22" s="198"/>
      <c r="Q22" s="198"/>
    </row>
    <row r="23" spans="1:17" s="199" customFormat="1" ht="14.25">
      <c r="A23" s="246" t="s">
        <v>51</v>
      </c>
      <c r="B23" s="251"/>
      <c r="C23" s="251"/>
      <c r="D23" s="251"/>
      <c r="E23" s="251"/>
      <c r="F23" s="246" t="s">
        <v>52</v>
      </c>
      <c r="G23" s="251"/>
      <c r="H23" s="251"/>
      <c r="I23" s="251"/>
      <c r="J23" s="251"/>
      <c r="K23" s="246" t="s">
        <v>53</v>
      </c>
      <c r="L23" s="251"/>
      <c r="M23" s="251"/>
      <c r="N23" s="251"/>
    </row>
    <row r="24" spans="1:17" s="199" customFormat="1" ht="14.25">
      <c r="D24" s="211"/>
      <c r="E24" s="211"/>
    </row>
    <row r="25" spans="1:17" s="199" customFormat="1" ht="14.25">
      <c r="D25" s="211"/>
      <c r="E25" s="211"/>
    </row>
    <row r="26" spans="1:17" s="200" customFormat="1">
      <c r="A26" s="216" t="s">
        <v>842</v>
      </c>
      <c r="D26" s="212"/>
      <c r="E26" s="212"/>
      <c r="F26" s="216" t="s">
        <v>854</v>
      </c>
      <c r="K26" s="216" t="s">
        <v>832</v>
      </c>
    </row>
    <row r="27" spans="1:17" s="199" customFormat="1" ht="14.25">
      <c r="A27" s="229" t="s">
        <v>846</v>
      </c>
      <c r="D27" s="211"/>
      <c r="E27" s="211"/>
      <c r="F27" s="229" t="s">
        <v>855</v>
      </c>
      <c r="K27" s="217" t="s">
        <v>833</v>
      </c>
    </row>
    <row r="28" spans="1:17" s="199" customFormat="1" ht="14.25">
      <c r="A28" s="229" t="s">
        <v>838</v>
      </c>
      <c r="D28" s="211"/>
      <c r="E28" s="211"/>
      <c r="F28" s="229" t="s">
        <v>850</v>
      </c>
      <c r="K28" s="217" t="s">
        <v>831</v>
      </c>
    </row>
    <row r="29" spans="1:17" s="199" customFormat="1" ht="14.25">
      <c r="D29" s="211"/>
      <c r="E29" s="211"/>
    </row>
    <row r="30" spans="1:17" s="199" customFormat="1" ht="14.25">
      <c r="D30" s="211"/>
      <c r="E30" s="211"/>
    </row>
    <row r="31" spans="1:17" s="199" customFormat="1" ht="14.25">
      <c r="D31" s="211"/>
      <c r="E31" s="211"/>
    </row>
  </sheetData>
  <mergeCells count="19">
    <mergeCell ref="A6:N6"/>
    <mergeCell ref="A7:N7"/>
    <mergeCell ref="F8:I8"/>
    <mergeCell ref="K8:M8"/>
    <mergeCell ref="A23:E23"/>
    <mergeCell ref="F23:J23"/>
    <mergeCell ref="K23:N23"/>
    <mergeCell ref="A8:A9"/>
    <mergeCell ref="B8:B9"/>
    <mergeCell ref="C8:C9"/>
    <mergeCell ref="D8:D9"/>
    <mergeCell ref="E8:E9"/>
    <mergeCell ref="J8:J9"/>
    <mergeCell ref="A1:N1"/>
    <mergeCell ref="A2:N2"/>
    <mergeCell ref="A3:N3"/>
    <mergeCell ref="A4:N4"/>
    <mergeCell ref="A5:H5"/>
    <mergeCell ref="I5:N5"/>
  </mergeCells>
  <pageMargins left="0.17" right="0.17" top="0.74803149606299202" bottom="0.74803149606299202" header="0.31496062992126" footer="0.31496062992126"/>
  <pageSetup paperSize="9" scale="70" fitToHeight="0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183"/>
  <sheetViews>
    <sheetView view="pageBreakPreview" zoomScale="90" zoomScaleNormal="85" zoomScaleSheetLayoutView="90" workbookViewId="0">
      <pane ySplit="11" topLeftCell="A12" activePane="bottomLeft" state="frozen"/>
      <selection pane="bottomLeft" activeCell="AN1120" sqref="AN1120"/>
    </sheetView>
  </sheetViews>
  <sheetFormatPr defaultColWidth="9" defaultRowHeight="12.75"/>
  <cols>
    <col min="1" max="1" width="8.42578125" style="79" customWidth="1"/>
    <col min="2" max="2" width="17" style="83" customWidth="1"/>
    <col min="3" max="3" width="40" style="83" customWidth="1"/>
    <col min="4" max="4" width="10.7109375" style="79" customWidth="1"/>
    <col min="5" max="5" width="6.7109375" style="79" customWidth="1"/>
    <col min="6" max="6" width="10" style="79" customWidth="1"/>
    <col min="7" max="7" width="17.140625" style="84" customWidth="1"/>
    <col min="8" max="8" width="17.140625" style="83" customWidth="1"/>
    <col min="9" max="9" width="15.7109375" style="79" customWidth="1"/>
    <col min="10" max="21" width="6.7109375" style="232" customWidth="1"/>
    <col min="22" max="22" width="6.7109375" style="83" customWidth="1"/>
    <col min="23" max="24" width="16.42578125" style="222" hidden="1" customWidth="1"/>
    <col min="25" max="26" width="16" style="222" hidden="1" customWidth="1"/>
    <col min="27" max="27" width="13.85546875" style="222" hidden="1" customWidth="1"/>
    <col min="28" max="28" width="16" style="222" hidden="1" customWidth="1"/>
    <col min="29" max="29" width="16.42578125" style="222" hidden="1" customWidth="1"/>
    <col min="30" max="30" width="14.5703125" style="222" hidden="1" customWidth="1"/>
    <col min="31" max="31" width="16" style="222" hidden="1" customWidth="1"/>
    <col min="32" max="32" width="16.42578125" style="222" hidden="1" customWidth="1"/>
    <col min="33" max="33" width="14.5703125" style="222" hidden="1" customWidth="1"/>
    <col min="34" max="34" width="6.7109375" style="222" hidden="1" customWidth="1"/>
    <col min="35" max="35" width="10.5703125" style="83" hidden="1" customWidth="1"/>
    <col min="36" max="36" width="13" style="84" hidden="1" customWidth="1"/>
    <col min="37" max="38" width="0" style="83" hidden="1" customWidth="1"/>
    <col min="39" max="16384" width="9" style="83"/>
  </cols>
  <sheetData>
    <row r="1" spans="1:36">
      <c r="A1" s="258" t="s">
        <v>0</v>
      </c>
      <c r="B1" s="258"/>
      <c r="C1" s="258"/>
      <c r="D1" s="259"/>
      <c r="E1" s="259"/>
      <c r="F1" s="259"/>
      <c r="G1" s="258"/>
      <c r="H1" s="258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6">
      <c r="A2" s="258" t="s">
        <v>55</v>
      </c>
      <c r="B2" s="258"/>
      <c r="C2" s="258"/>
      <c r="D2" s="259"/>
      <c r="E2" s="259"/>
      <c r="F2" s="259"/>
      <c r="G2" s="258"/>
      <c r="H2" s="258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1:36">
      <c r="A3" s="258" t="s">
        <v>2</v>
      </c>
      <c r="B3" s="258"/>
      <c r="C3" s="258"/>
      <c r="D3" s="259"/>
      <c r="E3" s="259"/>
      <c r="F3" s="259"/>
      <c r="G3" s="258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6">
      <c r="A4" s="258" t="s">
        <v>3</v>
      </c>
      <c r="B4" s="258"/>
      <c r="C4" s="258"/>
      <c r="D4" s="259"/>
      <c r="E4" s="259"/>
      <c r="F4" s="259"/>
      <c r="G4" s="258"/>
      <c r="H4" s="258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6">
      <c r="B5" s="79"/>
      <c r="C5" s="79"/>
      <c r="G5" s="85"/>
      <c r="H5" s="79"/>
    </row>
    <row r="6" spans="1:36">
      <c r="A6" s="260" t="s">
        <v>56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6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36">
      <c r="A8" s="262" t="s">
        <v>4</v>
      </c>
      <c r="B8" s="262"/>
      <c r="C8" s="262"/>
      <c r="D8" s="259"/>
      <c r="E8" s="259"/>
      <c r="F8" s="259"/>
      <c r="G8" s="262"/>
      <c r="H8" s="262"/>
      <c r="I8" s="259"/>
      <c r="J8" s="259"/>
      <c r="K8" s="263" t="s">
        <v>841</v>
      </c>
      <c r="L8" s="264"/>
      <c r="M8" s="264"/>
      <c r="N8" s="264"/>
      <c r="O8" s="264"/>
      <c r="P8" s="264"/>
      <c r="Q8" s="264"/>
      <c r="R8" s="264"/>
      <c r="S8" s="264"/>
      <c r="T8" s="264"/>
      <c r="U8" s="264"/>
      <c r="W8" s="84"/>
      <c r="X8" s="254" t="s">
        <v>57</v>
      </c>
      <c r="Y8" s="253"/>
      <c r="Z8" s="253"/>
      <c r="AA8" s="253"/>
      <c r="AB8" s="253"/>
      <c r="AC8" s="253"/>
      <c r="AD8" s="253"/>
      <c r="AE8" s="253"/>
      <c r="AF8" s="253"/>
      <c r="AG8" s="253"/>
      <c r="AH8" s="253"/>
    </row>
    <row r="9" spans="1:36" ht="25.5">
      <c r="A9" s="86" t="s">
        <v>58</v>
      </c>
      <c r="B9" s="86" t="s">
        <v>59</v>
      </c>
      <c r="C9" s="86" t="s">
        <v>60</v>
      </c>
      <c r="D9" s="86" t="s">
        <v>9</v>
      </c>
      <c r="E9" s="265" t="s">
        <v>61</v>
      </c>
      <c r="F9" s="266"/>
      <c r="G9" s="266"/>
      <c r="H9" s="86" t="s">
        <v>62</v>
      </c>
      <c r="I9" s="86" t="s">
        <v>10</v>
      </c>
      <c r="J9" s="265" t="s">
        <v>63</v>
      </c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W9" s="255" t="s">
        <v>63</v>
      </c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</row>
    <row r="10" spans="1:36" s="79" customFormat="1" ht="17.25" customHeight="1">
      <c r="A10" s="88">
        <v>1</v>
      </c>
      <c r="B10" s="88">
        <v>2</v>
      </c>
      <c r="C10" s="88">
        <v>3</v>
      </c>
      <c r="D10" s="88">
        <v>4</v>
      </c>
      <c r="E10" s="268">
        <v>5</v>
      </c>
      <c r="F10" s="269"/>
      <c r="G10" s="269"/>
      <c r="H10" s="88">
        <v>6</v>
      </c>
      <c r="I10" s="88">
        <v>7</v>
      </c>
      <c r="J10" s="104">
        <v>8</v>
      </c>
      <c r="K10" s="104">
        <v>9</v>
      </c>
      <c r="L10" s="104">
        <v>10</v>
      </c>
      <c r="M10" s="104">
        <v>11</v>
      </c>
      <c r="N10" s="104">
        <v>12</v>
      </c>
      <c r="O10" s="104">
        <v>13</v>
      </c>
      <c r="P10" s="104">
        <v>14</v>
      </c>
      <c r="Q10" s="104">
        <v>15</v>
      </c>
      <c r="R10" s="104">
        <v>16</v>
      </c>
      <c r="S10" s="104">
        <v>17</v>
      </c>
      <c r="T10" s="104">
        <v>18</v>
      </c>
      <c r="U10" s="104">
        <v>19</v>
      </c>
      <c r="W10" s="102">
        <v>8</v>
      </c>
      <c r="X10" s="102">
        <v>9</v>
      </c>
      <c r="Y10" s="102">
        <v>10</v>
      </c>
      <c r="Z10" s="102">
        <v>11</v>
      </c>
      <c r="AA10" s="102">
        <v>12</v>
      </c>
      <c r="AB10" s="102">
        <v>13</v>
      </c>
      <c r="AC10" s="102">
        <v>14</v>
      </c>
      <c r="AD10" s="102">
        <v>15</v>
      </c>
      <c r="AE10" s="102">
        <v>16</v>
      </c>
      <c r="AF10" s="102">
        <v>17</v>
      </c>
      <c r="AG10" s="102">
        <v>18</v>
      </c>
      <c r="AH10" s="102">
        <v>19</v>
      </c>
      <c r="AJ10" s="85"/>
    </row>
    <row r="11" spans="1:36" s="80" customFormat="1" ht="18.75" customHeight="1">
      <c r="A11" s="88">
        <v>2</v>
      </c>
      <c r="B11" s="86"/>
      <c r="C11" s="86"/>
      <c r="D11" s="86"/>
      <c r="E11" s="86" t="s">
        <v>64</v>
      </c>
      <c r="F11" s="86" t="s">
        <v>65</v>
      </c>
      <c r="G11" s="50" t="s">
        <v>66</v>
      </c>
      <c r="H11" s="86"/>
      <c r="I11" s="86"/>
      <c r="J11" s="86" t="s">
        <v>67</v>
      </c>
      <c r="K11" s="86" t="s">
        <v>68</v>
      </c>
      <c r="L11" s="86" t="s">
        <v>69</v>
      </c>
      <c r="M11" s="86" t="s">
        <v>70</v>
      </c>
      <c r="N11" s="86" t="s">
        <v>71</v>
      </c>
      <c r="O11" s="86" t="s">
        <v>72</v>
      </c>
      <c r="P11" s="86" t="s">
        <v>73</v>
      </c>
      <c r="Q11" s="86" t="s">
        <v>74</v>
      </c>
      <c r="R11" s="86" t="s">
        <v>75</v>
      </c>
      <c r="S11" s="86" t="s">
        <v>76</v>
      </c>
      <c r="T11" s="86" t="s">
        <v>77</v>
      </c>
      <c r="U11" s="86" t="s">
        <v>78</v>
      </c>
      <c r="W11" s="50" t="s">
        <v>67</v>
      </c>
      <c r="X11" s="50" t="s">
        <v>68</v>
      </c>
      <c r="Y11" s="50" t="s">
        <v>69</v>
      </c>
      <c r="Z11" s="50" t="s">
        <v>70</v>
      </c>
      <c r="AA11" s="50" t="s">
        <v>71</v>
      </c>
      <c r="AB11" s="50" t="s">
        <v>72</v>
      </c>
      <c r="AC11" s="50" t="s">
        <v>73</v>
      </c>
      <c r="AD11" s="50" t="s">
        <v>74</v>
      </c>
      <c r="AE11" s="50" t="s">
        <v>75</v>
      </c>
      <c r="AF11" s="50" t="s">
        <v>76</v>
      </c>
      <c r="AG11" s="50" t="s">
        <v>77</v>
      </c>
      <c r="AH11" s="50" t="s">
        <v>78</v>
      </c>
      <c r="AJ11" s="108"/>
    </row>
    <row r="12" spans="1:36" ht="12" customHeight="1">
      <c r="A12" s="90">
        <v>3</v>
      </c>
      <c r="B12" s="91" t="s">
        <v>23</v>
      </c>
      <c r="C12" s="91" t="s">
        <v>24</v>
      </c>
      <c r="D12" s="92" t="s">
        <v>79</v>
      </c>
      <c r="E12" s="92"/>
      <c r="F12" s="92"/>
      <c r="G12" s="93"/>
      <c r="H12" s="94">
        <f>+H13+H30+H68+H79+H91+H156+H200+H241+H254+H270+H280+H291+H301+H317+H327+H338+H350+H372+H382+H392+H402+H411+H420</f>
        <v>18259868.933399998</v>
      </c>
      <c r="I12" s="92" t="s">
        <v>26</v>
      </c>
      <c r="J12" s="220">
        <f t="shared" ref="J12:U12" si="0">+J13+J30+J68+J79+J91+J156+J200+J241+J254+J270+J280+J291+J301+J317+J327+J338+J350+J372+J382+J392+J402+J411+J420</f>
        <v>12</v>
      </c>
      <c r="K12" s="220">
        <f t="shared" si="0"/>
        <v>4</v>
      </c>
      <c r="L12" s="220">
        <f t="shared" si="0"/>
        <v>2</v>
      </c>
      <c r="M12" s="220">
        <f t="shared" si="0"/>
        <v>3</v>
      </c>
      <c r="N12" s="220">
        <f t="shared" si="0"/>
        <v>0</v>
      </c>
      <c r="O12" s="220">
        <f t="shared" si="0"/>
        <v>8</v>
      </c>
      <c r="P12" s="220">
        <f t="shared" si="0"/>
        <v>3</v>
      </c>
      <c r="Q12" s="220">
        <f t="shared" si="0"/>
        <v>0</v>
      </c>
      <c r="R12" s="220">
        <f t="shared" si="0"/>
        <v>2</v>
      </c>
      <c r="S12" s="220">
        <f t="shared" si="0"/>
        <v>3</v>
      </c>
      <c r="T12" s="220">
        <f t="shared" si="0"/>
        <v>0</v>
      </c>
      <c r="U12" s="220">
        <f t="shared" si="0"/>
        <v>0</v>
      </c>
      <c r="W12" s="221" t="e">
        <f>+W13+W30+W68+W79+W91+W156+W200+#REF!+W241+W254+W270+W280+W291+W301+W317+W327+W338+W350+W372+W382+W392+W402+W411+W420</f>
        <v>#REF!</v>
      </c>
      <c r="X12" s="221" t="e">
        <f>+X13+X30+X68+X79+X91+X156+X200+#REF!+X241+X254+X270+X280+X291+X301+X317+X327+X338+X350+X372+X382+X392+X402+X411+X420</f>
        <v>#REF!</v>
      </c>
      <c r="Y12" s="221" t="e">
        <f>+Y13+Y30+Y68+Y79+Y91+Y156+Y200+#REF!+Y241+Y254+Y270+Y280+Y291+Y301+Y317+Y327+Y338+Y350+Y372+Y382+Y392+Y402+Y411+Y420</f>
        <v>#REF!</v>
      </c>
      <c r="Z12" s="221" t="e">
        <f>+Z13+Z30+Z68+Z79+Z91+Z156+Z200+#REF!+Z241+Z254+Z270+Z280+Z291+Z301+Z317+Z327+Z338+Z350+Z372+Z382+Z392+Z402+Z411+Z420</f>
        <v>#REF!</v>
      </c>
      <c r="AA12" s="221" t="e">
        <f>+AA13+AA30+AA68+AA79+AA91+AA156+AA200+#REF!+AA241+AA254+AA270+AA280+AA291+AA301+AA317+AA327+AA338+AA350+AA372+AA382+AA392+AA402+AA411+AA420</f>
        <v>#REF!</v>
      </c>
      <c r="AB12" s="221" t="e">
        <f>+AB13+AB30+AB68+AB79+AB91+AB156+AB200+#REF!+AB241+AB254+AB270+AB280+AB291+AB301+AB317+AB327+AB338+AB350+AB372+AB382+AB392+AB402+AB411+AB420</f>
        <v>#REF!</v>
      </c>
      <c r="AC12" s="221" t="e">
        <f>+AC13+AC30+AC68+AC79+AC91+AC156+AC200+#REF!+AC241+AC254+AC270+AC280+AC291+AC301+AC317+AC327+AC338+AC350+AC372+AC382+AC392+AC402+AC411+AC420</f>
        <v>#REF!</v>
      </c>
      <c r="AD12" s="221" t="e">
        <f>+AD13+AD30+AD68+AD79+AD91+AD156+AD200+#REF!+AD241+AD254+AD270+AD280+AD291+AD301+AD317+AD327+AD338+AD350+AD372+AD382+AD392+AD402+AD411+AD420</f>
        <v>#REF!</v>
      </c>
      <c r="AE12" s="221" t="e">
        <f>+AE13+AE30+AE68+AE79+AE91+AE156+AE200+#REF!+AE241+AE254+AE270+AE280+AE291+AE301+AE317+AE327+AE338+AE350+AE372+AE382+AE392+AE402+AE411+AE420</f>
        <v>#REF!</v>
      </c>
      <c r="AF12" s="221" t="e">
        <f>+AF13+AF30+AF68+AF79+AF91+AF156+AF200+#REF!+AF241+AF254+AF270+AF280+AF291+AF301+AF317+AF327+AF338+AF350+AF372+AF382+AF392+AF402+AF411+AF420</f>
        <v>#REF!</v>
      </c>
      <c r="AG12" s="221" t="e">
        <f>+AG13+AG30+AG68+AG79+AG91+AG156+AG200+#REF!+AG241+AG254+AG270+AG280+AG291+AG301+AG317+AG327+AG338+AG350+AG372+AG382+AG392+AG402+AG411+AG420</f>
        <v>#REF!</v>
      </c>
      <c r="AH12" s="221" t="e">
        <f>+AH13+AH30+AH68+AH79+AH91+AH156+AH200+#REF!+AH241+AH254+AH270+AH280+AH291+AH301+AH317+AH327+AH338+AH350+AH372+AH382+AH392+AH402+AH411+AH420</f>
        <v>#REF!</v>
      </c>
    </row>
    <row r="13" spans="1:36">
      <c r="A13" s="95">
        <v>4</v>
      </c>
      <c r="B13" s="56" t="s">
        <v>23</v>
      </c>
      <c r="C13" s="56" t="s">
        <v>80</v>
      </c>
      <c r="D13" s="61" t="s">
        <v>38</v>
      </c>
      <c r="E13" s="61"/>
      <c r="F13" s="61"/>
      <c r="G13" s="62"/>
      <c r="H13" s="65">
        <f>SUM(H14:H29)</f>
        <v>1478156</v>
      </c>
      <c r="I13" s="61" t="s">
        <v>26</v>
      </c>
      <c r="J13" s="233"/>
      <c r="K13" s="233"/>
      <c r="L13" s="233"/>
      <c r="M13" s="233"/>
      <c r="N13" s="233"/>
      <c r="O13" s="233"/>
      <c r="P13" s="233"/>
      <c r="Q13" s="233"/>
      <c r="R13" s="233">
        <v>2</v>
      </c>
      <c r="S13" s="233"/>
      <c r="T13" s="233"/>
      <c r="U13" s="233"/>
      <c r="W13" s="223"/>
      <c r="X13" s="223"/>
      <c r="Y13" s="223"/>
      <c r="Z13" s="223"/>
      <c r="AA13" s="223"/>
      <c r="AB13" s="223"/>
      <c r="AC13" s="223"/>
      <c r="AD13" s="223"/>
      <c r="AE13" s="223">
        <f>+H13</f>
        <v>1478156</v>
      </c>
      <c r="AF13" s="223"/>
      <c r="AG13" s="223"/>
      <c r="AH13" s="223"/>
      <c r="AI13" s="83">
        <f>SUBTOTAL(9,J13:U13)</f>
        <v>2</v>
      </c>
      <c r="AJ13" s="84">
        <f>+H13/AI13</f>
        <v>739078</v>
      </c>
    </row>
    <row r="14" spans="1:36" s="81" customFormat="1">
      <c r="A14" s="88">
        <v>5</v>
      </c>
      <c r="B14" s="96"/>
      <c r="C14" s="242" t="s">
        <v>847</v>
      </c>
      <c r="D14" s="98"/>
      <c r="E14" s="99">
        <f>35*2+12+12+10</f>
        <v>104</v>
      </c>
      <c r="F14" s="99" t="s">
        <v>81</v>
      </c>
      <c r="G14" s="100">
        <v>2900</v>
      </c>
      <c r="H14" s="101">
        <f>+E14*G14*3</f>
        <v>904800</v>
      </c>
      <c r="I14" s="107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</row>
    <row r="15" spans="1:36" s="81" customFormat="1">
      <c r="A15" s="88">
        <v>6</v>
      </c>
      <c r="B15" s="96"/>
      <c r="C15" s="242" t="s">
        <v>459</v>
      </c>
      <c r="D15" s="98"/>
      <c r="E15" s="99">
        <v>104</v>
      </c>
      <c r="F15" s="99" t="s">
        <v>81</v>
      </c>
      <c r="G15" s="100">
        <v>650</v>
      </c>
      <c r="H15" s="101">
        <f>+E15*G15*3</f>
        <v>202800</v>
      </c>
      <c r="I15" s="107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</row>
    <row r="16" spans="1:36" s="81" customFormat="1">
      <c r="A16" s="88">
        <v>7</v>
      </c>
      <c r="B16" s="96"/>
      <c r="C16" s="97" t="s">
        <v>82</v>
      </c>
      <c r="D16" s="98"/>
      <c r="E16" s="99">
        <v>3</v>
      </c>
      <c r="F16" s="99" t="s">
        <v>83</v>
      </c>
      <c r="G16" s="100">
        <v>290</v>
      </c>
      <c r="H16" s="101">
        <f t="shared" ref="H16:H67" si="1">+E16*G16</f>
        <v>870</v>
      </c>
      <c r="I16" s="98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</row>
    <row r="17" spans="1:36" s="81" customFormat="1">
      <c r="A17" s="88">
        <v>8</v>
      </c>
      <c r="B17" s="96"/>
      <c r="C17" s="97" t="s">
        <v>84</v>
      </c>
      <c r="D17" s="98"/>
      <c r="E17" s="99">
        <v>70</v>
      </c>
      <c r="F17" s="99" t="s">
        <v>85</v>
      </c>
      <c r="G17" s="100">
        <v>12</v>
      </c>
      <c r="H17" s="101">
        <f t="shared" si="1"/>
        <v>840</v>
      </c>
      <c r="I17" s="98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</row>
    <row r="18" spans="1:36" s="81" customFormat="1">
      <c r="A18" s="88">
        <v>9</v>
      </c>
      <c r="B18" s="96"/>
      <c r="C18" s="97" t="s">
        <v>86</v>
      </c>
      <c r="D18" s="98"/>
      <c r="E18" s="99">
        <v>104</v>
      </c>
      <c r="F18" s="99" t="s">
        <v>85</v>
      </c>
      <c r="G18" s="100">
        <v>5</v>
      </c>
      <c r="H18" s="101">
        <f t="shared" si="1"/>
        <v>520</v>
      </c>
      <c r="I18" s="98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</row>
    <row r="19" spans="1:36" s="81" customFormat="1">
      <c r="A19" s="88">
        <v>10</v>
      </c>
      <c r="B19" s="96"/>
      <c r="C19" s="97" t="s">
        <v>87</v>
      </c>
      <c r="D19" s="98"/>
      <c r="E19" s="99">
        <v>1</v>
      </c>
      <c r="F19" s="99" t="s">
        <v>83</v>
      </c>
      <c r="G19" s="100">
        <v>650</v>
      </c>
      <c r="H19" s="101">
        <f t="shared" si="1"/>
        <v>650</v>
      </c>
      <c r="I19" s="98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</row>
    <row r="20" spans="1:36" s="81" customFormat="1">
      <c r="A20" s="88">
        <v>11</v>
      </c>
      <c r="B20" s="96"/>
      <c r="C20" s="97" t="s">
        <v>88</v>
      </c>
      <c r="D20" s="98"/>
      <c r="E20" s="99">
        <v>104</v>
      </c>
      <c r="F20" s="99" t="s">
        <v>89</v>
      </c>
      <c r="G20" s="100">
        <v>35</v>
      </c>
      <c r="H20" s="101">
        <f t="shared" si="1"/>
        <v>3640</v>
      </c>
      <c r="I20" s="98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</row>
    <row r="21" spans="1:36" s="81" customFormat="1">
      <c r="A21" s="88">
        <v>12</v>
      </c>
      <c r="B21" s="96"/>
      <c r="C21" s="97" t="s">
        <v>90</v>
      </c>
      <c r="D21" s="98"/>
      <c r="E21" s="99">
        <v>1</v>
      </c>
      <c r="F21" s="99" t="s">
        <v>91</v>
      </c>
      <c r="G21" s="100">
        <v>8500</v>
      </c>
      <c r="H21" s="101">
        <f t="shared" si="1"/>
        <v>8500</v>
      </c>
      <c r="I21" s="98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</row>
    <row r="22" spans="1:36" s="81" customFormat="1">
      <c r="A22" s="88">
        <v>13</v>
      </c>
      <c r="B22" s="96"/>
      <c r="C22" s="97" t="s">
        <v>92</v>
      </c>
      <c r="D22" s="98"/>
      <c r="E22" s="99">
        <v>1</v>
      </c>
      <c r="F22" s="99" t="s">
        <v>89</v>
      </c>
      <c r="G22" s="100">
        <v>49950</v>
      </c>
      <c r="H22" s="101">
        <f t="shared" si="1"/>
        <v>49950</v>
      </c>
      <c r="I22" s="98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</row>
    <row r="23" spans="1:36" s="81" customFormat="1">
      <c r="A23" s="88">
        <v>14</v>
      </c>
      <c r="B23" s="96"/>
      <c r="C23" s="97" t="s">
        <v>93</v>
      </c>
      <c r="D23" s="98"/>
      <c r="E23" s="99">
        <v>1</v>
      </c>
      <c r="F23" s="99" t="s">
        <v>89</v>
      </c>
      <c r="G23" s="100">
        <v>49950</v>
      </c>
      <c r="H23" s="101">
        <f t="shared" si="1"/>
        <v>49950</v>
      </c>
      <c r="I23" s="98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</row>
    <row r="24" spans="1:36" s="81" customFormat="1" ht="25.5">
      <c r="A24" s="88">
        <v>15</v>
      </c>
      <c r="B24" s="96"/>
      <c r="C24" s="239" t="s">
        <v>94</v>
      </c>
      <c r="D24" s="105"/>
      <c r="E24" s="240">
        <v>15</v>
      </c>
      <c r="F24" s="240" t="s">
        <v>89</v>
      </c>
      <c r="G24" s="241">
        <v>2500</v>
      </c>
      <c r="H24" s="101">
        <f t="shared" si="1"/>
        <v>37500</v>
      </c>
      <c r="I24" s="98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</row>
    <row r="25" spans="1:36" s="81" customFormat="1">
      <c r="A25" s="88">
        <v>16</v>
      </c>
      <c r="B25" s="96"/>
      <c r="C25" s="97" t="s">
        <v>95</v>
      </c>
      <c r="D25" s="98"/>
      <c r="E25" s="99">
        <v>104</v>
      </c>
      <c r="F25" s="99" t="s">
        <v>89</v>
      </c>
      <c r="G25" s="100">
        <v>1000</v>
      </c>
      <c r="H25" s="101">
        <f t="shared" si="1"/>
        <v>104000</v>
      </c>
      <c r="I25" s="98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</row>
    <row r="26" spans="1:36" s="81" customFormat="1">
      <c r="A26" s="88">
        <v>17</v>
      </c>
      <c r="B26" s="96"/>
      <c r="C26" s="97" t="s">
        <v>96</v>
      </c>
      <c r="D26" s="98"/>
      <c r="E26" s="99">
        <v>2</v>
      </c>
      <c r="F26" s="99" t="s">
        <v>89</v>
      </c>
      <c r="G26" s="100">
        <v>3880</v>
      </c>
      <c r="H26" s="101">
        <f t="shared" si="1"/>
        <v>7760</v>
      </c>
      <c r="I26" s="98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</row>
    <row r="27" spans="1:36" s="81" customFormat="1">
      <c r="A27" s="88">
        <v>18</v>
      </c>
      <c r="B27" s="96"/>
      <c r="C27" s="97" t="s">
        <v>97</v>
      </c>
      <c r="D27" s="98"/>
      <c r="E27" s="99">
        <v>2</v>
      </c>
      <c r="F27" s="99" t="s">
        <v>89</v>
      </c>
      <c r="G27" s="100">
        <v>8888</v>
      </c>
      <c r="H27" s="101">
        <f t="shared" si="1"/>
        <v>17776</v>
      </c>
      <c r="I27" s="98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</row>
    <row r="28" spans="1:36" s="81" customFormat="1">
      <c r="A28" s="88">
        <v>19</v>
      </c>
      <c r="B28" s="96"/>
      <c r="C28" s="97" t="s">
        <v>98</v>
      </c>
      <c r="D28" s="98"/>
      <c r="E28" s="99">
        <v>104</v>
      </c>
      <c r="F28" s="99" t="s">
        <v>89</v>
      </c>
      <c r="G28" s="100">
        <v>700</v>
      </c>
      <c r="H28" s="101">
        <f t="shared" si="1"/>
        <v>72800</v>
      </c>
      <c r="I28" s="98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</row>
    <row r="29" spans="1:36" s="81" customFormat="1">
      <c r="A29" s="88">
        <v>20</v>
      </c>
      <c r="B29" s="96"/>
      <c r="C29" s="97" t="s">
        <v>99</v>
      </c>
      <c r="D29" s="98"/>
      <c r="E29" s="99">
        <v>1</v>
      </c>
      <c r="F29" s="99" t="s">
        <v>89</v>
      </c>
      <c r="G29" s="100">
        <v>15800</v>
      </c>
      <c r="H29" s="101">
        <f t="shared" si="1"/>
        <v>15800</v>
      </c>
      <c r="I29" s="98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</row>
    <row r="30" spans="1:36" ht="25.5">
      <c r="A30" s="95">
        <v>21</v>
      </c>
      <c r="B30" s="56" t="s">
        <v>23</v>
      </c>
      <c r="C30" s="56" t="s">
        <v>100</v>
      </c>
      <c r="D30" s="61" t="s">
        <v>38</v>
      </c>
      <c r="E30" s="61"/>
      <c r="F30" s="61"/>
      <c r="G30" s="62"/>
      <c r="H30" s="65">
        <f>SUM(H31:H67)</f>
        <v>820344</v>
      </c>
      <c r="I30" s="61" t="s">
        <v>26</v>
      </c>
      <c r="J30" s="233"/>
      <c r="K30" s="233">
        <v>1</v>
      </c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W30" s="223"/>
      <c r="X30" s="223">
        <f>+H30</f>
        <v>820344</v>
      </c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83">
        <f>SUBTOTAL(9,J30:U30)</f>
        <v>1</v>
      </c>
      <c r="AJ30" s="84">
        <f>+H30/AI30</f>
        <v>820344</v>
      </c>
    </row>
    <row r="31" spans="1:36" s="81" customFormat="1">
      <c r="A31" s="88">
        <v>22</v>
      </c>
      <c r="B31" s="96"/>
      <c r="C31" s="96" t="s">
        <v>101</v>
      </c>
      <c r="D31" s="98"/>
      <c r="E31" s="86">
        <v>162</v>
      </c>
      <c r="F31" s="88" t="s">
        <v>81</v>
      </c>
      <c r="G31" s="50">
        <v>150</v>
      </c>
      <c r="H31" s="101">
        <f>+E31*G31*4</f>
        <v>97200</v>
      </c>
      <c r="I31" s="106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</row>
    <row r="32" spans="1:36" s="81" customFormat="1">
      <c r="A32" s="88">
        <v>23</v>
      </c>
      <c r="B32" s="96"/>
      <c r="C32" s="96" t="s">
        <v>102</v>
      </c>
      <c r="D32" s="98"/>
      <c r="E32" s="86">
        <v>162</v>
      </c>
      <c r="F32" s="88" t="s">
        <v>81</v>
      </c>
      <c r="G32" s="50">
        <v>120</v>
      </c>
      <c r="H32" s="101">
        <f t="shared" ref="H32:H35" si="2">+E32*G32*4</f>
        <v>77760</v>
      </c>
      <c r="I32" s="107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</row>
    <row r="33" spans="1:34" s="81" customFormat="1">
      <c r="A33" s="88">
        <v>24</v>
      </c>
      <c r="B33" s="96"/>
      <c r="C33" s="96" t="s">
        <v>103</v>
      </c>
      <c r="D33" s="98"/>
      <c r="E33" s="86">
        <v>162</v>
      </c>
      <c r="F33" s="88" t="s">
        <v>81</v>
      </c>
      <c r="G33" s="50">
        <v>180</v>
      </c>
      <c r="H33" s="101">
        <f t="shared" si="2"/>
        <v>116640</v>
      </c>
      <c r="I33" s="98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</row>
    <row r="34" spans="1:34" s="81" customFormat="1">
      <c r="A34" s="88">
        <v>25</v>
      </c>
      <c r="B34" s="96"/>
      <c r="C34" s="96" t="s">
        <v>104</v>
      </c>
      <c r="D34" s="98"/>
      <c r="E34" s="86">
        <v>162</v>
      </c>
      <c r="F34" s="88" t="s">
        <v>81</v>
      </c>
      <c r="G34" s="50">
        <v>120</v>
      </c>
      <c r="H34" s="101">
        <f t="shared" si="2"/>
        <v>77760</v>
      </c>
      <c r="I34" s="98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</row>
    <row r="35" spans="1:34" s="81" customFormat="1">
      <c r="A35" s="88">
        <v>26</v>
      </c>
      <c r="B35" s="96"/>
      <c r="C35" s="96" t="s">
        <v>105</v>
      </c>
      <c r="D35" s="98"/>
      <c r="E35" s="86">
        <v>162</v>
      </c>
      <c r="F35" s="88" t="s">
        <v>81</v>
      </c>
      <c r="G35" s="50">
        <v>180</v>
      </c>
      <c r="H35" s="101">
        <f t="shared" si="2"/>
        <v>116640</v>
      </c>
      <c r="I35" s="98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</row>
    <row r="36" spans="1:34" s="81" customFormat="1">
      <c r="A36" s="88">
        <v>27</v>
      </c>
      <c r="B36" s="96"/>
      <c r="C36" s="96" t="s">
        <v>106</v>
      </c>
      <c r="D36" s="98"/>
      <c r="E36" s="86">
        <v>4</v>
      </c>
      <c r="F36" s="88" t="s">
        <v>107</v>
      </c>
      <c r="G36" s="50">
        <v>5000</v>
      </c>
      <c r="H36" s="101">
        <f t="shared" si="1"/>
        <v>20000</v>
      </c>
      <c r="I36" s="98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</row>
    <row r="37" spans="1:34" s="81" customFormat="1">
      <c r="A37" s="88">
        <v>28</v>
      </c>
      <c r="B37" s="96"/>
      <c r="C37" s="96" t="s">
        <v>82</v>
      </c>
      <c r="D37" s="98"/>
      <c r="E37" s="86">
        <v>1</v>
      </c>
      <c r="F37" s="88" t="s">
        <v>83</v>
      </c>
      <c r="G37" s="50">
        <v>290</v>
      </c>
      <c r="H37" s="101">
        <f t="shared" si="1"/>
        <v>290</v>
      </c>
      <c r="I37" s="98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</row>
    <row r="38" spans="1:34" s="81" customFormat="1">
      <c r="A38" s="88">
        <v>29</v>
      </c>
      <c r="B38" s="96"/>
      <c r="C38" s="96" t="s">
        <v>84</v>
      </c>
      <c r="D38" s="98"/>
      <c r="E38" s="86">
        <v>162</v>
      </c>
      <c r="F38" s="88" t="s">
        <v>85</v>
      </c>
      <c r="G38" s="50">
        <v>12</v>
      </c>
      <c r="H38" s="101">
        <f t="shared" si="1"/>
        <v>1944</v>
      </c>
      <c r="I38" s="98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</row>
    <row r="39" spans="1:34" s="81" customFormat="1">
      <c r="A39" s="88">
        <v>30</v>
      </c>
      <c r="B39" s="96"/>
      <c r="C39" s="96" t="s">
        <v>108</v>
      </c>
      <c r="D39" s="98"/>
      <c r="E39" s="98">
        <v>15</v>
      </c>
      <c r="F39" s="86" t="s">
        <v>109</v>
      </c>
      <c r="G39" s="102">
        <v>1499</v>
      </c>
      <c r="H39" s="101">
        <f t="shared" si="1"/>
        <v>22485</v>
      </c>
      <c r="I39" s="98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</row>
    <row r="40" spans="1:34" s="81" customFormat="1">
      <c r="A40" s="88">
        <v>31</v>
      </c>
      <c r="B40" s="96"/>
      <c r="C40" s="96" t="s">
        <v>110</v>
      </c>
      <c r="D40" s="98"/>
      <c r="E40" s="98">
        <v>50</v>
      </c>
      <c r="F40" s="86" t="s">
        <v>109</v>
      </c>
      <c r="G40" s="102">
        <v>119</v>
      </c>
      <c r="H40" s="101">
        <f t="shared" si="1"/>
        <v>5950</v>
      </c>
      <c r="I40" s="98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</row>
    <row r="41" spans="1:34" s="81" customFormat="1">
      <c r="A41" s="88">
        <v>32</v>
      </c>
      <c r="B41" s="96"/>
      <c r="C41" s="96" t="s">
        <v>111</v>
      </c>
      <c r="D41" s="98"/>
      <c r="E41" s="98">
        <v>30</v>
      </c>
      <c r="F41" s="86" t="s">
        <v>112</v>
      </c>
      <c r="G41" s="102">
        <v>67</v>
      </c>
      <c r="H41" s="101">
        <f t="shared" si="1"/>
        <v>2010</v>
      </c>
      <c r="I41" s="98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</row>
    <row r="42" spans="1:34" s="81" customFormat="1">
      <c r="A42" s="88">
        <v>33</v>
      </c>
      <c r="B42" s="96"/>
      <c r="C42" s="96" t="s">
        <v>113</v>
      </c>
      <c r="D42" s="98"/>
      <c r="E42" s="98">
        <v>60</v>
      </c>
      <c r="F42" s="86" t="s">
        <v>109</v>
      </c>
      <c r="G42" s="102">
        <v>413</v>
      </c>
      <c r="H42" s="101">
        <f t="shared" si="1"/>
        <v>24780</v>
      </c>
      <c r="I42" s="98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</row>
    <row r="43" spans="1:34" s="81" customFormat="1">
      <c r="A43" s="88">
        <v>34</v>
      </c>
      <c r="B43" s="96"/>
      <c r="C43" s="96" t="s">
        <v>114</v>
      </c>
      <c r="D43" s="98"/>
      <c r="E43" s="98">
        <v>6</v>
      </c>
      <c r="F43" s="86" t="s">
        <v>85</v>
      </c>
      <c r="G43" s="102">
        <v>250</v>
      </c>
      <c r="H43" s="101">
        <f t="shared" si="1"/>
        <v>1500</v>
      </c>
      <c r="I43" s="98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</row>
    <row r="44" spans="1:34" s="81" customFormat="1">
      <c r="A44" s="88">
        <v>35</v>
      </c>
      <c r="B44" s="96"/>
      <c r="C44" s="96" t="s">
        <v>115</v>
      </c>
      <c r="D44" s="98"/>
      <c r="E44" s="98">
        <v>10</v>
      </c>
      <c r="F44" s="86" t="s">
        <v>85</v>
      </c>
      <c r="G44" s="102">
        <v>250</v>
      </c>
      <c r="H44" s="101">
        <f t="shared" si="1"/>
        <v>2500</v>
      </c>
      <c r="I44" s="98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</row>
    <row r="45" spans="1:34" s="81" customFormat="1">
      <c r="A45" s="88">
        <v>36</v>
      </c>
      <c r="B45" s="96"/>
      <c r="C45" s="96" t="s">
        <v>116</v>
      </c>
      <c r="D45" s="98"/>
      <c r="E45" s="98">
        <v>20</v>
      </c>
      <c r="F45" s="86" t="s">
        <v>117</v>
      </c>
      <c r="G45" s="102">
        <v>75</v>
      </c>
      <c r="H45" s="101">
        <f t="shared" si="1"/>
        <v>1500</v>
      </c>
      <c r="I45" s="98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</row>
    <row r="46" spans="1:34" s="81" customFormat="1">
      <c r="A46" s="88">
        <v>37</v>
      </c>
      <c r="B46" s="96"/>
      <c r="C46" s="96" t="s">
        <v>118</v>
      </c>
      <c r="D46" s="98"/>
      <c r="E46" s="98">
        <v>25</v>
      </c>
      <c r="F46" s="86" t="s">
        <v>119</v>
      </c>
      <c r="G46" s="102">
        <f>620.24-29.44</f>
        <v>590.79999999999995</v>
      </c>
      <c r="H46" s="101">
        <f t="shared" si="1"/>
        <v>14769.999999999998</v>
      </c>
      <c r="I46" s="98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</row>
    <row r="47" spans="1:34" s="81" customFormat="1">
      <c r="A47" s="88">
        <v>38</v>
      </c>
      <c r="B47" s="96"/>
      <c r="C47" s="96" t="s">
        <v>120</v>
      </c>
      <c r="D47" s="98"/>
      <c r="E47" s="98">
        <v>50</v>
      </c>
      <c r="F47" s="86" t="s">
        <v>121</v>
      </c>
      <c r="G47" s="102">
        <v>150</v>
      </c>
      <c r="H47" s="101">
        <f t="shared" si="1"/>
        <v>7500</v>
      </c>
      <c r="I47" s="98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</row>
    <row r="48" spans="1:34" s="81" customFormat="1">
      <c r="A48" s="88">
        <v>39</v>
      </c>
      <c r="B48" s="96"/>
      <c r="C48" s="96" t="s">
        <v>122</v>
      </c>
      <c r="D48" s="98"/>
      <c r="E48" s="98">
        <v>50</v>
      </c>
      <c r="F48" s="86" t="s">
        <v>121</v>
      </c>
      <c r="G48" s="102">
        <v>180</v>
      </c>
      <c r="H48" s="101">
        <f t="shared" si="1"/>
        <v>9000</v>
      </c>
      <c r="I48" s="98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</row>
    <row r="49" spans="1:34" s="81" customFormat="1">
      <c r="A49" s="88">
        <v>40</v>
      </c>
      <c r="B49" s="96"/>
      <c r="C49" s="96" t="s">
        <v>123</v>
      </c>
      <c r="D49" s="98"/>
      <c r="E49" s="98">
        <v>50</v>
      </c>
      <c r="F49" s="86" t="s">
        <v>119</v>
      </c>
      <c r="G49" s="102">
        <v>32</v>
      </c>
      <c r="H49" s="101">
        <f t="shared" si="1"/>
        <v>1600</v>
      </c>
      <c r="I49" s="98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</row>
    <row r="50" spans="1:34" s="81" customFormat="1">
      <c r="A50" s="88">
        <v>41</v>
      </c>
      <c r="B50" s="96"/>
      <c r="C50" s="96" t="s">
        <v>124</v>
      </c>
      <c r="D50" s="98"/>
      <c r="E50" s="98">
        <v>5</v>
      </c>
      <c r="F50" s="86" t="s">
        <v>125</v>
      </c>
      <c r="G50" s="102">
        <v>450</v>
      </c>
      <c r="H50" s="101">
        <f t="shared" si="1"/>
        <v>2250</v>
      </c>
      <c r="I50" s="98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</row>
    <row r="51" spans="1:34" s="81" customFormat="1">
      <c r="A51" s="88">
        <v>42</v>
      </c>
      <c r="B51" s="96"/>
      <c r="C51" s="96" t="s">
        <v>126</v>
      </c>
      <c r="D51" s="98"/>
      <c r="E51" s="98">
        <v>60</v>
      </c>
      <c r="F51" s="86" t="s">
        <v>121</v>
      </c>
      <c r="G51" s="102">
        <v>30</v>
      </c>
      <c r="H51" s="101">
        <f t="shared" si="1"/>
        <v>1800</v>
      </c>
      <c r="I51" s="98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</row>
    <row r="52" spans="1:34" s="81" customFormat="1">
      <c r="A52" s="88">
        <v>43</v>
      </c>
      <c r="B52" s="96"/>
      <c r="C52" s="96" t="s">
        <v>127</v>
      </c>
      <c r="D52" s="98"/>
      <c r="E52" s="98">
        <v>5</v>
      </c>
      <c r="F52" s="86" t="s">
        <v>85</v>
      </c>
      <c r="G52" s="102">
        <v>174</v>
      </c>
      <c r="H52" s="101">
        <f t="shared" si="1"/>
        <v>870</v>
      </c>
      <c r="I52" s="98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</row>
    <row r="53" spans="1:34" s="81" customFormat="1">
      <c r="A53" s="88">
        <v>44</v>
      </c>
      <c r="B53" s="96"/>
      <c r="C53" s="96" t="s">
        <v>128</v>
      </c>
      <c r="D53" s="98"/>
      <c r="E53" s="98">
        <v>50</v>
      </c>
      <c r="F53" s="86" t="s">
        <v>109</v>
      </c>
      <c r="G53" s="102">
        <v>22</v>
      </c>
      <c r="H53" s="101">
        <f t="shared" si="1"/>
        <v>1100</v>
      </c>
      <c r="I53" s="98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</row>
    <row r="54" spans="1:34" s="81" customFormat="1">
      <c r="A54" s="88">
        <v>45</v>
      </c>
      <c r="B54" s="96"/>
      <c r="C54" s="96" t="s">
        <v>129</v>
      </c>
      <c r="D54" s="98"/>
      <c r="E54" s="98">
        <v>50</v>
      </c>
      <c r="F54" s="86" t="s">
        <v>85</v>
      </c>
      <c r="G54" s="102">
        <v>119</v>
      </c>
      <c r="H54" s="101">
        <f t="shared" si="1"/>
        <v>5950</v>
      </c>
      <c r="I54" s="98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</row>
    <row r="55" spans="1:34" s="81" customFormat="1">
      <c r="A55" s="88">
        <v>46</v>
      </c>
      <c r="B55" s="96"/>
      <c r="C55" s="96" t="s">
        <v>130</v>
      </c>
      <c r="D55" s="98"/>
      <c r="E55" s="98">
        <v>50</v>
      </c>
      <c r="F55" s="86" t="s">
        <v>109</v>
      </c>
      <c r="G55" s="102">
        <v>40</v>
      </c>
      <c r="H55" s="101">
        <f t="shared" si="1"/>
        <v>2000</v>
      </c>
      <c r="I55" s="98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</row>
    <row r="56" spans="1:34" s="81" customFormat="1">
      <c r="A56" s="88">
        <v>47</v>
      </c>
      <c r="B56" s="96"/>
      <c r="C56" s="96" t="s">
        <v>131</v>
      </c>
      <c r="D56" s="98"/>
      <c r="E56" s="98">
        <v>4</v>
      </c>
      <c r="F56" s="98" t="s">
        <v>107</v>
      </c>
      <c r="G56" s="50">
        <v>2000</v>
      </c>
      <c r="H56" s="101">
        <f t="shared" si="1"/>
        <v>8000</v>
      </c>
      <c r="I56" s="98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</row>
    <row r="57" spans="1:34" s="81" customFormat="1">
      <c r="A57" s="88">
        <v>48</v>
      </c>
      <c r="B57" s="96"/>
      <c r="C57" s="96" t="s">
        <v>132</v>
      </c>
      <c r="D57" s="98"/>
      <c r="E57" s="98">
        <v>10</v>
      </c>
      <c r="F57" s="86" t="s">
        <v>85</v>
      </c>
      <c r="G57" s="102">
        <v>475</v>
      </c>
      <c r="H57" s="101">
        <f t="shared" si="1"/>
        <v>4750</v>
      </c>
      <c r="I57" s="98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</row>
    <row r="58" spans="1:34" s="81" customFormat="1">
      <c r="A58" s="88">
        <v>49</v>
      </c>
      <c r="B58" s="96"/>
      <c r="C58" s="96" t="s">
        <v>133</v>
      </c>
      <c r="D58" s="98"/>
      <c r="E58" s="98">
        <v>3</v>
      </c>
      <c r="F58" s="86" t="s">
        <v>134</v>
      </c>
      <c r="G58" s="102">
        <v>5350</v>
      </c>
      <c r="H58" s="101">
        <f t="shared" si="1"/>
        <v>16050</v>
      </c>
      <c r="I58" s="98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</row>
    <row r="59" spans="1:34" s="81" customFormat="1">
      <c r="A59" s="88">
        <v>50</v>
      </c>
      <c r="B59" s="96"/>
      <c r="C59" s="96" t="s">
        <v>135</v>
      </c>
      <c r="D59" s="98"/>
      <c r="E59" s="98">
        <v>8</v>
      </c>
      <c r="F59" s="86" t="s">
        <v>112</v>
      </c>
      <c r="G59" s="102">
        <v>2200</v>
      </c>
      <c r="H59" s="101">
        <f t="shared" si="1"/>
        <v>17600</v>
      </c>
      <c r="I59" s="98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</row>
    <row r="60" spans="1:34" s="81" customFormat="1">
      <c r="A60" s="88">
        <v>51</v>
      </c>
      <c r="B60" s="96"/>
      <c r="C60" s="96" t="s">
        <v>136</v>
      </c>
      <c r="D60" s="98"/>
      <c r="E60" s="98">
        <v>2</v>
      </c>
      <c r="F60" s="86" t="s">
        <v>134</v>
      </c>
      <c r="G60" s="102">
        <v>3500</v>
      </c>
      <c r="H60" s="101">
        <f t="shared" si="1"/>
        <v>7000</v>
      </c>
      <c r="I60" s="98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</row>
    <row r="61" spans="1:34" s="81" customFormat="1">
      <c r="A61" s="88">
        <v>52</v>
      </c>
      <c r="B61" s="96"/>
      <c r="C61" s="96" t="s">
        <v>137</v>
      </c>
      <c r="D61" s="98"/>
      <c r="E61" s="98">
        <v>5</v>
      </c>
      <c r="F61" s="86" t="s">
        <v>85</v>
      </c>
      <c r="G61" s="102">
        <v>2684</v>
      </c>
      <c r="H61" s="101">
        <f t="shared" si="1"/>
        <v>13420</v>
      </c>
      <c r="I61" s="98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</row>
    <row r="62" spans="1:34" s="81" customFormat="1">
      <c r="A62" s="88">
        <v>53</v>
      </c>
      <c r="B62" s="96"/>
      <c r="C62" s="96" t="s">
        <v>138</v>
      </c>
      <c r="D62" s="98"/>
      <c r="E62" s="98">
        <v>5</v>
      </c>
      <c r="F62" s="86" t="s">
        <v>134</v>
      </c>
      <c r="G62" s="102">
        <v>5299</v>
      </c>
      <c r="H62" s="101">
        <f t="shared" si="1"/>
        <v>26495</v>
      </c>
      <c r="I62" s="98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</row>
    <row r="63" spans="1:34" s="81" customFormat="1">
      <c r="A63" s="88">
        <v>54</v>
      </c>
      <c r="B63" s="96"/>
      <c r="C63" s="96" t="s">
        <v>86</v>
      </c>
      <c r="D63" s="98"/>
      <c r="E63" s="86">
        <v>162</v>
      </c>
      <c r="F63" s="88" t="s">
        <v>85</v>
      </c>
      <c r="G63" s="50">
        <v>5</v>
      </c>
      <c r="H63" s="101">
        <f t="shared" si="1"/>
        <v>810</v>
      </c>
      <c r="I63" s="98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</row>
    <row r="64" spans="1:34" s="81" customFormat="1">
      <c r="A64" s="88">
        <v>55</v>
      </c>
      <c r="B64" s="96"/>
      <c r="C64" s="96" t="s">
        <v>87</v>
      </c>
      <c r="D64" s="98"/>
      <c r="E64" s="86">
        <v>1</v>
      </c>
      <c r="F64" s="88" t="s">
        <v>83</v>
      </c>
      <c r="G64" s="50">
        <v>650</v>
      </c>
      <c r="H64" s="101">
        <f t="shared" si="1"/>
        <v>650</v>
      </c>
      <c r="I64" s="98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</row>
    <row r="65" spans="1:36" s="81" customFormat="1">
      <c r="A65" s="88">
        <v>56</v>
      </c>
      <c r="B65" s="96"/>
      <c r="C65" s="96" t="s">
        <v>88</v>
      </c>
      <c r="D65" s="98"/>
      <c r="E65" s="86">
        <v>162</v>
      </c>
      <c r="F65" s="88" t="s">
        <v>89</v>
      </c>
      <c r="G65" s="50">
        <v>35</v>
      </c>
      <c r="H65" s="101">
        <f t="shared" si="1"/>
        <v>5670</v>
      </c>
      <c r="I65" s="98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</row>
    <row r="66" spans="1:36" s="81" customFormat="1">
      <c r="A66" s="88">
        <v>57</v>
      </c>
      <c r="B66" s="96"/>
      <c r="C66" s="96" t="s">
        <v>139</v>
      </c>
      <c r="D66" s="98"/>
      <c r="E66" s="86">
        <v>138</v>
      </c>
      <c r="F66" s="88" t="s">
        <v>85</v>
      </c>
      <c r="G66" s="50">
        <v>700</v>
      </c>
      <c r="H66" s="101">
        <f t="shared" si="1"/>
        <v>96600</v>
      </c>
      <c r="I66" s="98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</row>
    <row r="67" spans="1:36" s="81" customFormat="1">
      <c r="A67" s="88">
        <v>58</v>
      </c>
      <c r="B67" s="96"/>
      <c r="C67" s="96" t="s">
        <v>140</v>
      </c>
      <c r="D67" s="98"/>
      <c r="E67" s="86">
        <v>15</v>
      </c>
      <c r="F67" s="88" t="s">
        <v>85</v>
      </c>
      <c r="G67" s="50">
        <v>500</v>
      </c>
      <c r="H67" s="101">
        <f t="shared" si="1"/>
        <v>7500</v>
      </c>
      <c r="I67" s="98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</row>
    <row r="68" spans="1:36">
      <c r="A68" s="95">
        <v>59</v>
      </c>
      <c r="B68" s="56" t="s">
        <v>23</v>
      </c>
      <c r="C68" s="56" t="s">
        <v>141</v>
      </c>
      <c r="D68" s="61" t="s">
        <v>38</v>
      </c>
      <c r="E68" s="61"/>
      <c r="F68" s="61"/>
      <c r="G68" s="62"/>
      <c r="H68" s="65">
        <f>SUM(H69:H78)</f>
        <v>2620836</v>
      </c>
      <c r="I68" s="61" t="s">
        <v>26</v>
      </c>
      <c r="J68" s="233"/>
      <c r="K68" s="233">
        <v>3</v>
      </c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W68" s="223"/>
      <c r="X68" s="223">
        <f>+H68</f>
        <v>2620836</v>
      </c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83">
        <f>SUBTOTAL(9,J68:U68)</f>
        <v>3</v>
      </c>
      <c r="AJ68" s="84">
        <f>+H68/AI68</f>
        <v>873612</v>
      </c>
    </row>
    <row r="69" spans="1:36" s="81" customFormat="1">
      <c r="A69" s="88">
        <v>60</v>
      </c>
      <c r="B69" s="96"/>
      <c r="C69" s="16" t="s">
        <v>848</v>
      </c>
      <c r="D69" s="98"/>
      <c r="E69" s="98">
        <v>224</v>
      </c>
      <c r="F69" s="86" t="s">
        <v>81</v>
      </c>
      <c r="G69" s="102">
        <v>2700</v>
      </c>
      <c r="H69" s="50">
        <v>2419200</v>
      </c>
      <c r="I69" s="111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</row>
    <row r="70" spans="1:36" s="81" customFormat="1">
      <c r="A70" s="88">
        <v>61</v>
      </c>
      <c r="B70" s="96"/>
      <c r="C70" s="96" t="s">
        <v>82</v>
      </c>
      <c r="D70" s="98"/>
      <c r="E70" s="98">
        <v>3</v>
      </c>
      <c r="F70" s="86" t="s">
        <v>83</v>
      </c>
      <c r="G70" s="102">
        <v>290</v>
      </c>
      <c r="H70" s="50">
        <v>870</v>
      </c>
      <c r="I70" s="112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</row>
    <row r="71" spans="1:36" s="81" customFormat="1">
      <c r="A71" s="88">
        <v>62</v>
      </c>
      <c r="B71" s="96"/>
      <c r="C71" s="96" t="s">
        <v>84</v>
      </c>
      <c r="D71" s="98"/>
      <c r="E71" s="98">
        <v>224</v>
      </c>
      <c r="F71" s="86" t="s">
        <v>85</v>
      </c>
      <c r="G71" s="102">
        <v>12</v>
      </c>
      <c r="H71" s="50">
        <v>2688</v>
      </c>
      <c r="I71" s="98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</row>
    <row r="72" spans="1:36" s="81" customFormat="1">
      <c r="A72" s="88">
        <v>63</v>
      </c>
      <c r="B72" s="96"/>
      <c r="C72" s="96" t="s">
        <v>86</v>
      </c>
      <c r="D72" s="98"/>
      <c r="E72" s="98">
        <v>224</v>
      </c>
      <c r="F72" s="86" t="s">
        <v>85</v>
      </c>
      <c r="G72" s="102">
        <v>5</v>
      </c>
      <c r="H72" s="50">
        <v>1120</v>
      </c>
      <c r="I72" s="98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</row>
    <row r="73" spans="1:36" s="81" customFormat="1">
      <c r="A73" s="88">
        <v>64</v>
      </c>
      <c r="B73" s="96"/>
      <c r="C73" s="96" t="s">
        <v>87</v>
      </c>
      <c r="D73" s="98"/>
      <c r="E73" s="98">
        <v>3</v>
      </c>
      <c r="F73" s="86" t="s">
        <v>83</v>
      </c>
      <c r="G73" s="102">
        <v>650</v>
      </c>
      <c r="H73" s="50">
        <v>1950</v>
      </c>
      <c r="I73" s="98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</row>
    <row r="74" spans="1:36" s="81" customFormat="1">
      <c r="A74" s="88">
        <v>65</v>
      </c>
      <c r="B74" s="96"/>
      <c r="C74" s="96" t="s">
        <v>88</v>
      </c>
      <c r="D74" s="98"/>
      <c r="E74" s="98">
        <v>224</v>
      </c>
      <c r="F74" s="86" t="s">
        <v>89</v>
      </c>
      <c r="G74" s="102">
        <v>35</v>
      </c>
      <c r="H74" s="50">
        <v>7840</v>
      </c>
      <c r="I74" s="98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</row>
    <row r="75" spans="1:36" s="81" customFormat="1">
      <c r="A75" s="88">
        <v>66</v>
      </c>
      <c r="B75" s="96"/>
      <c r="C75" s="96" t="s">
        <v>139</v>
      </c>
      <c r="D75" s="98"/>
      <c r="E75" s="98">
        <v>224</v>
      </c>
      <c r="F75" s="98" t="s">
        <v>85</v>
      </c>
      <c r="G75" s="50">
        <v>700</v>
      </c>
      <c r="H75" s="102">
        <v>156800</v>
      </c>
      <c r="I75" s="98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</row>
    <row r="76" spans="1:36" s="81" customFormat="1">
      <c r="A76" s="88">
        <v>67</v>
      </c>
      <c r="B76" s="96"/>
      <c r="C76" s="96" t="s">
        <v>140</v>
      </c>
      <c r="D76" s="98"/>
      <c r="E76" s="98">
        <v>15</v>
      </c>
      <c r="F76" s="98" t="s">
        <v>85</v>
      </c>
      <c r="G76" s="50">
        <v>500</v>
      </c>
      <c r="H76" s="102">
        <v>7500</v>
      </c>
      <c r="I76" s="98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</row>
    <row r="77" spans="1:36" s="81" customFormat="1">
      <c r="A77" s="88">
        <v>68</v>
      </c>
      <c r="B77" s="96"/>
      <c r="C77" s="96" t="s">
        <v>142</v>
      </c>
      <c r="D77" s="98"/>
      <c r="E77" s="98">
        <v>2</v>
      </c>
      <c r="F77" s="98" t="s">
        <v>85</v>
      </c>
      <c r="G77" s="50">
        <v>8995</v>
      </c>
      <c r="H77" s="102">
        <v>17990</v>
      </c>
      <c r="I77" s="98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</row>
    <row r="78" spans="1:36" s="81" customFormat="1">
      <c r="A78" s="88">
        <v>69</v>
      </c>
      <c r="B78" s="96"/>
      <c r="C78" s="96" t="s">
        <v>143</v>
      </c>
      <c r="D78" s="98"/>
      <c r="E78" s="98">
        <v>2</v>
      </c>
      <c r="F78" s="98" t="s">
        <v>85</v>
      </c>
      <c r="G78" s="50">
        <v>2439</v>
      </c>
      <c r="H78" s="102">
        <v>4878</v>
      </c>
      <c r="I78" s="98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</row>
    <row r="79" spans="1:36" ht="25.5">
      <c r="A79" s="95">
        <v>70</v>
      </c>
      <c r="B79" s="56" t="s">
        <v>23</v>
      </c>
      <c r="C79" s="56" t="s">
        <v>144</v>
      </c>
      <c r="D79" s="61" t="s">
        <v>38</v>
      </c>
      <c r="E79" s="61"/>
      <c r="F79" s="61"/>
      <c r="G79" s="62"/>
      <c r="H79" s="65">
        <f>SUM(H80:H90)</f>
        <v>1374928</v>
      </c>
      <c r="I79" s="61" t="s">
        <v>26</v>
      </c>
      <c r="J79" s="233"/>
      <c r="K79" s="233"/>
      <c r="L79" s="233">
        <v>2</v>
      </c>
      <c r="M79" s="233"/>
      <c r="N79" s="233"/>
      <c r="O79" s="233"/>
      <c r="P79" s="233"/>
      <c r="Q79" s="233"/>
      <c r="R79" s="233"/>
      <c r="S79" s="233"/>
      <c r="T79" s="233"/>
      <c r="U79" s="233"/>
      <c r="W79" s="223"/>
      <c r="X79" s="223"/>
      <c r="Y79" s="223">
        <f>+H79</f>
        <v>1374928</v>
      </c>
      <c r="Z79" s="223"/>
      <c r="AA79" s="223"/>
      <c r="AB79" s="223"/>
      <c r="AC79" s="223"/>
      <c r="AD79" s="223"/>
      <c r="AE79" s="223"/>
      <c r="AF79" s="223"/>
      <c r="AG79" s="223"/>
      <c r="AH79" s="223"/>
      <c r="AI79" s="83">
        <f>SUBTOTAL(9,J79:U79)</f>
        <v>2</v>
      </c>
      <c r="AJ79" s="84">
        <f>+H79/AI79</f>
        <v>687464</v>
      </c>
    </row>
    <row r="80" spans="1:36" s="81" customFormat="1">
      <c r="A80" s="88">
        <v>71</v>
      </c>
      <c r="B80" s="96"/>
      <c r="C80" s="16" t="s">
        <v>848</v>
      </c>
      <c r="D80" s="98"/>
      <c r="E80" s="86">
        <v>104</v>
      </c>
      <c r="F80" s="88" t="s">
        <v>81</v>
      </c>
      <c r="G80" s="50">
        <v>2700</v>
      </c>
      <c r="H80" s="109">
        <v>1123200</v>
      </c>
      <c r="I80" s="98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</row>
    <row r="81" spans="1:36" s="81" customFormat="1">
      <c r="A81" s="88">
        <v>72</v>
      </c>
      <c r="B81" s="96"/>
      <c r="C81" s="96" t="s">
        <v>82</v>
      </c>
      <c r="D81" s="98"/>
      <c r="E81" s="86">
        <v>3</v>
      </c>
      <c r="F81" s="88" t="s">
        <v>83</v>
      </c>
      <c r="G81" s="50">
        <v>290</v>
      </c>
      <c r="H81" s="109">
        <v>870</v>
      </c>
      <c r="I81" s="98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</row>
    <row r="82" spans="1:36" s="81" customFormat="1">
      <c r="A82" s="88">
        <v>73</v>
      </c>
      <c r="B82" s="96"/>
      <c r="C82" s="96" t="s">
        <v>84</v>
      </c>
      <c r="D82" s="98"/>
      <c r="E82" s="86">
        <v>104</v>
      </c>
      <c r="F82" s="88" t="s">
        <v>85</v>
      </c>
      <c r="G82" s="50">
        <v>12</v>
      </c>
      <c r="H82" s="109">
        <v>1248</v>
      </c>
      <c r="I82" s="98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</row>
    <row r="83" spans="1:36" s="81" customFormat="1">
      <c r="A83" s="88">
        <v>74</v>
      </c>
      <c r="B83" s="96"/>
      <c r="C83" s="96" t="s">
        <v>86</v>
      </c>
      <c r="D83" s="98"/>
      <c r="E83" s="86">
        <v>104</v>
      </c>
      <c r="F83" s="88" t="s">
        <v>85</v>
      </c>
      <c r="G83" s="50">
        <v>5</v>
      </c>
      <c r="H83" s="109">
        <v>520</v>
      </c>
      <c r="I83" s="98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</row>
    <row r="84" spans="1:36" s="81" customFormat="1">
      <c r="A84" s="88">
        <v>75</v>
      </c>
      <c r="B84" s="96"/>
      <c r="C84" s="96" t="s">
        <v>87</v>
      </c>
      <c r="D84" s="98"/>
      <c r="E84" s="86">
        <v>3</v>
      </c>
      <c r="F84" s="88" t="s">
        <v>83</v>
      </c>
      <c r="G84" s="50">
        <v>650</v>
      </c>
      <c r="H84" s="109">
        <v>1950</v>
      </c>
      <c r="I84" s="98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</row>
    <row r="85" spans="1:36" s="81" customFormat="1">
      <c r="A85" s="88">
        <v>76</v>
      </c>
      <c r="B85" s="96"/>
      <c r="C85" s="96" t="s">
        <v>88</v>
      </c>
      <c r="D85" s="98"/>
      <c r="E85" s="86">
        <v>104</v>
      </c>
      <c r="F85" s="88" t="s">
        <v>89</v>
      </c>
      <c r="G85" s="50">
        <v>35</v>
      </c>
      <c r="H85" s="109">
        <v>3640</v>
      </c>
      <c r="I85" s="98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</row>
    <row r="86" spans="1:36" s="81" customFormat="1">
      <c r="A86" s="88">
        <v>77</v>
      </c>
      <c r="B86" s="96"/>
      <c r="C86" s="96" t="s">
        <v>139</v>
      </c>
      <c r="D86" s="98"/>
      <c r="E86" s="86">
        <v>80</v>
      </c>
      <c r="F86" s="88" t="s">
        <v>85</v>
      </c>
      <c r="G86" s="50">
        <v>700</v>
      </c>
      <c r="H86" s="109">
        <v>56000</v>
      </c>
      <c r="I86" s="98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</row>
    <row r="87" spans="1:36" s="81" customFormat="1">
      <c r="A87" s="88">
        <v>78</v>
      </c>
      <c r="B87" s="96"/>
      <c r="C87" s="96" t="s">
        <v>145</v>
      </c>
      <c r="D87" s="98"/>
      <c r="E87" s="86">
        <v>24</v>
      </c>
      <c r="F87" s="88" t="s">
        <v>85</v>
      </c>
      <c r="G87" s="50">
        <v>2500</v>
      </c>
      <c r="H87" s="109">
        <v>60000</v>
      </c>
      <c r="I87" s="98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</row>
    <row r="88" spans="1:36" s="81" customFormat="1">
      <c r="A88" s="88">
        <v>79</v>
      </c>
      <c r="B88" s="96"/>
      <c r="C88" s="96" t="s">
        <v>140</v>
      </c>
      <c r="D88" s="98"/>
      <c r="E88" s="86">
        <v>15</v>
      </c>
      <c r="F88" s="88" t="s">
        <v>85</v>
      </c>
      <c r="G88" s="50">
        <v>500</v>
      </c>
      <c r="H88" s="109">
        <v>7500</v>
      </c>
      <c r="I88" s="98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</row>
    <row r="89" spans="1:36" s="81" customFormat="1">
      <c r="A89" s="88">
        <v>80</v>
      </c>
      <c r="B89" s="96"/>
      <c r="C89" s="96" t="s">
        <v>146</v>
      </c>
      <c r="D89" s="98"/>
      <c r="E89" s="86">
        <v>24</v>
      </c>
      <c r="F89" s="88" t="s">
        <v>85</v>
      </c>
      <c r="G89" s="50">
        <v>3000</v>
      </c>
      <c r="H89" s="109">
        <v>72000</v>
      </c>
      <c r="I89" s="98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</row>
    <row r="90" spans="1:36" s="81" customFormat="1" ht="25.5">
      <c r="A90" s="88">
        <v>81</v>
      </c>
      <c r="B90" s="96"/>
      <c r="C90" s="96" t="s">
        <v>147</v>
      </c>
      <c r="D90" s="98"/>
      <c r="E90" s="86">
        <v>48</v>
      </c>
      <c r="F90" s="88" t="s">
        <v>81</v>
      </c>
      <c r="G90" s="50">
        <v>500</v>
      </c>
      <c r="H90" s="109">
        <v>48000</v>
      </c>
      <c r="I90" s="98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</row>
    <row r="91" spans="1:36" ht="25.5">
      <c r="A91" s="95">
        <v>82</v>
      </c>
      <c r="B91" s="56" t="s">
        <v>23</v>
      </c>
      <c r="C91" s="56" t="s">
        <v>148</v>
      </c>
      <c r="D91" s="61" t="s">
        <v>38</v>
      </c>
      <c r="E91" s="61"/>
      <c r="F91" s="61"/>
      <c r="G91" s="62"/>
      <c r="H91" s="65">
        <f>SUM(H92:H155)</f>
        <v>2029735.68</v>
      </c>
      <c r="I91" s="61" t="s">
        <v>26</v>
      </c>
      <c r="J91" s="233">
        <v>1</v>
      </c>
      <c r="K91" s="233"/>
      <c r="L91" s="233"/>
      <c r="M91" s="233">
        <v>1</v>
      </c>
      <c r="N91" s="233"/>
      <c r="O91" s="233"/>
      <c r="P91" s="233">
        <v>1</v>
      </c>
      <c r="Q91" s="233"/>
      <c r="R91" s="233"/>
      <c r="S91" s="233">
        <v>1</v>
      </c>
      <c r="T91" s="233"/>
      <c r="U91" s="233"/>
      <c r="W91" s="223">
        <f>+H91/4</f>
        <v>507433.92</v>
      </c>
      <c r="X91" s="223"/>
      <c r="Y91" s="223"/>
      <c r="Z91" s="223">
        <f>+W91</f>
        <v>507433.92</v>
      </c>
      <c r="AA91" s="223"/>
      <c r="AB91" s="223"/>
      <c r="AC91" s="223">
        <f>+W91</f>
        <v>507433.92</v>
      </c>
      <c r="AD91" s="223"/>
      <c r="AE91" s="223"/>
      <c r="AF91" s="223">
        <f>+W91</f>
        <v>507433.92</v>
      </c>
      <c r="AG91" s="223"/>
      <c r="AH91" s="223"/>
      <c r="AI91" s="83">
        <f>SUBTOTAL(9,J91:U91)</f>
        <v>4</v>
      </c>
      <c r="AJ91" s="84">
        <f>+H91/AI91</f>
        <v>507433.92</v>
      </c>
    </row>
    <row r="92" spans="1:36" s="81" customFormat="1">
      <c r="A92" s="88">
        <v>83</v>
      </c>
      <c r="B92" s="96"/>
      <c r="C92" s="110" t="s">
        <v>149</v>
      </c>
      <c r="D92" s="86"/>
      <c r="E92" s="88"/>
      <c r="F92" s="86"/>
      <c r="G92" s="109"/>
      <c r="H92" s="101"/>
      <c r="I92" s="98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</row>
    <row r="93" spans="1:36" s="81" customFormat="1">
      <c r="A93" s="88">
        <v>84</v>
      </c>
      <c r="B93" s="96"/>
      <c r="C93" s="96" t="s">
        <v>150</v>
      </c>
      <c r="D93" s="98"/>
      <c r="E93" s="86">
        <v>25</v>
      </c>
      <c r="F93" s="88" t="s">
        <v>81</v>
      </c>
      <c r="G93" s="50">
        <v>120</v>
      </c>
      <c r="H93" s="109">
        <v>15000</v>
      </c>
      <c r="I93" s="98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</row>
    <row r="94" spans="1:36" s="81" customFormat="1">
      <c r="A94" s="88">
        <v>85</v>
      </c>
      <c r="B94" s="96"/>
      <c r="C94" s="96" t="s">
        <v>151</v>
      </c>
      <c r="D94" s="98"/>
      <c r="E94" s="86">
        <v>25</v>
      </c>
      <c r="F94" s="88" t="s">
        <v>81</v>
      </c>
      <c r="G94" s="50">
        <v>180</v>
      </c>
      <c r="H94" s="109">
        <v>22500</v>
      </c>
      <c r="I94" s="98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</row>
    <row r="95" spans="1:36" s="81" customFormat="1">
      <c r="A95" s="88">
        <v>86</v>
      </c>
      <c r="B95" s="96"/>
      <c r="C95" s="110" t="s">
        <v>152</v>
      </c>
      <c r="D95" s="98"/>
      <c r="E95" s="86"/>
      <c r="F95" s="88"/>
      <c r="G95" s="50"/>
      <c r="H95" s="109"/>
      <c r="I95" s="98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</row>
    <row r="96" spans="1:36" s="81" customFormat="1">
      <c r="A96" s="88">
        <v>87</v>
      </c>
      <c r="B96" s="96"/>
      <c r="C96" s="96" t="s">
        <v>153</v>
      </c>
      <c r="D96" s="98"/>
      <c r="E96" s="86">
        <v>208</v>
      </c>
      <c r="F96" s="88" t="s">
        <v>81</v>
      </c>
      <c r="G96" s="50">
        <v>150</v>
      </c>
      <c r="H96" s="109">
        <v>62400</v>
      </c>
      <c r="I96" s="107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</row>
    <row r="97" spans="1:34" s="81" customFormat="1">
      <c r="A97" s="88">
        <v>88</v>
      </c>
      <c r="B97" s="96"/>
      <c r="C97" s="96" t="s">
        <v>154</v>
      </c>
      <c r="D97" s="98"/>
      <c r="E97" s="86">
        <v>208</v>
      </c>
      <c r="F97" s="88" t="s">
        <v>81</v>
      </c>
      <c r="G97" s="50">
        <v>120</v>
      </c>
      <c r="H97" s="109">
        <v>49920</v>
      </c>
      <c r="I97" s="98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</row>
    <row r="98" spans="1:34" s="81" customFormat="1">
      <c r="A98" s="88">
        <v>89</v>
      </c>
      <c r="B98" s="96"/>
      <c r="C98" s="96" t="s">
        <v>151</v>
      </c>
      <c r="D98" s="98"/>
      <c r="E98" s="86">
        <v>208</v>
      </c>
      <c r="F98" s="88" t="s">
        <v>81</v>
      </c>
      <c r="G98" s="50">
        <v>180</v>
      </c>
      <c r="H98" s="109">
        <v>74880</v>
      </c>
      <c r="I98" s="98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</row>
    <row r="99" spans="1:34" s="81" customFormat="1">
      <c r="A99" s="88">
        <v>90</v>
      </c>
      <c r="B99" s="96"/>
      <c r="C99" s="96" t="s">
        <v>155</v>
      </c>
      <c r="D99" s="98"/>
      <c r="E99" s="86">
        <v>208</v>
      </c>
      <c r="F99" s="88" t="s">
        <v>81</v>
      </c>
      <c r="G99" s="50">
        <v>120</v>
      </c>
      <c r="H99" s="109">
        <v>49920</v>
      </c>
      <c r="I99" s="98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</row>
    <row r="100" spans="1:34" s="81" customFormat="1">
      <c r="A100" s="88">
        <v>91</v>
      </c>
      <c r="B100" s="96"/>
      <c r="C100" s="96" t="s">
        <v>156</v>
      </c>
      <c r="D100" s="98"/>
      <c r="E100" s="86">
        <v>208</v>
      </c>
      <c r="F100" s="88" t="s">
        <v>81</v>
      </c>
      <c r="G100" s="50">
        <v>180</v>
      </c>
      <c r="H100" s="109">
        <v>74880</v>
      </c>
      <c r="I100" s="98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</row>
    <row r="101" spans="1:34" s="81" customFormat="1">
      <c r="A101" s="88">
        <v>92</v>
      </c>
      <c r="B101" s="96"/>
      <c r="C101" s="110" t="s">
        <v>157</v>
      </c>
      <c r="D101" s="98"/>
      <c r="E101" s="86"/>
      <c r="F101" s="88"/>
      <c r="G101" s="50"/>
      <c r="H101" s="109"/>
      <c r="I101" s="98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</row>
    <row r="102" spans="1:34" s="81" customFormat="1">
      <c r="A102" s="88">
        <v>93</v>
      </c>
      <c r="B102" s="96"/>
      <c r="C102" s="96" t="s">
        <v>153</v>
      </c>
      <c r="D102" s="98"/>
      <c r="E102" s="86">
        <v>70</v>
      </c>
      <c r="F102" s="88" t="s">
        <v>81</v>
      </c>
      <c r="G102" s="50">
        <v>150</v>
      </c>
      <c r="H102" s="109">
        <v>21000</v>
      </c>
      <c r="I102" s="98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</row>
    <row r="103" spans="1:34" s="81" customFormat="1">
      <c r="A103" s="88">
        <v>94</v>
      </c>
      <c r="B103" s="96"/>
      <c r="C103" s="96" t="s">
        <v>154</v>
      </c>
      <c r="D103" s="98"/>
      <c r="E103" s="86">
        <v>70</v>
      </c>
      <c r="F103" s="88" t="s">
        <v>81</v>
      </c>
      <c r="G103" s="50">
        <v>120</v>
      </c>
      <c r="H103" s="109">
        <v>16800</v>
      </c>
      <c r="I103" s="98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</row>
    <row r="104" spans="1:34" s="81" customFormat="1">
      <c r="A104" s="88">
        <v>95</v>
      </c>
      <c r="B104" s="96"/>
      <c r="C104" s="96" t="s">
        <v>151</v>
      </c>
      <c r="D104" s="98"/>
      <c r="E104" s="86">
        <v>70</v>
      </c>
      <c r="F104" s="88" t="s">
        <v>81</v>
      </c>
      <c r="G104" s="50">
        <v>180</v>
      </c>
      <c r="H104" s="109">
        <v>25200</v>
      </c>
      <c r="I104" s="98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</row>
    <row r="105" spans="1:34" s="81" customFormat="1">
      <c r="A105" s="88">
        <v>96</v>
      </c>
      <c r="B105" s="96"/>
      <c r="C105" s="96" t="s">
        <v>155</v>
      </c>
      <c r="D105" s="98"/>
      <c r="E105" s="86">
        <v>70</v>
      </c>
      <c r="F105" s="88" t="s">
        <v>81</v>
      </c>
      <c r="G105" s="50">
        <v>120</v>
      </c>
      <c r="H105" s="109">
        <v>16800</v>
      </c>
      <c r="I105" s="98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</row>
    <row r="106" spans="1:34" s="81" customFormat="1">
      <c r="A106" s="88">
        <v>97</v>
      </c>
      <c r="B106" s="96"/>
      <c r="C106" s="96" t="s">
        <v>156</v>
      </c>
      <c r="D106" s="98"/>
      <c r="E106" s="86">
        <v>70</v>
      </c>
      <c r="F106" s="88" t="s">
        <v>81</v>
      </c>
      <c r="G106" s="50">
        <v>180</v>
      </c>
      <c r="H106" s="109">
        <v>25200</v>
      </c>
      <c r="I106" s="98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</row>
    <row r="107" spans="1:34" s="81" customFormat="1">
      <c r="A107" s="88">
        <v>98</v>
      </c>
      <c r="B107" s="96"/>
      <c r="C107" s="110" t="s">
        <v>158</v>
      </c>
      <c r="D107" s="98"/>
      <c r="E107" s="86"/>
      <c r="F107" s="88"/>
      <c r="G107" s="50"/>
      <c r="H107" s="109"/>
      <c r="I107" s="98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</row>
    <row r="108" spans="1:34" s="81" customFormat="1">
      <c r="A108" s="88">
        <v>99</v>
      </c>
      <c r="B108" s="96"/>
      <c r="C108" s="96" t="s">
        <v>153</v>
      </c>
      <c r="D108" s="98"/>
      <c r="E108" s="86">
        <v>150</v>
      </c>
      <c r="F108" s="88" t="s">
        <v>81</v>
      </c>
      <c r="G108" s="50">
        <v>150</v>
      </c>
      <c r="H108" s="109">
        <v>45000</v>
      </c>
      <c r="I108" s="98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</row>
    <row r="109" spans="1:34" s="81" customFormat="1">
      <c r="A109" s="88">
        <v>100</v>
      </c>
      <c r="B109" s="96"/>
      <c r="C109" s="96" t="s">
        <v>154</v>
      </c>
      <c r="D109" s="98"/>
      <c r="E109" s="86">
        <v>150</v>
      </c>
      <c r="F109" s="88" t="s">
        <v>81</v>
      </c>
      <c r="G109" s="50">
        <v>120</v>
      </c>
      <c r="H109" s="109">
        <v>36000</v>
      </c>
      <c r="I109" s="98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</row>
    <row r="110" spans="1:34" s="81" customFormat="1">
      <c r="A110" s="88">
        <v>101</v>
      </c>
      <c r="B110" s="96"/>
      <c r="C110" s="96" t="s">
        <v>151</v>
      </c>
      <c r="D110" s="98"/>
      <c r="E110" s="86">
        <v>150</v>
      </c>
      <c r="F110" s="88" t="s">
        <v>81</v>
      </c>
      <c r="G110" s="50">
        <v>180</v>
      </c>
      <c r="H110" s="109">
        <v>54000</v>
      </c>
      <c r="I110" s="98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</row>
    <row r="111" spans="1:34" s="81" customFormat="1">
      <c r="A111" s="88">
        <v>102</v>
      </c>
      <c r="B111" s="96"/>
      <c r="C111" s="96" t="s">
        <v>155</v>
      </c>
      <c r="D111" s="98"/>
      <c r="E111" s="86">
        <v>150</v>
      </c>
      <c r="F111" s="88" t="s">
        <v>81</v>
      </c>
      <c r="G111" s="50">
        <v>120</v>
      </c>
      <c r="H111" s="109">
        <v>36000</v>
      </c>
      <c r="I111" s="98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</row>
    <row r="112" spans="1:34" s="81" customFormat="1">
      <c r="A112" s="88">
        <v>103</v>
      </c>
      <c r="B112" s="96"/>
      <c r="C112" s="96" t="s">
        <v>156</v>
      </c>
      <c r="D112" s="98"/>
      <c r="E112" s="86">
        <v>150</v>
      </c>
      <c r="F112" s="88" t="s">
        <v>81</v>
      </c>
      <c r="G112" s="50">
        <v>180</v>
      </c>
      <c r="H112" s="109">
        <v>54000</v>
      </c>
      <c r="I112" s="98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</row>
    <row r="113" spans="1:34" s="81" customFormat="1">
      <c r="A113" s="88">
        <v>104</v>
      </c>
      <c r="B113" s="96"/>
      <c r="C113" s="110" t="s">
        <v>159</v>
      </c>
      <c r="D113" s="98"/>
      <c r="E113" s="86"/>
      <c r="F113" s="88"/>
      <c r="G113" s="50"/>
      <c r="H113" s="109"/>
      <c r="I113" s="98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</row>
    <row r="114" spans="1:34" s="81" customFormat="1">
      <c r="A114" s="88">
        <v>105</v>
      </c>
      <c r="B114" s="96"/>
      <c r="C114" s="96" t="s">
        <v>160</v>
      </c>
      <c r="D114" s="98"/>
      <c r="E114" s="86">
        <v>50</v>
      </c>
      <c r="F114" s="88" t="s">
        <v>109</v>
      </c>
      <c r="G114" s="50">
        <v>525</v>
      </c>
      <c r="H114" s="109">
        <v>26250</v>
      </c>
      <c r="I114" s="98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</row>
    <row r="115" spans="1:34" s="81" customFormat="1">
      <c r="A115" s="88">
        <v>106</v>
      </c>
      <c r="B115" s="96"/>
      <c r="C115" s="96" t="s">
        <v>161</v>
      </c>
      <c r="D115" s="98"/>
      <c r="E115" s="86">
        <v>3</v>
      </c>
      <c r="F115" s="88" t="s">
        <v>162</v>
      </c>
      <c r="G115" s="50">
        <v>5000</v>
      </c>
      <c r="H115" s="109">
        <v>15000</v>
      </c>
      <c r="I115" s="98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</row>
    <row r="116" spans="1:34" s="81" customFormat="1">
      <c r="A116" s="88">
        <v>107</v>
      </c>
      <c r="B116" s="96"/>
      <c r="C116" s="96" t="s">
        <v>163</v>
      </c>
      <c r="D116" s="98"/>
      <c r="E116" s="86">
        <v>100</v>
      </c>
      <c r="F116" s="88" t="s">
        <v>121</v>
      </c>
      <c r="G116" s="50">
        <v>100</v>
      </c>
      <c r="H116" s="109">
        <v>10000</v>
      </c>
      <c r="I116" s="98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</row>
    <row r="117" spans="1:34" s="81" customFormat="1">
      <c r="A117" s="88">
        <v>108</v>
      </c>
      <c r="B117" s="96"/>
      <c r="C117" s="96" t="s">
        <v>164</v>
      </c>
      <c r="D117" s="98"/>
      <c r="E117" s="86">
        <v>20</v>
      </c>
      <c r="F117" s="88" t="s">
        <v>121</v>
      </c>
      <c r="G117" s="50">
        <v>220</v>
      </c>
      <c r="H117" s="109">
        <v>4400</v>
      </c>
      <c r="I117" s="98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</row>
    <row r="118" spans="1:34" s="81" customFormat="1">
      <c r="A118" s="88">
        <v>109</v>
      </c>
      <c r="B118" s="96"/>
      <c r="C118" s="96" t="s">
        <v>165</v>
      </c>
      <c r="D118" s="98"/>
      <c r="E118" s="86">
        <v>20</v>
      </c>
      <c r="F118" s="88" t="s">
        <v>121</v>
      </c>
      <c r="G118" s="50">
        <v>180</v>
      </c>
      <c r="H118" s="109">
        <v>3600</v>
      </c>
      <c r="I118" s="98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</row>
    <row r="119" spans="1:34" s="81" customFormat="1">
      <c r="A119" s="88">
        <v>110</v>
      </c>
      <c r="B119" s="96"/>
      <c r="C119" s="96" t="s">
        <v>135</v>
      </c>
      <c r="D119" s="98"/>
      <c r="E119" s="86">
        <v>6</v>
      </c>
      <c r="F119" s="88" t="s">
        <v>112</v>
      </c>
      <c r="G119" s="50">
        <v>2200</v>
      </c>
      <c r="H119" s="109">
        <v>13200</v>
      </c>
      <c r="I119" s="98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</row>
    <row r="120" spans="1:34" s="81" customFormat="1">
      <c r="A120" s="88">
        <v>111</v>
      </c>
      <c r="B120" s="96"/>
      <c r="C120" s="96" t="s">
        <v>114</v>
      </c>
      <c r="D120" s="98"/>
      <c r="E120" s="86">
        <v>5</v>
      </c>
      <c r="F120" s="88" t="s">
        <v>85</v>
      </c>
      <c r="G120" s="50">
        <v>399.75</v>
      </c>
      <c r="H120" s="109">
        <v>1998.75</v>
      </c>
      <c r="I120" s="98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</row>
    <row r="121" spans="1:34" s="81" customFormat="1">
      <c r="A121" s="88">
        <v>112</v>
      </c>
      <c r="B121" s="96"/>
      <c r="C121" s="96" t="s">
        <v>137</v>
      </c>
      <c r="D121" s="98"/>
      <c r="E121" s="86">
        <v>5</v>
      </c>
      <c r="F121" s="88" t="s">
        <v>85</v>
      </c>
      <c r="G121" s="50">
        <v>2684</v>
      </c>
      <c r="H121" s="109">
        <v>13420</v>
      </c>
      <c r="I121" s="98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</row>
    <row r="122" spans="1:34" s="81" customFormat="1">
      <c r="A122" s="88">
        <v>113</v>
      </c>
      <c r="B122" s="96"/>
      <c r="C122" s="96" t="s">
        <v>166</v>
      </c>
      <c r="D122" s="98"/>
      <c r="E122" s="86">
        <v>3</v>
      </c>
      <c r="F122" s="88" t="s">
        <v>85</v>
      </c>
      <c r="G122" s="50">
        <v>3500</v>
      </c>
      <c r="H122" s="109">
        <v>10500</v>
      </c>
      <c r="I122" s="98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</row>
    <row r="123" spans="1:34" s="81" customFormat="1">
      <c r="A123" s="88">
        <v>114</v>
      </c>
      <c r="B123" s="96"/>
      <c r="C123" s="96" t="s">
        <v>92</v>
      </c>
      <c r="D123" s="98"/>
      <c r="E123" s="86">
        <v>1</v>
      </c>
      <c r="F123" s="88" t="s">
        <v>85</v>
      </c>
      <c r="G123" s="50">
        <v>48000</v>
      </c>
      <c r="H123" s="109">
        <v>48000</v>
      </c>
      <c r="I123" s="98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</row>
    <row r="124" spans="1:34" s="81" customFormat="1">
      <c r="A124" s="88">
        <v>115</v>
      </c>
      <c r="B124" s="96"/>
      <c r="C124" s="96" t="s">
        <v>167</v>
      </c>
      <c r="D124" s="98"/>
      <c r="E124" s="86">
        <v>1</v>
      </c>
      <c r="F124" s="88" t="s">
        <v>85</v>
      </c>
      <c r="G124" s="50">
        <v>450</v>
      </c>
      <c r="H124" s="109">
        <v>450</v>
      </c>
      <c r="I124" s="98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</row>
    <row r="125" spans="1:34" s="81" customFormat="1">
      <c r="A125" s="88">
        <v>116</v>
      </c>
      <c r="B125" s="96"/>
      <c r="C125" s="96" t="s">
        <v>168</v>
      </c>
      <c r="D125" s="98"/>
      <c r="E125" s="86">
        <v>1</v>
      </c>
      <c r="F125" s="88" t="s">
        <v>85</v>
      </c>
      <c r="G125" s="50">
        <v>14999</v>
      </c>
      <c r="H125" s="109">
        <v>14999</v>
      </c>
      <c r="I125" s="98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</row>
    <row r="126" spans="1:34" s="81" customFormat="1">
      <c r="A126" s="88">
        <v>117</v>
      </c>
      <c r="B126" s="96"/>
      <c r="C126" s="96" t="s">
        <v>169</v>
      </c>
      <c r="D126" s="98"/>
      <c r="E126" s="86">
        <v>20</v>
      </c>
      <c r="F126" s="88" t="s">
        <v>109</v>
      </c>
      <c r="G126" s="50">
        <v>1455</v>
      </c>
      <c r="H126" s="109">
        <v>29100</v>
      </c>
      <c r="I126" s="98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</row>
    <row r="127" spans="1:34" s="81" customFormat="1">
      <c r="A127" s="88">
        <v>118</v>
      </c>
      <c r="B127" s="96"/>
      <c r="C127" s="96" t="s">
        <v>170</v>
      </c>
      <c r="D127" s="98"/>
      <c r="E127" s="86">
        <v>20</v>
      </c>
      <c r="F127" s="88" t="s">
        <v>109</v>
      </c>
      <c r="G127" s="50">
        <v>1655</v>
      </c>
      <c r="H127" s="109">
        <v>33100</v>
      </c>
      <c r="I127" s="98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</row>
    <row r="128" spans="1:34" s="81" customFormat="1">
      <c r="A128" s="88">
        <v>119</v>
      </c>
      <c r="B128" s="96"/>
      <c r="C128" s="96" t="s">
        <v>171</v>
      </c>
      <c r="D128" s="98"/>
      <c r="E128" s="86">
        <v>100</v>
      </c>
      <c r="F128" s="88" t="s">
        <v>121</v>
      </c>
      <c r="G128" s="50">
        <v>120</v>
      </c>
      <c r="H128" s="109">
        <v>12000</v>
      </c>
      <c r="I128" s="98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</row>
    <row r="129" spans="1:34" s="81" customFormat="1">
      <c r="A129" s="88">
        <v>120</v>
      </c>
      <c r="B129" s="96"/>
      <c r="C129" s="96" t="s">
        <v>172</v>
      </c>
      <c r="D129" s="98"/>
      <c r="E129" s="86">
        <v>1</v>
      </c>
      <c r="F129" s="88" t="s">
        <v>109</v>
      </c>
      <c r="G129" s="50">
        <v>1550</v>
      </c>
      <c r="H129" s="109">
        <v>1550</v>
      </c>
      <c r="I129" s="98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</row>
    <row r="130" spans="1:34" s="81" customFormat="1">
      <c r="A130" s="88">
        <v>121</v>
      </c>
      <c r="B130" s="96"/>
      <c r="C130" s="96" t="s">
        <v>173</v>
      </c>
      <c r="D130" s="98"/>
      <c r="E130" s="86">
        <v>3</v>
      </c>
      <c r="F130" s="88" t="s">
        <v>85</v>
      </c>
      <c r="G130" s="50">
        <v>7999</v>
      </c>
      <c r="H130" s="109">
        <v>23997</v>
      </c>
      <c r="I130" s="98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</row>
    <row r="131" spans="1:34" s="81" customFormat="1">
      <c r="A131" s="88">
        <v>122</v>
      </c>
      <c r="B131" s="96"/>
      <c r="C131" s="96" t="s">
        <v>133</v>
      </c>
      <c r="D131" s="98"/>
      <c r="E131" s="86">
        <v>3</v>
      </c>
      <c r="F131" s="88" t="s">
        <v>134</v>
      </c>
      <c r="G131" s="50">
        <v>5350</v>
      </c>
      <c r="H131" s="109">
        <v>16050</v>
      </c>
      <c r="I131" s="98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</row>
    <row r="132" spans="1:34" s="81" customFormat="1">
      <c r="A132" s="88">
        <v>123</v>
      </c>
      <c r="B132" s="96"/>
      <c r="C132" s="96" t="s">
        <v>174</v>
      </c>
      <c r="D132" s="98"/>
      <c r="E132" s="86">
        <v>428</v>
      </c>
      <c r="F132" s="88" t="s">
        <v>85</v>
      </c>
      <c r="G132" s="50">
        <v>1500</v>
      </c>
      <c r="H132" s="109">
        <v>642000</v>
      </c>
      <c r="I132" s="98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</row>
    <row r="133" spans="1:34" s="81" customFormat="1">
      <c r="A133" s="88">
        <v>124</v>
      </c>
      <c r="B133" s="96"/>
      <c r="C133" s="96" t="s">
        <v>175</v>
      </c>
      <c r="D133" s="98"/>
      <c r="E133" s="86">
        <v>2</v>
      </c>
      <c r="F133" s="88" t="s">
        <v>85</v>
      </c>
      <c r="G133" s="50">
        <v>13550</v>
      </c>
      <c r="H133" s="109">
        <v>27100</v>
      </c>
      <c r="I133" s="98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</row>
    <row r="134" spans="1:34" s="81" customFormat="1">
      <c r="A134" s="88">
        <v>125</v>
      </c>
      <c r="B134" s="96"/>
      <c r="C134" s="96" t="s">
        <v>176</v>
      </c>
      <c r="D134" s="98"/>
      <c r="E134" s="86">
        <v>1</v>
      </c>
      <c r="F134" s="88" t="s">
        <v>134</v>
      </c>
      <c r="G134" s="50">
        <v>39598</v>
      </c>
      <c r="H134" s="109">
        <v>39598</v>
      </c>
      <c r="I134" s="98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</row>
    <row r="135" spans="1:34" s="81" customFormat="1">
      <c r="A135" s="88">
        <v>126</v>
      </c>
      <c r="B135" s="96"/>
      <c r="C135" s="96" t="s">
        <v>177</v>
      </c>
      <c r="D135" s="98"/>
      <c r="E135" s="86">
        <v>1</v>
      </c>
      <c r="F135" s="88" t="s">
        <v>134</v>
      </c>
      <c r="G135" s="50">
        <v>25770</v>
      </c>
      <c r="H135" s="109">
        <v>25770</v>
      </c>
      <c r="I135" s="98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</row>
    <row r="136" spans="1:34" s="81" customFormat="1">
      <c r="A136" s="88">
        <v>127</v>
      </c>
      <c r="B136" s="96"/>
      <c r="C136" s="96" t="s">
        <v>124</v>
      </c>
      <c r="D136" s="98"/>
      <c r="E136" s="86">
        <v>2</v>
      </c>
      <c r="F136" s="88" t="s">
        <v>125</v>
      </c>
      <c r="G136" s="50">
        <v>450</v>
      </c>
      <c r="H136" s="109">
        <v>900</v>
      </c>
      <c r="I136" s="98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</row>
    <row r="137" spans="1:34" s="81" customFormat="1" ht="25.5">
      <c r="A137" s="88">
        <v>128</v>
      </c>
      <c r="B137" s="96"/>
      <c r="C137" s="96" t="s">
        <v>178</v>
      </c>
      <c r="D137" s="98"/>
      <c r="E137" s="86">
        <v>2</v>
      </c>
      <c r="F137" s="88" t="s">
        <v>134</v>
      </c>
      <c r="G137" s="50">
        <v>39990</v>
      </c>
      <c r="H137" s="109">
        <v>79980</v>
      </c>
      <c r="I137" s="98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</row>
    <row r="138" spans="1:34" s="81" customFormat="1">
      <c r="A138" s="88">
        <v>129</v>
      </c>
      <c r="B138" s="96"/>
      <c r="C138" s="96" t="s">
        <v>84</v>
      </c>
      <c r="D138" s="98"/>
      <c r="E138" s="86">
        <v>2</v>
      </c>
      <c r="F138" s="88" t="s">
        <v>109</v>
      </c>
      <c r="G138" s="50">
        <v>972</v>
      </c>
      <c r="H138" s="109">
        <v>1944</v>
      </c>
      <c r="I138" s="98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</row>
    <row r="139" spans="1:34" s="81" customFormat="1">
      <c r="A139" s="88">
        <v>130</v>
      </c>
      <c r="B139" s="96"/>
      <c r="C139" s="96" t="s">
        <v>132</v>
      </c>
      <c r="D139" s="98"/>
      <c r="E139" s="86">
        <v>3</v>
      </c>
      <c r="F139" s="88" t="s">
        <v>85</v>
      </c>
      <c r="G139" s="50">
        <v>475</v>
      </c>
      <c r="H139" s="109">
        <v>1425</v>
      </c>
      <c r="I139" s="98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</row>
    <row r="140" spans="1:34" s="81" customFormat="1">
      <c r="A140" s="88">
        <v>131</v>
      </c>
      <c r="B140" s="96"/>
      <c r="C140" s="96" t="s">
        <v>179</v>
      </c>
      <c r="D140" s="98"/>
      <c r="E140" s="86">
        <v>428</v>
      </c>
      <c r="F140" s="88" t="s">
        <v>85</v>
      </c>
      <c r="G140" s="50">
        <v>350</v>
      </c>
      <c r="H140" s="109">
        <v>149800</v>
      </c>
      <c r="I140" s="98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</row>
    <row r="141" spans="1:34" s="81" customFormat="1">
      <c r="A141" s="88">
        <v>132</v>
      </c>
      <c r="B141" s="96"/>
      <c r="C141" s="96" t="s">
        <v>180</v>
      </c>
      <c r="D141" s="98"/>
      <c r="E141" s="86">
        <v>1</v>
      </c>
      <c r="F141" s="88" t="s">
        <v>134</v>
      </c>
      <c r="G141" s="50">
        <v>15000</v>
      </c>
      <c r="H141" s="109">
        <v>15000</v>
      </c>
      <c r="I141" s="98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</row>
    <row r="142" spans="1:34" s="81" customFormat="1">
      <c r="A142" s="88">
        <v>133</v>
      </c>
      <c r="B142" s="96"/>
      <c r="C142" s="96" t="s">
        <v>136</v>
      </c>
      <c r="D142" s="98"/>
      <c r="E142" s="86">
        <v>2</v>
      </c>
      <c r="F142" s="88" t="s">
        <v>134</v>
      </c>
      <c r="G142" s="50">
        <v>3500</v>
      </c>
      <c r="H142" s="109">
        <v>7000</v>
      </c>
      <c r="I142" s="98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</row>
    <row r="143" spans="1:34" s="81" customFormat="1">
      <c r="A143" s="88">
        <v>134</v>
      </c>
      <c r="B143" s="96"/>
      <c r="C143" s="96" t="s">
        <v>181</v>
      </c>
      <c r="D143" s="98"/>
      <c r="E143" s="86">
        <v>2</v>
      </c>
      <c r="F143" s="88" t="s">
        <v>109</v>
      </c>
      <c r="G143" s="50">
        <v>829</v>
      </c>
      <c r="H143" s="109">
        <v>1658</v>
      </c>
      <c r="I143" s="98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</row>
    <row r="144" spans="1:34" s="81" customFormat="1">
      <c r="A144" s="88">
        <v>135</v>
      </c>
      <c r="B144" s="96"/>
      <c r="C144" s="96" t="s">
        <v>182</v>
      </c>
      <c r="D144" s="98"/>
      <c r="E144" s="86">
        <v>1</v>
      </c>
      <c r="F144" s="88" t="s">
        <v>134</v>
      </c>
      <c r="G144" s="50">
        <v>16168.93</v>
      </c>
      <c r="H144" s="109">
        <v>16168.93</v>
      </c>
      <c r="I144" s="98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</row>
    <row r="145" spans="1:36" s="81" customFormat="1">
      <c r="A145" s="88">
        <v>136</v>
      </c>
      <c r="B145" s="96"/>
      <c r="C145" s="96" t="s">
        <v>183</v>
      </c>
      <c r="D145" s="98"/>
      <c r="E145" s="86">
        <v>3</v>
      </c>
      <c r="F145" s="88" t="s">
        <v>85</v>
      </c>
      <c r="G145" s="50">
        <v>600</v>
      </c>
      <c r="H145" s="109">
        <v>1800</v>
      </c>
      <c r="I145" s="98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</row>
    <row r="146" spans="1:36" s="81" customFormat="1">
      <c r="A146" s="88">
        <v>137</v>
      </c>
      <c r="B146" s="96"/>
      <c r="C146" s="96" t="s">
        <v>110</v>
      </c>
      <c r="D146" s="98"/>
      <c r="E146" s="86">
        <v>3</v>
      </c>
      <c r="F146" s="88" t="s">
        <v>109</v>
      </c>
      <c r="G146" s="50">
        <v>119</v>
      </c>
      <c r="H146" s="109">
        <v>357</v>
      </c>
      <c r="I146" s="98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</row>
    <row r="147" spans="1:36" s="81" customFormat="1">
      <c r="A147" s="88">
        <v>138</v>
      </c>
      <c r="B147" s="96"/>
      <c r="C147" s="96" t="s">
        <v>184</v>
      </c>
      <c r="D147" s="98"/>
      <c r="E147" s="86">
        <v>30</v>
      </c>
      <c r="F147" s="88" t="s">
        <v>89</v>
      </c>
      <c r="G147" s="50">
        <v>35</v>
      </c>
      <c r="H147" s="109">
        <v>1050</v>
      </c>
      <c r="I147" s="98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</row>
    <row r="148" spans="1:36" s="81" customFormat="1">
      <c r="A148" s="88">
        <v>139</v>
      </c>
      <c r="B148" s="96"/>
      <c r="C148" s="96" t="s">
        <v>111</v>
      </c>
      <c r="D148" s="98"/>
      <c r="E148" s="86">
        <v>3</v>
      </c>
      <c r="F148" s="88" t="s">
        <v>112</v>
      </c>
      <c r="G148" s="50">
        <v>67</v>
      </c>
      <c r="H148" s="109">
        <v>201</v>
      </c>
      <c r="I148" s="98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</row>
    <row r="149" spans="1:36" s="81" customFormat="1">
      <c r="A149" s="88">
        <v>140</v>
      </c>
      <c r="B149" s="96"/>
      <c r="C149" s="96" t="s">
        <v>120</v>
      </c>
      <c r="D149" s="98"/>
      <c r="E149" s="86">
        <v>50</v>
      </c>
      <c r="F149" s="88" t="s">
        <v>121</v>
      </c>
      <c r="G149" s="50">
        <v>150</v>
      </c>
      <c r="H149" s="109">
        <v>7500</v>
      </c>
      <c r="I149" s="98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</row>
    <row r="150" spans="1:36" s="81" customFormat="1">
      <c r="A150" s="88">
        <v>141</v>
      </c>
      <c r="B150" s="96"/>
      <c r="C150" s="96" t="s">
        <v>122</v>
      </c>
      <c r="D150" s="98"/>
      <c r="E150" s="86">
        <v>50</v>
      </c>
      <c r="F150" s="88" t="s">
        <v>121</v>
      </c>
      <c r="G150" s="50">
        <v>180</v>
      </c>
      <c r="H150" s="109">
        <v>9000</v>
      </c>
      <c r="I150" s="98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</row>
    <row r="151" spans="1:36" s="81" customFormat="1">
      <c r="A151" s="88">
        <v>142</v>
      </c>
      <c r="B151" s="96"/>
      <c r="C151" s="96" t="s">
        <v>115</v>
      </c>
      <c r="D151" s="98"/>
      <c r="E151" s="86">
        <v>5</v>
      </c>
      <c r="F151" s="88" t="s">
        <v>85</v>
      </c>
      <c r="G151" s="50">
        <v>250</v>
      </c>
      <c r="H151" s="109">
        <v>1250</v>
      </c>
      <c r="I151" s="98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</row>
    <row r="152" spans="1:36" s="81" customFormat="1">
      <c r="A152" s="88">
        <v>143</v>
      </c>
      <c r="B152" s="96"/>
      <c r="C152" s="96" t="s">
        <v>116</v>
      </c>
      <c r="D152" s="98"/>
      <c r="E152" s="86">
        <v>20</v>
      </c>
      <c r="F152" s="88" t="s">
        <v>117</v>
      </c>
      <c r="G152" s="50">
        <v>75</v>
      </c>
      <c r="H152" s="109">
        <v>1500</v>
      </c>
      <c r="I152" s="98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</row>
    <row r="153" spans="1:36" s="81" customFormat="1" ht="25.5">
      <c r="A153" s="88">
        <v>144</v>
      </c>
      <c r="B153" s="96"/>
      <c r="C153" s="96" t="s">
        <v>185</v>
      </c>
      <c r="D153" s="98"/>
      <c r="E153" s="86">
        <v>2</v>
      </c>
      <c r="F153" s="88" t="s">
        <v>134</v>
      </c>
      <c r="G153" s="50">
        <v>13590</v>
      </c>
      <c r="H153" s="109">
        <v>27180</v>
      </c>
      <c r="I153" s="98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</row>
    <row r="154" spans="1:36" s="81" customFormat="1" ht="25.5">
      <c r="A154" s="88">
        <v>145</v>
      </c>
      <c r="B154" s="96"/>
      <c r="C154" s="96" t="s">
        <v>186</v>
      </c>
      <c r="D154" s="98"/>
      <c r="E154" s="86">
        <v>1</v>
      </c>
      <c r="F154" s="88" t="s">
        <v>134</v>
      </c>
      <c r="G154" s="50">
        <v>6599</v>
      </c>
      <c r="H154" s="109">
        <v>6599</v>
      </c>
      <c r="I154" s="98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</row>
    <row r="155" spans="1:36" s="81" customFormat="1">
      <c r="A155" s="88">
        <v>146</v>
      </c>
      <c r="B155" s="96"/>
      <c r="C155" s="96" t="s">
        <v>187</v>
      </c>
      <c r="D155" s="98"/>
      <c r="E155" s="86">
        <v>1</v>
      </c>
      <c r="F155" s="88" t="s">
        <v>134</v>
      </c>
      <c r="G155" s="50">
        <v>7840</v>
      </c>
      <c r="H155" s="109">
        <v>7840</v>
      </c>
      <c r="I155" s="98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</row>
    <row r="156" spans="1:36" ht="25.5">
      <c r="A156" s="95">
        <v>147</v>
      </c>
      <c r="B156" s="56" t="s">
        <v>23</v>
      </c>
      <c r="C156" s="56" t="s">
        <v>188</v>
      </c>
      <c r="D156" s="61" t="s">
        <v>38</v>
      </c>
      <c r="E156" s="61"/>
      <c r="F156" s="61"/>
      <c r="G156" s="62"/>
      <c r="H156" s="65">
        <f>SUM(H157:H199)</f>
        <v>3017799.75</v>
      </c>
      <c r="I156" s="61" t="s">
        <v>26</v>
      </c>
      <c r="J156" s="233">
        <v>1</v>
      </c>
      <c r="K156" s="233"/>
      <c r="L156" s="233"/>
      <c r="M156" s="233">
        <v>1</v>
      </c>
      <c r="N156" s="233"/>
      <c r="O156" s="233"/>
      <c r="P156" s="233">
        <v>1</v>
      </c>
      <c r="Q156" s="233"/>
      <c r="R156" s="233"/>
      <c r="S156" s="233">
        <v>1</v>
      </c>
      <c r="T156" s="233"/>
      <c r="U156" s="233"/>
      <c r="W156" s="223">
        <f>+H156/4</f>
        <v>754449.9375</v>
      </c>
      <c r="X156" s="223"/>
      <c r="Y156" s="223"/>
      <c r="Z156" s="223">
        <f>+W156</f>
        <v>754449.9375</v>
      </c>
      <c r="AA156" s="223"/>
      <c r="AB156" s="223"/>
      <c r="AC156" s="223">
        <f>+Z156</f>
        <v>754449.9375</v>
      </c>
      <c r="AD156" s="223"/>
      <c r="AE156" s="223"/>
      <c r="AF156" s="223">
        <f>+AC156</f>
        <v>754449.9375</v>
      </c>
      <c r="AG156" s="223"/>
      <c r="AH156" s="223"/>
      <c r="AI156" s="83">
        <f>SUBTOTAL(9,J156:U156)</f>
        <v>4</v>
      </c>
      <c r="AJ156" s="84">
        <f>+H156/AI156</f>
        <v>754449.9375</v>
      </c>
    </row>
    <row r="157" spans="1:36" s="81" customFormat="1">
      <c r="A157" s="88">
        <v>148</v>
      </c>
      <c r="B157" s="96"/>
      <c r="C157" s="110" t="s">
        <v>189</v>
      </c>
      <c r="D157" s="86"/>
      <c r="E157" s="89"/>
      <c r="F157" s="89"/>
      <c r="G157" s="113"/>
      <c r="H157" s="87"/>
      <c r="I157" s="98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</row>
    <row r="158" spans="1:36" s="81" customFormat="1">
      <c r="A158" s="88">
        <v>149</v>
      </c>
      <c r="B158" s="96"/>
      <c r="C158" s="96" t="s">
        <v>190</v>
      </c>
      <c r="D158" s="86"/>
      <c r="E158" s="88">
        <v>15</v>
      </c>
      <c r="F158" s="86" t="s">
        <v>81</v>
      </c>
      <c r="G158" s="109">
        <v>120</v>
      </c>
      <c r="H158" s="101">
        <v>10800</v>
      </c>
      <c r="I158" s="107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</row>
    <row r="159" spans="1:36" s="81" customFormat="1">
      <c r="A159" s="88">
        <v>150</v>
      </c>
      <c r="B159" s="96"/>
      <c r="C159" s="110" t="s">
        <v>191</v>
      </c>
      <c r="D159" s="86"/>
      <c r="E159" s="88"/>
      <c r="F159" s="86"/>
      <c r="G159" s="109"/>
      <c r="H159" s="101"/>
      <c r="I159" s="98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</row>
    <row r="160" spans="1:36" s="81" customFormat="1">
      <c r="A160" s="88">
        <v>151</v>
      </c>
      <c r="B160" s="96"/>
      <c r="C160" s="96" t="s">
        <v>192</v>
      </c>
      <c r="D160" s="86"/>
      <c r="E160" s="88">
        <v>30</v>
      </c>
      <c r="F160" s="86" t="s">
        <v>81</v>
      </c>
      <c r="G160" s="109">
        <v>120</v>
      </c>
      <c r="H160" s="101">
        <v>7200</v>
      </c>
      <c r="I160" s="107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</row>
    <row r="161" spans="1:34" s="81" customFormat="1">
      <c r="A161" s="88">
        <v>152</v>
      </c>
      <c r="B161" s="96"/>
      <c r="C161" s="96" t="s">
        <v>193</v>
      </c>
      <c r="D161" s="86"/>
      <c r="E161" s="88">
        <v>30</v>
      </c>
      <c r="F161" s="86" t="s">
        <v>81</v>
      </c>
      <c r="G161" s="109">
        <v>180</v>
      </c>
      <c r="H161" s="101">
        <v>10800</v>
      </c>
      <c r="I161" s="107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</row>
    <row r="162" spans="1:34" s="81" customFormat="1">
      <c r="A162" s="88">
        <v>153</v>
      </c>
      <c r="B162" s="96"/>
      <c r="C162" s="110" t="s">
        <v>194</v>
      </c>
      <c r="D162" s="86"/>
      <c r="E162" s="88"/>
      <c r="F162" s="86"/>
      <c r="G162" s="109"/>
      <c r="H162" s="101"/>
      <c r="I162" s="98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</row>
    <row r="163" spans="1:34" s="81" customFormat="1">
      <c r="A163" s="88">
        <v>154</v>
      </c>
      <c r="B163" s="96"/>
      <c r="C163" s="96" t="s">
        <v>150</v>
      </c>
      <c r="D163" s="86"/>
      <c r="E163" s="88">
        <v>20</v>
      </c>
      <c r="F163" s="86" t="s">
        <v>81</v>
      </c>
      <c r="G163" s="109">
        <v>120</v>
      </c>
      <c r="H163" s="101">
        <v>2400</v>
      </c>
      <c r="I163" s="107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</row>
    <row r="164" spans="1:34" s="81" customFormat="1">
      <c r="A164" s="88">
        <v>155</v>
      </c>
      <c r="B164" s="96"/>
      <c r="C164" s="96" t="s">
        <v>151</v>
      </c>
      <c r="D164" s="86"/>
      <c r="E164" s="88">
        <v>20</v>
      </c>
      <c r="F164" s="86" t="s">
        <v>81</v>
      </c>
      <c r="G164" s="109">
        <v>180</v>
      </c>
      <c r="H164" s="101">
        <v>3600</v>
      </c>
      <c r="I164" s="107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</row>
    <row r="165" spans="1:34" s="81" customFormat="1">
      <c r="A165" s="88">
        <v>156</v>
      </c>
      <c r="B165" s="96"/>
      <c r="C165" s="96" t="s">
        <v>195</v>
      </c>
      <c r="D165" s="86"/>
      <c r="E165" s="88">
        <v>4</v>
      </c>
      <c r="F165" s="86" t="s">
        <v>196</v>
      </c>
      <c r="G165" s="109">
        <v>1000</v>
      </c>
      <c r="H165" s="101">
        <v>4000</v>
      </c>
      <c r="I165" s="98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</row>
    <row r="166" spans="1:34" s="81" customFormat="1">
      <c r="A166" s="88">
        <v>157</v>
      </c>
      <c r="B166" s="96"/>
      <c r="C166" s="96" t="s">
        <v>197</v>
      </c>
      <c r="D166" s="86"/>
      <c r="E166" s="88"/>
      <c r="F166" s="86"/>
      <c r="G166" s="109"/>
      <c r="H166" s="101"/>
      <c r="I166" s="98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</row>
    <row r="167" spans="1:34" s="81" customFormat="1">
      <c r="A167" s="88">
        <v>158</v>
      </c>
      <c r="B167" s="96"/>
      <c r="C167" s="96" t="s">
        <v>198</v>
      </c>
      <c r="D167" s="86"/>
      <c r="E167" s="88">
        <v>200</v>
      </c>
      <c r="F167" s="86" t="s">
        <v>81</v>
      </c>
      <c r="G167" s="109">
        <v>150</v>
      </c>
      <c r="H167" s="101">
        <v>30000</v>
      </c>
      <c r="I167" s="98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</row>
    <row r="168" spans="1:34" s="81" customFormat="1">
      <c r="A168" s="88">
        <v>159</v>
      </c>
      <c r="B168" s="96"/>
      <c r="C168" s="96" t="s">
        <v>199</v>
      </c>
      <c r="D168" s="86"/>
      <c r="E168" s="88">
        <v>200</v>
      </c>
      <c r="F168" s="86" t="s">
        <v>81</v>
      </c>
      <c r="G168" s="109">
        <v>180</v>
      </c>
      <c r="H168" s="101">
        <v>36000</v>
      </c>
      <c r="I168" s="98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</row>
    <row r="169" spans="1:34" s="81" customFormat="1" ht="25.5">
      <c r="A169" s="88">
        <v>160</v>
      </c>
      <c r="B169" s="96"/>
      <c r="C169" s="114" t="s">
        <v>200</v>
      </c>
      <c r="D169" s="115"/>
      <c r="E169" s="105">
        <v>1</v>
      </c>
      <c r="F169" s="105" t="s">
        <v>162</v>
      </c>
      <c r="G169" s="116">
        <v>1576000</v>
      </c>
      <c r="H169" s="117">
        <f>G169*E169</f>
        <v>1576000</v>
      </c>
      <c r="I169" s="98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</row>
    <row r="170" spans="1:34" s="81" customFormat="1">
      <c r="A170" s="88">
        <v>161</v>
      </c>
      <c r="B170" s="96"/>
      <c r="C170" s="114" t="s">
        <v>849</v>
      </c>
      <c r="D170" s="115"/>
      <c r="E170" s="105">
        <v>1</v>
      </c>
      <c r="F170" s="105" t="s">
        <v>162</v>
      </c>
      <c r="G170" s="118">
        <v>700000</v>
      </c>
      <c r="H170" s="117">
        <f>G170*E170</f>
        <v>700000</v>
      </c>
      <c r="I170" s="98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</row>
    <row r="171" spans="1:34" s="81" customFormat="1" ht="25.5">
      <c r="A171" s="88">
        <v>162</v>
      </c>
      <c r="B171" s="96"/>
      <c r="C171" s="114" t="s">
        <v>201</v>
      </c>
      <c r="D171" s="115"/>
      <c r="E171" s="105">
        <v>1</v>
      </c>
      <c r="F171" s="105" t="s">
        <v>162</v>
      </c>
      <c r="G171" s="116">
        <v>50000</v>
      </c>
      <c r="H171" s="117">
        <f t="shared" ref="H171:H174" si="3">G171*E171</f>
        <v>50000</v>
      </c>
      <c r="I171" s="98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</row>
    <row r="172" spans="1:34" s="81" customFormat="1">
      <c r="A172" s="88">
        <v>163</v>
      </c>
      <c r="B172" s="96"/>
      <c r="C172" s="119" t="s">
        <v>202</v>
      </c>
      <c r="D172" s="115"/>
      <c r="E172" s="105">
        <v>2</v>
      </c>
      <c r="F172" s="105" t="s">
        <v>196</v>
      </c>
      <c r="G172" s="116">
        <v>40000</v>
      </c>
      <c r="H172" s="117">
        <f t="shared" si="3"/>
        <v>80000</v>
      </c>
      <c r="I172" s="98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</row>
    <row r="173" spans="1:34" s="81" customFormat="1">
      <c r="A173" s="88">
        <v>164</v>
      </c>
      <c r="B173" s="96"/>
      <c r="C173" s="120" t="s">
        <v>203</v>
      </c>
      <c r="D173" s="120"/>
      <c r="E173" s="98">
        <v>1</v>
      </c>
      <c r="F173" s="98" t="s">
        <v>162</v>
      </c>
      <c r="G173" s="121">
        <v>50000</v>
      </c>
      <c r="H173" s="122">
        <f t="shared" si="3"/>
        <v>50000</v>
      </c>
      <c r="I173" s="98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</row>
    <row r="174" spans="1:34" s="81" customFormat="1">
      <c r="A174" s="88">
        <v>165</v>
      </c>
      <c r="B174" s="96"/>
      <c r="C174" s="120" t="s">
        <v>204</v>
      </c>
      <c r="D174" s="120"/>
      <c r="E174" s="98">
        <v>1</v>
      </c>
      <c r="F174" s="98" t="s">
        <v>134</v>
      </c>
      <c r="G174" s="121">
        <v>49500</v>
      </c>
      <c r="H174" s="122">
        <f t="shared" si="3"/>
        <v>49500</v>
      </c>
      <c r="I174" s="98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</row>
    <row r="175" spans="1:34" s="81" customFormat="1">
      <c r="A175" s="88">
        <v>166</v>
      </c>
      <c r="B175" s="96"/>
      <c r="C175" s="120" t="s">
        <v>205</v>
      </c>
      <c r="D175" s="120"/>
      <c r="E175" s="98">
        <v>1</v>
      </c>
      <c r="F175" s="98" t="s">
        <v>206</v>
      </c>
      <c r="G175" s="121">
        <v>2500</v>
      </c>
      <c r="H175" s="122">
        <f t="shared" ref="H175:H199" si="4">G175*E175</f>
        <v>2500</v>
      </c>
      <c r="I175" s="98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</row>
    <row r="176" spans="1:34" s="81" customFormat="1">
      <c r="A176" s="88">
        <v>167</v>
      </c>
      <c r="B176" s="96"/>
      <c r="C176" s="120" t="s">
        <v>207</v>
      </c>
      <c r="D176" s="120"/>
      <c r="E176" s="98">
        <v>1</v>
      </c>
      <c r="F176" s="98" t="s">
        <v>206</v>
      </c>
      <c r="G176" s="121">
        <v>8000</v>
      </c>
      <c r="H176" s="122">
        <f t="shared" si="4"/>
        <v>8000</v>
      </c>
      <c r="I176" s="98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</row>
    <row r="177" spans="1:34" s="81" customFormat="1">
      <c r="A177" s="88">
        <v>168</v>
      </c>
      <c r="B177" s="96"/>
      <c r="C177" s="120" t="s">
        <v>208</v>
      </c>
      <c r="D177" s="120"/>
      <c r="E177" s="98">
        <v>1</v>
      </c>
      <c r="F177" s="98" t="s">
        <v>206</v>
      </c>
      <c r="G177" s="121">
        <v>18499.75</v>
      </c>
      <c r="H177" s="122">
        <f t="shared" si="4"/>
        <v>18499.75</v>
      </c>
      <c r="I177" s="98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</row>
    <row r="178" spans="1:34" s="81" customFormat="1">
      <c r="A178" s="88">
        <v>169</v>
      </c>
      <c r="B178" s="96"/>
      <c r="C178" s="120" t="s">
        <v>209</v>
      </c>
      <c r="D178" s="120"/>
      <c r="E178" s="98">
        <v>2</v>
      </c>
      <c r="F178" s="98" t="s">
        <v>112</v>
      </c>
      <c r="G178" s="121">
        <v>1800</v>
      </c>
      <c r="H178" s="122">
        <f t="shared" si="4"/>
        <v>3600</v>
      </c>
      <c r="I178" s="98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</row>
    <row r="179" spans="1:34" s="81" customFormat="1">
      <c r="A179" s="88">
        <v>170</v>
      </c>
      <c r="B179" s="96"/>
      <c r="C179" s="120" t="s">
        <v>210</v>
      </c>
      <c r="D179" s="120"/>
      <c r="E179" s="98">
        <v>2</v>
      </c>
      <c r="F179" s="98" t="s">
        <v>117</v>
      </c>
      <c r="G179" s="121">
        <v>600</v>
      </c>
      <c r="H179" s="122">
        <f t="shared" si="4"/>
        <v>1200</v>
      </c>
      <c r="I179" s="98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</row>
    <row r="180" spans="1:34" s="81" customFormat="1">
      <c r="A180" s="88">
        <v>171</v>
      </c>
      <c r="B180" s="96"/>
      <c r="C180" s="120" t="s">
        <v>211</v>
      </c>
      <c r="D180" s="120"/>
      <c r="E180" s="98">
        <v>5</v>
      </c>
      <c r="F180" s="98" t="s">
        <v>212</v>
      </c>
      <c r="G180" s="121">
        <v>520</v>
      </c>
      <c r="H180" s="122">
        <f t="shared" si="4"/>
        <v>2600</v>
      </c>
      <c r="I180" s="98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</row>
    <row r="181" spans="1:34" s="81" customFormat="1">
      <c r="A181" s="88">
        <v>172</v>
      </c>
      <c r="B181" s="96"/>
      <c r="C181" s="120" t="s">
        <v>213</v>
      </c>
      <c r="D181" s="120"/>
      <c r="E181" s="98">
        <v>1</v>
      </c>
      <c r="F181" s="98" t="s">
        <v>89</v>
      </c>
      <c r="G181" s="121">
        <v>4000</v>
      </c>
      <c r="H181" s="122">
        <f t="shared" si="4"/>
        <v>4000</v>
      </c>
      <c r="I181" s="98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</row>
    <row r="182" spans="1:34" s="81" customFormat="1">
      <c r="A182" s="88">
        <v>173</v>
      </c>
      <c r="B182" s="96"/>
      <c r="C182" s="120" t="s">
        <v>214</v>
      </c>
      <c r="D182" s="120"/>
      <c r="E182" s="98">
        <v>30</v>
      </c>
      <c r="F182" s="98" t="s">
        <v>215</v>
      </c>
      <c r="G182" s="121">
        <v>500</v>
      </c>
      <c r="H182" s="122">
        <f t="shared" si="4"/>
        <v>15000</v>
      </c>
      <c r="I182" s="98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</row>
    <row r="183" spans="1:34" s="81" customFormat="1">
      <c r="A183" s="88">
        <v>174</v>
      </c>
      <c r="B183" s="96"/>
      <c r="C183" s="120" t="s">
        <v>216</v>
      </c>
      <c r="D183" s="120"/>
      <c r="E183" s="98">
        <v>15</v>
      </c>
      <c r="F183" s="98" t="s">
        <v>215</v>
      </c>
      <c r="G183" s="121">
        <v>700</v>
      </c>
      <c r="H183" s="122">
        <f t="shared" si="4"/>
        <v>10500</v>
      </c>
      <c r="I183" s="98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</row>
    <row r="184" spans="1:34" s="81" customFormat="1">
      <c r="A184" s="88">
        <v>175</v>
      </c>
      <c r="B184" s="96"/>
      <c r="C184" s="120" t="s">
        <v>217</v>
      </c>
      <c r="D184" s="120"/>
      <c r="E184" s="98">
        <v>10</v>
      </c>
      <c r="F184" s="98" t="s">
        <v>218</v>
      </c>
      <c r="G184" s="121">
        <v>550</v>
      </c>
      <c r="H184" s="122">
        <f t="shared" si="4"/>
        <v>5500</v>
      </c>
      <c r="I184" s="98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</row>
    <row r="185" spans="1:34" s="81" customFormat="1">
      <c r="A185" s="88">
        <v>176</v>
      </c>
      <c r="B185" s="96"/>
      <c r="C185" s="120" t="s">
        <v>219</v>
      </c>
      <c r="D185" s="120"/>
      <c r="E185" s="98">
        <v>4</v>
      </c>
      <c r="F185" s="98" t="s">
        <v>220</v>
      </c>
      <c r="G185" s="121">
        <v>450</v>
      </c>
      <c r="H185" s="122">
        <f t="shared" si="4"/>
        <v>1800</v>
      </c>
      <c r="I185" s="98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</row>
    <row r="186" spans="1:34" s="81" customFormat="1">
      <c r="A186" s="88">
        <v>177</v>
      </c>
      <c r="B186" s="96"/>
      <c r="C186" s="120" t="s">
        <v>221</v>
      </c>
      <c r="D186" s="120"/>
      <c r="E186" s="98">
        <v>4</v>
      </c>
      <c r="F186" s="98" t="s">
        <v>220</v>
      </c>
      <c r="G186" s="121">
        <v>1200</v>
      </c>
      <c r="H186" s="122">
        <f t="shared" si="4"/>
        <v>4800</v>
      </c>
      <c r="I186" s="98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</row>
    <row r="187" spans="1:34" s="81" customFormat="1">
      <c r="A187" s="88">
        <v>178</v>
      </c>
      <c r="B187" s="96"/>
      <c r="C187" s="120" t="s">
        <v>222</v>
      </c>
      <c r="D187" s="120"/>
      <c r="E187" s="98">
        <v>10</v>
      </c>
      <c r="F187" s="98" t="s">
        <v>223</v>
      </c>
      <c r="G187" s="121">
        <v>550</v>
      </c>
      <c r="H187" s="122">
        <f t="shared" si="4"/>
        <v>5500</v>
      </c>
      <c r="I187" s="98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</row>
    <row r="188" spans="1:34" s="81" customFormat="1">
      <c r="A188" s="88">
        <v>179</v>
      </c>
      <c r="B188" s="96"/>
      <c r="C188" s="120" t="s">
        <v>224</v>
      </c>
      <c r="D188" s="120"/>
      <c r="E188" s="98">
        <v>200</v>
      </c>
      <c r="F188" s="98" t="s">
        <v>85</v>
      </c>
      <c r="G188" s="121">
        <v>15</v>
      </c>
      <c r="H188" s="122">
        <f t="shared" si="4"/>
        <v>3000</v>
      </c>
      <c r="I188" s="98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</row>
    <row r="189" spans="1:34" s="81" customFormat="1">
      <c r="A189" s="88">
        <v>180</v>
      </c>
      <c r="B189" s="96"/>
      <c r="C189" s="120" t="s">
        <v>225</v>
      </c>
      <c r="D189" s="120"/>
      <c r="E189" s="98">
        <v>5</v>
      </c>
      <c r="F189" s="98" t="s">
        <v>226</v>
      </c>
      <c r="G189" s="121">
        <v>2000</v>
      </c>
      <c r="H189" s="122">
        <f t="shared" si="4"/>
        <v>10000</v>
      </c>
      <c r="I189" s="98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</row>
    <row r="190" spans="1:34" s="81" customFormat="1">
      <c r="A190" s="88">
        <v>181</v>
      </c>
      <c r="B190" s="96"/>
      <c r="C190" s="120" t="s">
        <v>227</v>
      </c>
      <c r="D190" s="120"/>
      <c r="E190" s="98">
        <v>5</v>
      </c>
      <c r="F190" s="98" t="s">
        <v>226</v>
      </c>
      <c r="G190" s="121">
        <v>2000</v>
      </c>
      <c r="H190" s="122">
        <f t="shared" si="4"/>
        <v>10000</v>
      </c>
      <c r="I190" s="98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</row>
    <row r="191" spans="1:34" s="81" customFormat="1">
      <c r="A191" s="88">
        <v>182</v>
      </c>
      <c r="B191" s="96"/>
      <c r="C191" s="120" t="s">
        <v>228</v>
      </c>
      <c r="D191" s="120"/>
      <c r="E191" s="98">
        <v>15</v>
      </c>
      <c r="F191" s="98" t="s">
        <v>117</v>
      </c>
      <c r="G191" s="121">
        <v>700</v>
      </c>
      <c r="H191" s="122">
        <f t="shared" si="4"/>
        <v>10500</v>
      </c>
      <c r="I191" s="98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</row>
    <row r="192" spans="1:34" s="81" customFormat="1">
      <c r="A192" s="88">
        <v>183</v>
      </c>
      <c r="B192" s="96"/>
      <c r="C192" s="120" t="s">
        <v>229</v>
      </c>
      <c r="D192" s="120"/>
      <c r="E192" s="98">
        <v>10</v>
      </c>
      <c r="F192" s="98" t="s">
        <v>206</v>
      </c>
      <c r="G192" s="121">
        <v>5000</v>
      </c>
      <c r="H192" s="122">
        <f t="shared" si="4"/>
        <v>50000</v>
      </c>
      <c r="I192" s="98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</row>
    <row r="193" spans="1:36" s="81" customFormat="1">
      <c r="A193" s="88">
        <v>184</v>
      </c>
      <c r="B193" s="96"/>
      <c r="C193" s="120" t="s">
        <v>230</v>
      </c>
      <c r="D193" s="120"/>
      <c r="E193" s="98">
        <v>50</v>
      </c>
      <c r="F193" s="98" t="s">
        <v>85</v>
      </c>
      <c r="G193" s="121">
        <v>350</v>
      </c>
      <c r="H193" s="122">
        <f t="shared" si="4"/>
        <v>17500</v>
      </c>
      <c r="I193" s="98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</row>
    <row r="194" spans="1:36" s="81" customFormat="1">
      <c r="A194" s="88">
        <v>185</v>
      </c>
      <c r="B194" s="96"/>
      <c r="C194" s="120" t="s">
        <v>231</v>
      </c>
      <c r="D194" s="120"/>
      <c r="E194" s="98">
        <v>30</v>
      </c>
      <c r="F194" s="98" t="s">
        <v>85</v>
      </c>
      <c r="G194" s="121">
        <v>800</v>
      </c>
      <c r="H194" s="122">
        <f t="shared" si="4"/>
        <v>24000</v>
      </c>
      <c r="I194" s="98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</row>
    <row r="195" spans="1:36" s="81" customFormat="1">
      <c r="A195" s="88">
        <v>186</v>
      </c>
      <c r="B195" s="96"/>
      <c r="C195" s="120" t="s">
        <v>232</v>
      </c>
      <c r="D195" s="120"/>
      <c r="E195" s="98">
        <v>20</v>
      </c>
      <c r="F195" s="98" t="s">
        <v>206</v>
      </c>
      <c r="G195" s="121">
        <v>2500</v>
      </c>
      <c r="H195" s="122">
        <f t="shared" si="4"/>
        <v>50000</v>
      </c>
      <c r="I195" s="98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</row>
    <row r="196" spans="1:36" s="81" customFormat="1">
      <c r="A196" s="88">
        <v>187</v>
      </c>
      <c r="B196" s="96"/>
      <c r="C196" s="120" t="s">
        <v>233</v>
      </c>
      <c r="D196" s="120"/>
      <c r="E196" s="98">
        <v>2</v>
      </c>
      <c r="F196" s="98" t="s">
        <v>85</v>
      </c>
      <c r="G196" s="121">
        <v>5000</v>
      </c>
      <c r="H196" s="122">
        <f t="shared" si="4"/>
        <v>10000</v>
      </c>
      <c r="I196" s="98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</row>
    <row r="197" spans="1:36" s="81" customFormat="1">
      <c r="A197" s="88">
        <v>188</v>
      </c>
      <c r="B197" s="96"/>
      <c r="C197" s="120" t="s">
        <v>234</v>
      </c>
      <c r="D197" s="120"/>
      <c r="E197" s="98">
        <v>150</v>
      </c>
      <c r="F197" s="98" t="s">
        <v>81</v>
      </c>
      <c r="G197" s="121">
        <v>600</v>
      </c>
      <c r="H197" s="122">
        <f t="shared" si="4"/>
        <v>90000</v>
      </c>
      <c r="I197" s="98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</row>
    <row r="198" spans="1:36" s="81" customFormat="1">
      <c r="A198" s="88">
        <v>189</v>
      </c>
      <c r="B198" s="96"/>
      <c r="C198" s="120" t="s">
        <v>235</v>
      </c>
      <c r="D198" s="120"/>
      <c r="E198" s="98">
        <v>10</v>
      </c>
      <c r="F198" s="98" t="s">
        <v>117</v>
      </c>
      <c r="G198" s="121">
        <v>500</v>
      </c>
      <c r="H198" s="122">
        <f t="shared" si="4"/>
        <v>5000</v>
      </c>
      <c r="I198" s="98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</row>
    <row r="199" spans="1:36" s="81" customFormat="1">
      <c r="A199" s="88">
        <v>190</v>
      </c>
      <c r="B199" s="96"/>
      <c r="C199" s="123" t="s">
        <v>236</v>
      </c>
      <c r="D199" s="124"/>
      <c r="E199" s="125">
        <v>200</v>
      </c>
      <c r="F199" s="125" t="s">
        <v>81</v>
      </c>
      <c r="G199" s="126">
        <v>220</v>
      </c>
      <c r="H199" s="127">
        <f t="shared" si="4"/>
        <v>44000</v>
      </c>
      <c r="I199" s="98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</row>
    <row r="200" spans="1:36" ht="25.5">
      <c r="A200" s="95">
        <v>191</v>
      </c>
      <c r="B200" s="56" t="s">
        <v>23</v>
      </c>
      <c r="C200" s="56" t="s">
        <v>237</v>
      </c>
      <c r="D200" s="61" t="s">
        <v>38</v>
      </c>
      <c r="E200" s="61"/>
      <c r="F200" s="61"/>
      <c r="G200" s="62"/>
      <c r="H200" s="65">
        <f>SUM(H202:H240)</f>
        <v>4245060</v>
      </c>
      <c r="I200" s="61" t="s">
        <v>26</v>
      </c>
      <c r="J200" s="233">
        <v>2</v>
      </c>
      <c r="K200" s="233"/>
      <c r="L200" s="233"/>
      <c r="M200" s="233">
        <v>1</v>
      </c>
      <c r="N200" s="233"/>
      <c r="O200" s="233"/>
      <c r="P200" s="233">
        <v>1</v>
      </c>
      <c r="Q200" s="233"/>
      <c r="R200" s="233"/>
      <c r="S200" s="233">
        <v>1</v>
      </c>
      <c r="T200" s="233"/>
      <c r="U200" s="233"/>
      <c r="W200" s="223">
        <f>(+H200/5)*2</f>
        <v>1698024</v>
      </c>
      <c r="X200" s="223"/>
      <c r="Y200" s="223"/>
      <c r="Z200" s="223">
        <v>849012</v>
      </c>
      <c r="AA200" s="223"/>
      <c r="AB200" s="223"/>
      <c r="AC200" s="223">
        <f>+Z200</f>
        <v>849012</v>
      </c>
      <c r="AD200" s="223"/>
      <c r="AE200" s="223"/>
      <c r="AF200" s="223">
        <f>+AC200</f>
        <v>849012</v>
      </c>
      <c r="AG200" s="223"/>
      <c r="AH200" s="223"/>
      <c r="AI200" s="83">
        <f>SUBTOTAL(9,J200:U200)</f>
        <v>5</v>
      </c>
      <c r="AJ200" s="84">
        <f>+H200/AI200</f>
        <v>849012</v>
      </c>
    </row>
    <row r="201" spans="1:36" s="81" customFormat="1">
      <c r="A201" s="88">
        <v>192</v>
      </c>
      <c r="B201" s="96"/>
      <c r="C201" s="110" t="s">
        <v>238</v>
      </c>
      <c r="D201" s="86"/>
      <c r="E201" s="88"/>
      <c r="F201" s="86"/>
      <c r="G201" s="109"/>
      <c r="H201" s="101"/>
      <c r="I201" s="133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</row>
    <row r="202" spans="1:36" s="81" customFormat="1">
      <c r="A202" s="88">
        <v>193</v>
      </c>
      <c r="B202" s="128"/>
      <c r="C202" s="129" t="s">
        <v>239</v>
      </c>
      <c r="D202" s="98"/>
      <c r="E202" s="98">
        <v>10</v>
      </c>
      <c r="F202" s="98" t="s">
        <v>81</v>
      </c>
      <c r="G202" s="130">
        <v>3000</v>
      </c>
      <c r="H202" s="130">
        <f>G202*E202*2</f>
        <v>60000</v>
      </c>
      <c r="I202" s="132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</row>
    <row r="203" spans="1:36" s="81" customFormat="1">
      <c r="A203" s="88">
        <v>194</v>
      </c>
      <c r="B203" s="128"/>
      <c r="C203" s="129" t="s">
        <v>240</v>
      </c>
      <c r="D203" s="98"/>
      <c r="E203" s="98">
        <v>153</v>
      </c>
      <c r="F203" s="98" t="s">
        <v>81</v>
      </c>
      <c r="G203" s="130">
        <v>3000</v>
      </c>
      <c r="H203" s="130">
        <f>G203*E203*3</f>
        <v>1377000</v>
      </c>
      <c r="I203" s="133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</row>
    <row r="204" spans="1:36" s="81" customFormat="1">
      <c r="A204" s="88">
        <v>195</v>
      </c>
      <c r="B204" s="128"/>
      <c r="C204" s="129" t="s">
        <v>241</v>
      </c>
      <c r="D204" s="98"/>
      <c r="E204" s="98">
        <v>1</v>
      </c>
      <c r="F204" s="98" t="s">
        <v>162</v>
      </c>
      <c r="G204" s="130">
        <v>10000</v>
      </c>
      <c r="H204" s="130">
        <f>G204*E204*3</f>
        <v>30000</v>
      </c>
      <c r="I204" s="89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</row>
    <row r="205" spans="1:36" s="81" customFormat="1">
      <c r="A205" s="88">
        <v>196</v>
      </c>
      <c r="B205" s="128"/>
      <c r="C205" s="129" t="s">
        <v>242</v>
      </c>
      <c r="D205" s="98"/>
      <c r="E205" s="98">
        <v>255</v>
      </c>
      <c r="F205" s="98" t="s">
        <v>81</v>
      </c>
      <c r="G205" s="127">
        <v>150</v>
      </c>
      <c r="H205" s="130">
        <f>E205*G205*3</f>
        <v>114750</v>
      </c>
      <c r="I205" s="107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</row>
    <row r="206" spans="1:36" s="81" customFormat="1">
      <c r="A206" s="88">
        <v>197</v>
      </c>
      <c r="B206" s="128"/>
      <c r="C206" s="129" t="s">
        <v>154</v>
      </c>
      <c r="D206" s="98"/>
      <c r="E206" s="98">
        <v>255</v>
      </c>
      <c r="F206" s="98" t="s">
        <v>81</v>
      </c>
      <c r="G206" s="127">
        <v>120</v>
      </c>
      <c r="H206" s="130">
        <f t="shared" ref="H206:H209" si="5">E206*G206*3</f>
        <v>91800</v>
      </c>
      <c r="I206" s="107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</row>
    <row r="207" spans="1:36" s="81" customFormat="1">
      <c r="A207" s="88">
        <v>198</v>
      </c>
      <c r="B207" s="128"/>
      <c r="C207" s="129" t="s">
        <v>151</v>
      </c>
      <c r="D207" s="98"/>
      <c r="E207" s="98">
        <v>255</v>
      </c>
      <c r="F207" s="98" t="s">
        <v>81</v>
      </c>
      <c r="G207" s="127">
        <v>180</v>
      </c>
      <c r="H207" s="130">
        <f t="shared" si="5"/>
        <v>137700</v>
      </c>
      <c r="I207" s="107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134">
        <f>500*20</f>
        <v>10000</v>
      </c>
    </row>
    <row r="208" spans="1:36" s="81" customFormat="1">
      <c r="A208" s="88">
        <v>199</v>
      </c>
      <c r="B208" s="128"/>
      <c r="C208" s="129" t="s">
        <v>155</v>
      </c>
      <c r="D208" s="98"/>
      <c r="E208" s="98">
        <v>255</v>
      </c>
      <c r="F208" s="98" t="s">
        <v>81</v>
      </c>
      <c r="G208" s="127">
        <v>120</v>
      </c>
      <c r="H208" s="130">
        <f t="shared" si="5"/>
        <v>91800</v>
      </c>
      <c r="I208" s="107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</row>
    <row r="209" spans="1:34" s="81" customFormat="1">
      <c r="A209" s="88">
        <v>200</v>
      </c>
      <c r="B209" s="128"/>
      <c r="C209" s="129" t="s">
        <v>243</v>
      </c>
      <c r="D209" s="98"/>
      <c r="E209" s="98">
        <v>255</v>
      </c>
      <c r="F209" s="98" t="s">
        <v>81</v>
      </c>
      <c r="G209" s="127">
        <v>180</v>
      </c>
      <c r="H209" s="130">
        <f t="shared" si="5"/>
        <v>137700</v>
      </c>
      <c r="I209" s="107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</row>
    <row r="210" spans="1:34" s="81" customFormat="1">
      <c r="A210" s="88">
        <v>201</v>
      </c>
      <c r="B210" s="128"/>
      <c r="C210" s="129" t="s">
        <v>204</v>
      </c>
      <c r="D210" s="98"/>
      <c r="E210" s="98">
        <v>1</v>
      </c>
      <c r="F210" s="98" t="s">
        <v>65</v>
      </c>
      <c r="G210" s="130">
        <v>49500</v>
      </c>
      <c r="H210" s="130">
        <f t="shared" ref="H210:H212" si="6">E210*G210</f>
        <v>49500</v>
      </c>
      <c r="I210" s="89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</row>
    <row r="211" spans="1:34" s="81" customFormat="1">
      <c r="A211" s="88">
        <v>202</v>
      </c>
      <c r="B211" s="128"/>
      <c r="C211" s="129" t="s">
        <v>244</v>
      </c>
      <c r="D211" s="98"/>
      <c r="E211" s="98">
        <v>1</v>
      </c>
      <c r="F211" s="98" t="s">
        <v>134</v>
      </c>
      <c r="G211" s="130">
        <v>25210</v>
      </c>
      <c r="H211" s="130">
        <f t="shared" si="6"/>
        <v>25210</v>
      </c>
      <c r="I211" s="89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</row>
    <row r="212" spans="1:34" s="81" customFormat="1">
      <c r="A212" s="88">
        <v>203</v>
      </c>
      <c r="B212" s="128"/>
      <c r="C212" s="129" t="s">
        <v>245</v>
      </c>
      <c r="D212" s="98"/>
      <c r="E212" s="98">
        <v>20</v>
      </c>
      <c r="F212" s="98" t="s">
        <v>246</v>
      </c>
      <c r="G212" s="130">
        <v>250</v>
      </c>
      <c r="H212" s="130">
        <f t="shared" si="6"/>
        <v>5000</v>
      </c>
      <c r="I212" s="89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</row>
    <row r="213" spans="1:34" s="81" customFormat="1">
      <c r="A213" s="88">
        <v>204</v>
      </c>
      <c r="B213" s="128"/>
      <c r="C213" s="129" t="s">
        <v>247</v>
      </c>
      <c r="D213" s="98"/>
      <c r="E213" s="98">
        <v>2</v>
      </c>
      <c r="F213" s="98" t="s">
        <v>91</v>
      </c>
      <c r="G213" s="130">
        <v>1800</v>
      </c>
      <c r="H213" s="130">
        <f t="shared" ref="H213:H214" si="7">E213*G213</f>
        <v>3600</v>
      </c>
      <c r="I213" s="89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</row>
    <row r="214" spans="1:34" s="81" customFormat="1">
      <c r="A214" s="88">
        <v>205</v>
      </c>
      <c r="B214" s="128"/>
      <c r="C214" s="129" t="s">
        <v>248</v>
      </c>
      <c r="D214" s="98"/>
      <c r="E214" s="98">
        <v>20</v>
      </c>
      <c r="F214" s="98" t="s">
        <v>249</v>
      </c>
      <c r="G214" s="130">
        <v>500</v>
      </c>
      <c r="H214" s="130">
        <f t="shared" si="7"/>
        <v>10000</v>
      </c>
      <c r="I214" s="89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</row>
    <row r="215" spans="1:34" s="81" customFormat="1">
      <c r="A215" s="88">
        <v>206</v>
      </c>
      <c r="B215" s="128"/>
      <c r="C215" s="129" t="s">
        <v>169</v>
      </c>
      <c r="D215" s="98"/>
      <c r="E215" s="98">
        <v>4</v>
      </c>
      <c r="F215" s="98" t="s">
        <v>223</v>
      </c>
      <c r="G215" s="130">
        <v>200</v>
      </c>
      <c r="H215" s="130">
        <v>800</v>
      </c>
      <c r="I215" s="89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</row>
    <row r="216" spans="1:34" s="81" customFormat="1">
      <c r="A216" s="88">
        <v>207</v>
      </c>
      <c r="B216" s="128"/>
      <c r="C216" s="129" t="s">
        <v>250</v>
      </c>
      <c r="D216" s="98"/>
      <c r="E216" s="98">
        <v>20</v>
      </c>
      <c r="F216" s="98" t="s">
        <v>85</v>
      </c>
      <c r="G216" s="130">
        <v>250</v>
      </c>
      <c r="H216" s="130">
        <v>5000</v>
      </c>
      <c r="I216" s="89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</row>
    <row r="217" spans="1:34" s="81" customFormat="1">
      <c r="A217" s="88">
        <v>208</v>
      </c>
      <c r="B217" s="128"/>
      <c r="C217" s="129" t="s">
        <v>251</v>
      </c>
      <c r="D217" s="98"/>
      <c r="E217" s="98">
        <v>102</v>
      </c>
      <c r="F217" s="98" t="s">
        <v>81</v>
      </c>
      <c r="G217" s="130">
        <v>700</v>
      </c>
      <c r="H217" s="130">
        <v>71400</v>
      </c>
      <c r="I217" s="89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4"/>
    </row>
    <row r="218" spans="1:34" s="81" customFormat="1">
      <c r="A218" s="88">
        <v>209</v>
      </c>
      <c r="B218" s="128"/>
      <c r="C218" s="129" t="s">
        <v>252</v>
      </c>
      <c r="D218" s="98"/>
      <c r="E218" s="98">
        <v>10</v>
      </c>
      <c r="F218" s="98" t="s">
        <v>81</v>
      </c>
      <c r="G218" s="130">
        <v>5000</v>
      </c>
      <c r="H218" s="130">
        <v>50000</v>
      </c>
      <c r="I218" s="89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</row>
    <row r="219" spans="1:34" s="81" customFormat="1">
      <c r="A219" s="88">
        <v>210</v>
      </c>
      <c r="B219" s="128"/>
      <c r="C219" s="129" t="s">
        <v>253</v>
      </c>
      <c r="D219" s="98"/>
      <c r="E219" s="98">
        <v>10</v>
      </c>
      <c r="F219" s="98" t="s">
        <v>81</v>
      </c>
      <c r="G219" s="130">
        <v>500</v>
      </c>
      <c r="H219" s="130">
        <v>5000</v>
      </c>
      <c r="I219" s="89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</row>
    <row r="220" spans="1:34" s="81" customFormat="1">
      <c r="A220" s="88">
        <v>211</v>
      </c>
      <c r="B220" s="128"/>
      <c r="C220" s="129" t="s">
        <v>254</v>
      </c>
      <c r="D220" s="98"/>
      <c r="E220" s="98">
        <v>20</v>
      </c>
      <c r="F220" s="98" t="s">
        <v>109</v>
      </c>
      <c r="G220" s="130">
        <v>250</v>
      </c>
      <c r="H220" s="130">
        <v>5000</v>
      </c>
      <c r="I220" s="89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</row>
    <row r="221" spans="1:34" s="81" customFormat="1">
      <c r="A221" s="88">
        <v>212</v>
      </c>
      <c r="B221" s="128"/>
      <c r="C221" s="129" t="s">
        <v>255</v>
      </c>
      <c r="D221" s="98"/>
      <c r="E221" s="98">
        <v>4</v>
      </c>
      <c r="F221" s="98" t="s">
        <v>109</v>
      </c>
      <c r="G221" s="130">
        <v>3500</v>
      </c>
      <c r="H221" s="130">
        <v>14000</v>
      </c>
      <c r="I221" s="89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</row>
    <row r="222" spans="1:34" s="81" customFormat="1">
      <c r="A222" s="88">
        <v>213</v>
      </c>
      <c r="B222" s="128"/>
      <c r="C222" s="131" t="s">
        <v>256</v>
      </c>
      <c r="D222" s="98"/>
      <c r="E222" s="98"/>
      <c r="F222" s="98"/>
      <c r="G222" s="130"/>
      <c r="H222" s="130"/>
      <c r="I222" s="89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</row>
    <row r="223" spans="1:34" s="81" customFormat="1">
      <c r="A223" s="88">
        <v>214</v>
      </c>
      <c r="B223" s="128"/>
      <c r="C223" s="129" t="s">
        <v>239</v>
      </c>
      <c r="D223" s="98"/>
      <c r="E223" s="98">
        <v>10</v>
      </c>
      <c r="F223" s="98" t="s">
        <v>81</v>
      </c>
      <c r="G223" s="130">
        <v>3000</v>
      </c>
      <c r="H223" s="130">
        <f>30000*3</f>
        <v>90000</v>
      </c>
      <c r="I223" s="89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</row>
    <row r="224" spans="1:34" s="81" customFormat="1">
      <c r="A224" s="88">
        <v>215</v>
      </c>
      <c r="B224" s="128"/>
      <c r="C224" s="129" t="s">
        <v>240</v>
      </c>
      <c r="D224" s="98"/>
      <c r="E224" s="98">
        <v>135</v>
      </c>
      <c r="F224" s="98" t="s">
        <v>81</v>
      </c>
      <c r="G224" s="130">
        <v>3000</v>
      </c>
      <c r="H224" s="130">
        <f>G224*E224*3</f>
        <v>1215000</v>
      </c>
      <c r="I224" s="89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</row>
    <row r="225" spans="1:34" s="81" customFormat="1">
      <c r="A225" s="88">
        <v>216</v>
      </c>
      <c r="B225" s="128"/>
      <c r="C225" s="129" t="s">
        <v>241</v>
      </c>
      <c r="D225" s="98"/>
      <c r="E225" s="98">
        <v>1</v>
      </c>
      <c r="F225" s="98" t="s">
        <v>162</v>
      </c>
      <c r="G225" s="130">
        <v>15000</v>
      </c>
      <c r="H225" s="130">
        <f>15000*3</f>
        <v>45000</v>
      </c>
      <c r="I225" s="89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</row>
    <row r="226" spans="1:34" s="81" customFormat="1">
      <c r="A226" s="88">
        <v>217</v>
      </c>
      <c r="B226" s="128"/>
      <c r="C226" s="129" t="s">
        <v>242</v>
      </c>
      <c r="D226" s="98"/>
      <c r="E226" s="98">
        <v>200</v>
      </c>
      <c r="F226" s="98" t="s">
        <v>81</v>
      </c>
      <c r="G226" s="127">
        <v>150</v>
      </c>
      <c r="H226" s="130">
        <f>+E226*G226*3</f>
        <v>90000</v>
      </c>
      <c r="I226" s="107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</row>
    <row r="227" spans="1:34" s="81" customFormat="1">
      <c r="A227" s="88">
        <v>218</v>
      </c>
      <c r="B227" s="128"/>
      <c r="C227" s="129" t="s">
        <v>154</v>
      </c>
      <c r="D227" s="98"/>
      <c r="E227" s="98">
        <v>200</v>
      </c>
      <c r="F227" s="98" t="s">
        <v>81</v>
      </c>
      <c r="G227" s="127">
        <v>120</v>
      </c>
      <c r="H227" s="130">
        <f t="shared" ref="H227:H230" si="8">+E227*G227*3</f>
        <v>72000</v>
      </c>
      <c r="I227" s="107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</row>
    <row r="228" spans="1:34" s="81" customFormat="1">
      <c r="A228" s="88">
        <v>219</v>
      </c>
      <c r="B228" s="128"/>
      <c r="C228" s="129" t="s">
        <v>151</v>
      </c>
      <c r="D228" s="98"/>
      <c r="E228" s="98">
        <v>200</v>
      </c>
      <c r="F228" s="98" t="s">
        <v>81</v>
      </c>
      <c r="G228" s="127">
        <v>180</v>
      </c>
      <c r="H228" s="130">
        <f t="shared" si="8"/>
        <v>108000</v>
      </c>
      <c r="I228" s="107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</row>
    <row r="229" spans="1:34" s="81" customFormat="1">
      <c r="A229" s="88">
        <v>220</v>
      </c>
      <c r="B229" s="128"/>
      <c r="C229" s="129" t="s">
        <v>155</v>
      </c>
      <c r="D229" s="98"/>
      <c r="E229" s="98">
        <v>200</v>
      </c>
      <c r="F229" s="98" t="s">
        <v>81</v>
      </c>
      <c r="G229" s="127">
        <v>120</v>
      </c>
      <c r="H229" s="130">
        <f t="shared" si="8"/>
        <v>72000</v>
      </c>
      <c r="I229" s="107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</row>
    <row r="230" spans="1:34" s="81" customFormat="1">
      <c r="A230" s="88">
        <v>221</v>
      </c>
      <c r="B230" s="128"/>
      <c r="C230" s="129" t="s">
        <v>243</v>
      </c>
      <c r="D230" s="98"/>
      <c r="E230" s="98">
        <v>200</v>
      </c>
      <c r="F230" s="98" t="s">
        <v>81</v>
      </c>
      <c r="G230" s="127">
        <v>180</v>
      </c>
      <c r="H230" s="130">
        <f t="shared" si="8"/>
        <v>108000</v>
      </c>
      <c r="I230" s="107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</row>
    <row r="231" spans="1:34" s="81" customFormat="1">
      <c r="A231" s="88">
        <v>222</v>
      </c>
      <c r="B231" s="128"/>
      <c r="C231" s="129" t="s">
        <v>245</v>
      </c>
      <c r="D231" s="98"/>
      <c r="E231" s="98">
        <v>20</v>
      </c>
      <c r="F231" s="98" t="s">
        <v>246</v>
      </c>
      <c r="G231" s="130">
        <v>250</v>
      </c>
      <c r="H231" s="130">
        <v>5000</v>
      </c>
      <c r="I231" s="89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</row>
    <row r="232" spans="1:34" s="81" customFormat="1">
      <c r="A232" s="88">
        <v>223</v>
      </c>
      <c r="B232" s="128"/>
      <c r="C232" s="129" t="s">
        <v>247</v>
      </c>
      <c r="D232" s="98"/>
      <c r="E232" s="98">
        <v>2</v>
      </c>
      <c r="F232" s="98" t="s">
        <v>91</v>
      </c>
      <c r="G232" s="130">
        <v>1800</v>
      </c>
      <c r="H232" s="130">
        <v>3600</v>
      </c>
      <c r="I232" s="89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</row>
    <row r="233" spans="1:34" s="81" customFormat="1">
      <c r="A233" s="88">
        <v>224</v>
      </c>
      <c r="B233" s="128"/>
      <c r="C233" s="129" t="s">
        <v>248</v>
      </c>
      <c r="D233" s="98"/>
      <c r="E233" s="98">
        <v>50</v>
      </c>
      <c r="F233" s="98" t="s">
        <v>249</v>
      </c>
      <c r="G233" s="130">
        <v>500</v>
      </c>
      <c r="H233" s="130">
        <v>25000</v>
      </c>
      <c r="I233" s="89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</row>
    <row r="234" spans="1:34" s="81" customFormat="1">
      <c r="A234" s="88">
        <v>225</v>
      </c>
      <c r="B234" s="128"/>
      <c r="C234" s="129" t="s">
        <v>250</v>
      </c>
      <c r="D234" s="98"/>
      <c r="E234" s="98">
        <v>20</v>
      </c>
      <c r="F234" s="98" t="s">
        <v>85</v>
      </c>
      <c r="G234" s="130">
        <v>200</v>
      </c>
      <c r="H234" s="130">
        <v>4000</v>
      </c>
      <c r="I234" s="89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</row>
    <row r="235" spans="1:34" s="81" customFormat="1">
      <c r="A235" s="88">
        <v>226</v>
      </c>
      <c r="B235" s="128"/>
      <c r="C235" s="129" t="s">
        <v>169</v>
      </c>
      <c r="D235" s="98"/>
      <c r="E235" s="98">
        <v>4</v>
      </c>
      <c r="F235" s="98" t="s">
        <v>223</v>
      </c>
      <c r="G235" s="130">
        <v>250</v>
      </c>
      <c r="H235" s="130">
        <v>1000</v>
      </c>
      <c r="I235" s="89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</row>
    <row r="236" spans="1:34" s="81" customFormat="1">
      <c r="A236" s="88">
        <v>227</v>
      </c>
      <c r="B236" s="128"/>
      <c r="C236" s="129" t="s">
        <v>251</v>
      </c>
      <c r="D236" s="98"/>
      <c r="E236" s="98">
        <v>66</v>
      </c>
      <c r="F236" s="98" t="s">
        <v>81</v>
      </c>
      <c r="G236" s="130">
        <v>700</v>
      </c>
      <c r="H236" s="130">
        <f t="shared" ref="H236:H240" si="9">E236*G236</f>
        <v>46200</v>
      </c>
      <c r="I236" s="89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</row>
    <row r="237" spans="1:34" s="81" customFormat="1">
      <c r="A237" s="88">
        <v>228</v>
      </c>
      <c r="B237" s="128"/>
      <c r="C237" s="129" t="s">
        <v>252</v>
      </c>
      <c r="D237" s="98"/>
      <c r="E237" s="98">
        <v>10</v>
      </c>
      <c r="F237" s="98" t="s">
        <v>81</v>
      </c>
      <c r="G237" s="130">
        <v>5000</v>
      </c>
      <c r="H237" s="130">
        <f t="shared" si="9"/>
        <v>50000</v>
      </c>
      <c r="I237" s="89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</row>
    <row r="238" spans="1:34" s="81" customFormat="1">
      <c r="A238" s="88">
        <v>229</v>
      </c>
      <c r="B238" s="128"/>
      <c r="C238" s="129" t="s">
        <v>253</v>
      </c>
      <c r="D238" s="98"/>
      <c r="E238" s="98">
        <v>10</v>
      </c>
      <c r="F238" s="98" t="s">
        <v>81</v>
      </c>
      <c r="G238" s="130">
        <v>500</v>
      </c>
      <c r="H238" s="130">
        <f t="shared" si="9"/>
        <v>5000</v>
      </c>
      <c r="I238" s="89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</row>
    <row r="239" spans="1:34" s="81" customFormat="1">
      <c r="A239" s="88">
        <v>230</v>
      </c>
      <c r="B239" s="128"/>
      <c r="C239" s="129" t="s">
        <v>254</v>
      </c>
      <c r="D239" s="98"/>
      <c r="E239" s="98">
        <v>10</v>
      </c>
      <c r="F239" s="98" t="s">
        <v>109</v>
      </c>
      <c r="G239" s="130">
        <v>250</v>
      </c>
      <c r="H239" s="130">
        <f t="shared" si="9"/>
        <v>2500</v>
      </c>
      <c r="I239" s="89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</row>
    <row r="240" spans="1:34" s="81" customFormat="1">
      <c r="A240" s="88">
        <v>231</v>
      </c>
      <c r="B240" s="128"/>
      <c r="C240" s="129" t="s">
        <v>255</v>
      </c>
      <c r="D240" s="98"/>
      <c r="E240" s="98">
        <v>5</v>
      </c>
      <c r="F240" s="98" t="s">
        <v>109</v>
      </c>
      <c r="G240" s="130">
        <v>3500</v>
      </c>
      <c r="H240" s="130">
        <f t="shared" si="9"/>
        <v>17500</v>
      </c>
      <c r="I240" s="89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</row>
    <row r="241" spans="1:36" ht="25.5">
      <c r="A241" s="95">
        <v>232</v>
      </c>
      <c r="B241" s="56" t="s">
        <v>23</v>
      </c>
      <c r="C241" s="13" t="s">
        <v>835</v>
      </c>
      <c r="D241" s="61" t="s">
        <v>38</v>
      </c>
      <c r="E241" s="61"/>
      <c r="F241" s="61"/>
      <c r="G241" s="62"/>
      <c r="H241" s="65">
        <f>SUM(H242:H253)</f>
        <v>152950</v>
      </c>
      <c r="I241" s="61" t="s">
        <v>26</v>
      </c>
      <c r="J241" s="233"/>
      <c r="K241" s="233"/>
      <c r="L241" s="233"/>
      <c r="M241" s="233"/>
      <c r="N241" s="233"/>
      <c r="O241" s="233">
        <v>1</v>
      </c>
      <c r="P241" s="233"/>
      <c r="Q241" s="233"/>
      <c r="R241" s="233"/>
      <c r="S241" s="233"/>
      <c r="T241" s="233"/>
      <c r="U241" s="233"/>
      <c r="W241" s="223"/>
      <c r="X241" s="223"/>
      <c r="Y241" s="223"/>
      <c r="Z241" s="223"/>
      <c r="AA241" s="223"/>
      <c r="AB241" s="223">
        <f>+H241</f>
        <v>152950</v>
      </c>
      <c r="AC241" s="223"/>
      <c r="AD241" s="223"/>
      <c r="AE241" s="223"/>
      <c r="AF241" s="223"/>
      <c r="AG241" s="223"/>
      <c r="AH241" s="223"/>
      <c r="AI241" s="83">
        <f>SUBTOTAL(9,J241:U241)</f>
        <v>1</v>
      </c>
      <c r="AJ241" s="84">
        <f>+H241/AI241</f>
        <v>152950</v>
      </c>
    </row>
    <row r="242" spans="1:36" s="81" customFormat="1">
      <c r="A242" s="88">
        <v>233</v>
      </c>
      <c r="B242" s="96"/>
      <c r="C242" s="96" t="s">
        <v>258</v>
      </c>
      <c r="D242" s="86"/>
      <c r="E242" s="88">
        <v>30</v>
      </c>
      <c r="F242" s="86" t="s">
        <v>81</v>
      </c>
      <c r="G242" s="109">
        <v>150</v>
      </c>
      <c r="H242" s="101">
        <v>27000</v>
      </c>
      <c r="I242" s="107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</row>
    <row r="243" spans="1:36" s="81" customFormat="1">
      <c r="A243" s="88">
        <v>234</v>
      </c>
      <c r="B243" s="96"/>
      <c r="C243" s="96" t="s">
        <v>259</v>
      </c>
      <c r="D243" s="86"/>
      <c r="E243" s="88">
        <v>30</v>
      </c>
      <c r="F243" s="86" t="s">
        <v>81</v>
      </c>
      <c r="G243" s="109">
        <v>120</v>
      </c>
      <c r="H243" s="101">
        <v>21600</v>
      </c>
      <c r="I243" s="107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</row>
    <row r="244" spans="1:36" s="81" customFormat="1">
      <c r="A244" s="88">
        <v>235</v>
      </c>
      <c r="B244" s="96"/>
      <c r="C244" s="96" t="s">
        <v>260</v>
      </c>
      <c r="D244" s="86"/>
      <c r="E244" s="88">
        <v>30</v>
      </c>
      <c r="F244" s="86" t="s">
        <v>81</v>
      </c>
      <c r="G244" s="109">
        <v>180</v>
      </c>
      <c r="H244" s="101">
        <v>32400</v>
      </c>
      <c r="I244" s="107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</row>
    <row r="245" spans="1:36" s="81" customFormat="1">
      <c r="A245" s="88">
        <v>236</v>
      </c>
      <c r="B245" s="96"/>
      <c r="C245" s="96" t="s">
        <v>261</v>
      </c>
      <c r="D245" s="86"/>
      <c r="E245" s="88">
        <v>30</v>
      </c>
      <c r="F245" s="86" t="s">
        <v>81</v>
      </c>
      <c r="G245" s="109">
        <v>120</v>
      </c>
      <c r="H245" s="101">
        <v>21600</v>
      </c>
      <c r="I245" s="107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</row>
    <row r="246" spans="1:36" s="81" customFormat="1">
      <c r="A246" s="88">
        <v>237</v>
      </c>
      <c r="B246" s="96"/>
      <c r="C246" s="96" t="s">
        <v>262</v>
      </c>
      <c r="D246" s="86"/>
      <c r="E246" s="88">
        <v>30</v>
      </c>
      <c r="F246" s="86" t="s">
        <v>81</v>
      </c>
      <c r="G246" s="109">
        <v>180</v>
      </c>
      <c r="H246" s="101">
        <v>32400</v>
      </c>
      <c r="I246" s="107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</row>
    <row r="247" spans="1:36" s="81" customFormat="1">
      <c r="A247" s="88">
        <v>238</v>
      </c>
      <c r="B247" s="96"/>
      <c r="C247" s="96" t="s">
        <v>211</v>
      </c>
      <c r="D247" s="86"/>
      <c r="E247" s="88">
        <v>20</v>
      </c>
      <c r="F247" s="86" t="s">
        <v>263</v>
      </c>
      <c r="G247" s="109">
        <v>110</v>
      </c>
      <c r="H247" s="101">
        <v>2200</v>
      </c>
      <c r="I247" s="98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</row>
    <row r="248" spans="1:36" s="81" customFormat="1">
      <c r="A248" s="88">
        <v>239</v>
      </c>
      <c r="B248" s="96"/>
      <c r="C248" s="96" t="s">
        <v>264</v>
      </c>
      <c r="D248" s="86"/>
      <c r="E248" s="88">
        <v>3</v>
      </c>
      <c r="F248" s="86" t="s">
        <v>162</v>
      </c>
      <c r="G248" s="109">
        <v>2000</v>
      </c>
      <c r="H248" s="101">
        <v>6000</v>
      </c>
      <c r="I248" s="98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W248" s="224"/>
      <c r="X248" s="224"/>
      <c r="Y248" s="224"/>
      <c r="Z248" s="224"/>
      <c r="AA248" s="224"/>
      <c r="AB248" s="224"/>
      <c r="AC248" s="224"/>
      <c r="AD248" s="224"/>
      <c r="AE248" s="224"/>
      <c r="AF248" s="224"/>
      <c r="AG248" s="224"/>
      <c r="AH248" s="224"/>
    </row>
    <row r="249" spans="1:36" s="81" customFormat="1">
      <c r="A249" s="88">
        <v>240</v>
      </c>
      <c r="B249" s="96"/>
      <c r="C249" s="96" t="s">
        <v>210</v>
      </c>
      <c r="D249" s="86"/>
      <c r="E249" s="88">
        <v>50</v>
      </c>
      <c r="F249" s="86" t="s">
        <v>85</v>
      </c>
      <c r="G249" s="109">
        <v>15</v>
      </c>
      <c r="H249" s="101">
        <v>750</v>
      </c>
      <c r="I249" s="98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</row>
    <row r="250" spans="1:36" s="81" customFormat="1">
      <c r="A250" s="88">
        <v>241</v>
      </c>
      <c r="B250" s="96"/>
      <c r="C250" s="96" t="s">
        <v>228</v>
      </c>
      <c r="D250" s="86"/>
      <c r="E250" s="88">
        <v>50</v>
      </c>
      <c r="F250" s="86" t="s">
        <v>85</v>
      </c>
      <c r="G250" s="109">
        <v>35</v>
      </c>
      <c r="H250" s="101">
        <v>1750</v>
      </c>
      <c r="I250" s="98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</row>
    <row r="251" spans="1:36" s="81" customFormat="1">
      <c r="A251" s="88">
        <v>242</v>
      </c>
      <c r="B251" s="96"/>
      <c r="C251" s="96" t="s">
        <v>235</v>
      </c>
      <c r="D251" s="86"/>
      <c r="E251" s="88">
        <v>5</v>
      </c>
      <c r="F251" s="86" t="s">
        <v>117</v>
      </c>
      <c r="G251" s="109">
        <v>490</v>
      </c>
      <c r="H251" s="101">
        <v>2450</v>
      </c>
      <c r="I251" s="98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</row>
    <row r="252" spans="1:36" s="81" customFormat="1">
      <c r="A252" s="88">
        <v>243</v>
      </c>
      <c r="B252" s="96"/>
      <c r="C252" s="96" t="s">
        <v>265</v>
      </c>
      <c r="D252" s="86"/>
      <c r="E252" s="88">
        <v>12</v>
      </c>
      <c r="F252" s="86" t="s">
        <v>117</v>
      </c>
      <c r="G252" s="109">
        <v>100</v>
      </c>
      <c r="H252" s="101">
        <v>1200</v>
      </c>
      <c r="I252" s="98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</row>
    <row r="253" spans="1:36" s="81" customFormat="1">
      <c r="A253" s="88">
        <v>244</v>
      </c>
      <c r="B253" s="96"/>
      <c r="C253" s="96" t="s">
        <v>209</v>
      </c>
      <c r="D253" s="86"/>
      <c r="E253" s="88">
        <v>2</v>
      </c>
      <c r="F253" s="86" t="s">
        <v>91</v>
      </c>
      <c r="G253" s="109">
        <v>1800</v>
      </c>
      <c r="H253" s="101">
        <v>3600</v>
      </c>
      <c r="I253" s="98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</row>
    <row r="254" spans="1:36" ht="25.5">
      <c r="A254" s="95">
        <v>245</v>
      </c>
      <c r="B254" s="56" t="s">
        <v>23</v>
      </c>
      <c r="C254" s="13" t="s">
        <v>836</v>
      </c>
      <c r="D254" s="61" t="s">
        <v>38</v>
      </c>
      <c r="E254" s="61"/>
      <c r="F254" s="61"/>
      <c r="G254" s="62"/>
      <c r="H254" s="65">
        <f>SUM(H256:H269)</f>
        <v>272380</v>
      </c>
      <c r="I254" s="61" t="s">
        <v>26</v>
      </c>
      <c r="J254" s="233"/>
      <c r="K254" s="233"/>
      <c r="L254" s="233"/>
      <c r="M254" s="233"/>
      <c r="N254" s="233"/>
      <c r="O254" s="233">
        <v>1</v>
      </c>
      <c r="P254" s="233"/>
      <c r="Q254" s="233"/>
      <c r="R254" s="233"/>
      <c r="S254" s="233"/>
      <c r="T254" s="233"/>
      <c r="U254" s="233"/>
      <c r="W254" s="223"/>
      <c r="X254" s="223"/>
      <c r="Y254" s="223"/>
      <c r="Z254" s="223"/>
      <c r="AA254" s="223"/>
      <c r="AB254" s="223">
        <f>+H254</f>
        <v>272380</v>
      </c>
      <c r="AC254" s="223"/>
      <c r="AD254" s="223"/>
      <c r="AE254" s="223"/>
      <c r="AF254" s="223"/>
      <c r="AG254" s="223"/>
      <c r="AH254" s="223"/>
      <c r="AI254" s="83">
        <f>SUBTOTAL(9,J254:U254)</f>
        <v>1</v>
      </c>
      <c r="AJ254" s="84">
        <f>+H254/AI254</f>
        <v>272380</v>
      </c>
    </row>
    <row r="255" spans="1:36" s="81" customFormat="1">
      <c r="A255" s="88">
        <v>246</v>
      </c>
      <c r="B255" s="110"/>
      <c r="C255" s="110" t="s">
        <v>269</v>
      </c>
      <c r="D255" s="135"/>
      <c r="E255" s="135"/>
      <c r="F255" s="135"/>
      <c r="G255" s="136"/>
      <c r="H255" s="137"/>
      <c r="I255" s="138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4"/>
    </row>
    <row r="256" spans="1:36" s="81" customFormat="1">
      <c r="A256" s="88">
        <v>247</v>
      </c>
      <c r="B256" s="96"/>
      <c r="C256" s="96" t="s">
        <v>270</v>
      </c>
      <c r="D256" s="86"/>
      <c r="E256" s="88">
        <v>50</v>
      </c>
      <c r="F256" s="86" t="s">
        <v>81</v>
      </c>
      <c r="G256" s="109">
        <v>150</v>
      </c>
      <c r="H256" s="101">
        <v>22500</v>
      </c>
      <c r="I256" s="107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</row>
    <row r="257" spans="1:36" s="81" customFormat="1">
      <c r="A257" s="88">
        <v>248</v>
      </c>
      <c r="B257" s="96"/>
      <c r="C257" s="96" t="s">
        <v>271</v>
      </c>
      <c r="D257" s="86"/>
      <c r="E257" s="88">
        <v>50</v>
      </c>
      <c r="F257" s="86" t="s">
        <v>81</v>
      </c>
      <c r="G257" s="109">
        <v>120</v>
      </c>
      <c r="H257" s="101">
        <v>18000</v>
      </c>
      <c r="I257" s="107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</row>
    <row r="258" spans="1:36" s="81" customFormat="1">
      <c r="A258" s="88">
        <v>249</v>
      </c>
      <c r="B258" s="96"/>
      <c r="C258" s="96" t="s">
        <v>272</v>
      </c>
      <c r="D258" s="86"/>
      <c r="E258" s="88">
        <v>50</v>
      </c>
      <c r="F258" s="86" t="s">
        <v>81</v>
      </c>
      <c r="G258" s="109">
        <v>180</v>
      </c>
      <c r="H258" s="101">
        <v>27000</v>
      </c>
      <c r="I258" s="107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</row>
    <row r="259" spans="1:36" s="81" customFormat="1">
      <c r="A259" s="88">
        <v>250</v>
      </c>
      <c r="B259" s="96"/>
      <c r="C259" s="96" t="s">
        <v>273</v>
      </c>
      <c r="D259" s="86"/>
      <c r="E259" s="88">
        <v>50</v>
      </c>
      <c r="F259" s="86" t="s">
        <v>81</v>
      </c>
      <c r="G259" s="109">
        <v>120</v>
      </c>
      <c r="H259" s="101">
        <v>18000</v>
      </c>
      <c r="I259" s="107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</row>
    <row r="260" spans="1:36" s="81" customFormat="1">
      <c r="A260" s="88">
        <v>251</v>
      </c>
      <c r="B260" s="96"/>
      <c r="C260" s="96" t="s">
        <v>274</v>
      </c>
      <c r="D260" s="86"/>
      <c r="E260" s="88">
        <v>50</v>
      </c>
      <c r="F260" s="86" t="s">
        <v>81</v>
      </c>
      <c r="G260" s="109">
        <v>180</v>
      </c>
      <c r="H260" s="101">
        <v>27000</v>
      </c>
      <c r="I260" s="107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</row>
    <row r="261" spans="1:36" s="81" customFormat="1">
      <c r="A261" s="88">
        <v>252</v>
      </c>
      <c r="B261" s="96"/>
      <c r="C261" s="96" t="s">
        <v>275</v>
      </c>
      <c r="D261" s="86"/>
      <c r="E261" s="88">
        <v>1</v>
      </c>
      <c r="F261" s="86" t="s">
        <v>162</v>
      </c>
      <c r="G261" s="109">
        <v>2000</v>
      </c>
      <c r="H261" s="101">
        <v>2000</v>
      </c>
      <c r="I261" s="98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</row>
    <row r="262" spans="1:36" s="81" customFormat="1">
      <c r="A262" s="88">
        <v>253</v>
      </c>
      <c r="B262" s="96"/>
      <c r="C262" s="96" t="s">
        <v>276</v>
      </c>
      <c r="D262" s="86"/>
      <c r="E262" s="88">
        <v>34</v>
      </c>
      <c r="F262" s="86" t="s">
        <v>206</v>
      </c>
      <c r="G262" s="109">
        <v>420</v>
      </c>
      <c r="H262" s="101">
        <v>14280</v>
      </c>
      <c r="I262" s="98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</row>
    <row r="263" spans="1:36" s="81" customFormat="1">
      <c r="A263" s="88">
        <v>254</v>
      </c>
      <c r="B263" s="96"/>
      <c r="C263" s="110" t="s">
        <v>277</v>
      </c>
      <c r="D263" s="86"/>
      <c r="E263" s="88"/>
      <c r="F263" s="86"/>
      <c r="G263" s="109"/>
      <c r="H263" s="101"/>
      <c r="I263" s="98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</row>
    <row r="264" spans="1:36" s="81" customFormat="1">
      <c r="A264" s="88">
        <v>255</v>
      </c>
      <c r="B264" s="96"/>
      <c r="C264" s="96" t="s">
        <v>271</v>
      </c>
      <c r="D264" s="86"/>
      <c r="E264" s="88">
        <v>50</v>
      </c>
      <c r="F264" s="86" t="s">
        <v>81</v>
      </c>
      <c r="G264" s="109">
        <v>150</v>
      </c>
      <c r="H264" s="101">
        <v>22500</v>
      </c>
      <c r="I264" s="107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W264" s="224"/>
      <c r="X264" s="224"/>
      <c r="Y264" s="224"/>
      <c r="Z264" s="224"/>
      <c r="AA264" s="224"/>
      <c r="AB264" s="224"/>
      <c r="AC264" s="224"/>
      <c r="AD264" s="224"/>
      <c r="AE264" s="224"/>
      <c r="AF264" s="224"/>
      <c r="AG264" s="224"/>
      <c r="AH264" s="224"/>
    </row>
    <row r="265" spans="1:36" s="81" customFormat="1">
      <c r="A265" s="88">
        <v>256</v>
      </c>
      <c r="B265" s="96"/>
      <c r="C265" s="96" t="s">
        <v>272</v>
      </c>
      <c r="D265" s="86"/>
      <c r="E265" s="88">
        <v>50</v>
      </c>
      <c r="F265" s="86" t="s">
        <v>81</v>
      </c>
      <c r="G265" s="109">
        <v>250</v>
      </c>
      <c r="H265" s="101">
        <v>37500</v>
      </c>
      <c r="I265" s="107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</row>
    <row r="266" spans="1:36" s="81" customFormat="1">
      <c r="A266" s="88">
        <v>257</v>
      </c>
      <c r="B266" s="96"/>
      <c r="C266" s="96" t="s">
        <v>273</v>
      </c>
      <c r="D266" s="86"/>
      <c r="E266" s="88">
        <v>50</v>
      </c>
      <c r="F266" s="86" t="s">
        <v>81</v>
      </c>
      <c r="G266" s="109">
        <v>150</v>
      </c>
      <c r="H266" s="101">
        <v>22500</v>
      </c>
      <c r="I266" s="107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</row>
    <row r="267" spans="1:36" s="81" customFormat="1">
      <c r="A267" s="88">
        <v>258</v>
      </c>
      <c r="B267" s="96"/>
      <c r="C267" s="96" t="s">
        <v>274</v>
      </c>
      <c r="D267" s="86"/>
      <c r="E267" s="88">
        <v>50</v>
      </c>
      <c r="F267" s="86" t="s">
        <v>81</v>
      </c>
      <c r="G267" s="109">
        <v>250</v>
      </c>
      <c r="H267" s="101">
        <v>37500</v>
      </c>
      <c r="I267" s="98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</row>
    <row r="268" spans="1:36" s="81" customFormat="1">
      <c r="A268" s="88">
        <v>259</v>
      </c>
      <c r="B268" s="96"/>
      <c r="C268" s="96" t="s">
        <v>278</v>
      </c>
      <c r="D268" s="86"/>
      <c r="E268" s="88">
        <v>50</v>
      </c>
      <c r="F268" s="86" t="s">
        <v>81</v>
      </c>
      <c r="G268" s="109">
        <v>220</v>
      </c>
      <c r="H268" s="101">
        <v>11000</v>
      </c>
      <c r="I268" s="98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</row>
    <row r="269" spans="1:36" s="81" customFormat="1">
      <c r="A269" s="88">
        <v>260</v>
      </c>
      <c r="B269" s="96"/>
      <c r="C269" s="96" t="s">
        <v>276</v>
      </c>
      <c r="D269" s="86"/>
      <c r="E269" s="88">
        <v>30</v>
      </c>
      <c r="F269" s="86" t="s">
        <v>206</v>
      </c>
      <c r="G269" s="109">
        <v>420</v>
      </c>
      <c r="H269" s="101">
        <v>12600</v>
      </c>
      <c r="I269" s="98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</row>
    <row r="270" spans="1:36" ht="25.5">
      <c r="A270" s="95">
        <v>261</v>
      </c>
      <c r="B270" s="56" t="s">
        <v>23</v>
      </c>
      <c r="C270" s="56" t="s">
        <v>291</v>
      </c>
      <c r="D270" s="61" t="s">
        <v>38</v>
      </c>
      <c r="E270" s="61"/>
      <c r="F270" s="61"/>
      <c r="G270" s="62"/>
      <c r="H270" s="65">
        <f>SUM(H271:H279)</f>
        <v>154320</v>
      </c>
      <c r="I270" s="61" t="s">
        <v>26</v>
      </c>
      <c r="J270" s="233"/>
      <c r="K270" s="233"/>
      <c r="L270" s="233"/>
      <c r="M270" s="233"/>
      <c r="N270" s="233"/>
      <c r="O270" s="233">
        <v>1</v>
      </c>
      <c r="P270" s="233"/>
      <c r="Q270" s="233"/>
      <c r="R270" s="233"/>
      <c r="S270" s="233"/>
      <c r="T270" s="233"/>
      <c r="U270" s="233"/>
      <c r="W270" s="223"/>
      <c r="X270" s="223"/>
      <c r="Y270" s="223"/>
      <c r="Z270" s="223"/>
      <c r="AA270" s="223"/>
      <c r="AB270" s="223">
        <f>+H270</f>
        <v>154320</v>
      </c>
      <c r="AC270" s="223"/>
      <c r="AD270" s="223"/>
      <c r="AE270" s="223"/>
      <c r="AF270" s="223"/>
      <c r="AG270" s="223"/>
      <c r="AH270" s="223"/>
      <c r="AI270" s="83">
        <f>SUBTOTAL(9,J270:U270)</f>
        <v>1</v>
      </c>
      <c r="AJ270" s="84">
        <f>+H270/AI270</f>
        <v>154320</v>
      </c>
    </row>
    <row r="271" spans="1:36" s="81" customFormat="1">
      <c r="A271" s="88">
        <v>262</v>
      </c>
      <c r="B271" s="96"/>
      <c r="C271" s="96" t="s">
        <v>258</v>
      </c>
      <c r="D271" s="86"/>
      <c r="E271" s="88">
        <v>30</v>
      </c>
      <c r="F271" s="86" t="s">
        <v>81</v>
      </c>
      <c r="G271" s="109">
        <v>150</v>
      </c>
      <c r="H271" s="101">
        <v>27000</v>
      </c>
      <c r="I271" s="98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</row>
    <row r="272" spans="1:36" s="81" customFormat="1">
      <c r="A272" s="88">
        <v>263</v>
      </c>
      <c r="B272" s="96"/>
      <c r="C272" s="96" t="s">
        <v>259</v>
      </c>
      <c r="D272" s="86"/>
      <c r="E272" s="88">
        <v>30</v>
      </c>
      <c r="F272" s="86" t="s">
        <v>81</v>
      </c>
      <c r="G272" s="109">
        <v>120</v>
      </c>
      <c r="H272" s="101">
        <v>21600</v>
      </c>
      <c r="I272" s="98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</row>
    <row r="273" spans="1:36" s="81" customFormat="1">
      <c r="A273" s="88">
        <v>264</v>
      </c>
      <c r="B273" s="96"/>
      <c r="C273" s="96" t="s">
        <v>260</v>
      </c>
      <c r="D273" s="86"/>
      <c r="E273" s="88">
        <v>30</v>
      </c>
      <c r="F273" s="86" t="s">
        <v>81</v>
      </c>
      <c r="G273" s="109">
        <v>180</v>
      </c>
      <c r="H273" s="101">
        <v>32400</v>
      </c>
      <c r="I273" s="98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</row>
    <row r="274" spans="1:36" s="81" customFormat="1">
      <c r="A274" s="88">
        <v>265</v>
      </c>
      <c r="B274" s="96"/>
      <c r="C274" s="96" t="s">
        <v>261</v>
      </c>
      <c r="D274" s="86"/>
      <c r="E274" s="88">
        <v>30</v>
      </c>
      <c r="F274" s="86" t="s">
        <v>81</v>
      </c>
      <c r="G274" s="109">
        <v>120</v>
      </c>
      <c r="H274" s="101">
        <v>21600</v>
      </c>
      <c r="I274" s="98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W274" s="224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4"/>
      <c r="AH274" s="224"/>
    </row>
    <row r="275" spans="1:36" s="81" customFormat="1">
      <c r="A275" s="88">
        <v>266</v>
      </c>
      <c r="B275" s="96"/>
      <c r="C275" s="96" t="s">
        <v>262</v>
      </c>
      <c r="D275" s="86"/>
      <c r="E275" s="88">
        <v>30</v>
      </c>
      <c r="F275" s="86" t="s">
        <v>81</v>
      </c>
      <c r="G275" s="109">
        <v>180</v>
      </c>
      <c r="H275" s="101">
        <v>32400</v>
      </c>
      <c r="I275" s="98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</row>
    <row r="276" spans="1:36" s="81" customFormat="1">
      <c r="A276" s="88">
        <v>267</v>
      </c>
      <c r="B276" s="96"/>
      <c r="C276" s="96" t="s">
        <v>292</v>
      </c>
      <c r="D276" s="86"/>
      <c r="E276" s="88">
        <v>2</v>
      </c>
      <c r="F276" s="86" t="s">
        <v>109</v>
      </c>
      <c r="G276" s="109">
        <v>500</v>
      </c>
      <c r="H276" s="101">
        <v>1000</v>
      </c>
      <c r="I276" s="98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</row>
    <row r="277" spans="1:36" s="81" customFormat="1">
      <c r="A277" s="88">
        <v>268</v>
      </c>
      <c r="B277" s="96"/>
      <c r="C277" s="96" t="s">
        <v>293</v>
      </c>
      <c r="D277" s="86"/>
      <c r="E277" s="88">
        <v>1</v>
      </c>
      <c r="F277" s="86" t="s">
        <v>134</v>
      </c>
      <c r="G277" s="109">
        <v>15000</v>
      </c>
      <c r="H277" s="101">
        <v>15000</v>
      </c>
      <c r="I277" s="98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</row>
    <row r="278" spans="1:36" s="81" customFormat="1">
      <c r="A278" s="88">
        <v>269</v>
      </c>
      <c r="B278" s="96"/>
      <c r="C278" s="96" t="s">
        <v>124</v>
      </c>
      <c r="D278" s="86"/>
      <c r="E278" s="88">
        <v>12</v>
      </c>
      <c r="F278" s="86" t="s">
        <v>294</v>
      </c>
      <c r="G278" s="109">
        <v>110</v>
      </c>
      <c r="H278" s="101">
        <v>1320</v>
      </c>
      <c r="I278" s="98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</row>
    <row r="279" spans="1:36" s="81" customFormat="1">
      <c r="A279" s="88">
        <v>270</v>
      </c>
      <c r="B279" s="96"/>
      <c r="C279" s="96" t="s">
        <v>295</v>
      </c>
      <c r="D279" s="86"/>
      <c r="E279" s="88">
        <v>1</v>
      </c>
      <c r="F279" s="86" t="s">
        <v>162</v>
      </c>
      <c r="G279" s="109">
        <v>2000</v>
      </c>
      <c r="H279" s="101">
        <v>2000</v>
      </c>
      <c r="I279" s="98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W279" s="224"/>
      <c r="X279" s="224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</row>
    <row r="280" spans="1:36" ht="38.25">
      <c r="A280" s="95">
        <v>271</v>
      </c>
      <c r="B280" s="56" t="s">
        <v>23</v>
      </c>
      <c r="C280" s="56" t="s">
        <v>296</v>
      </c>
      <c r="D280" s="61" t="s">
        <v>38</v>
      </c>
      <c r="E280" s="61"/>
      <c r="F280" s="61"/>
      <c r="G280" s="62"/>
      <c r="H280" s="65">
        <f>SUM(H281:H290)</f>
        <v>190820</v>
      </c>
      <c r="I280" s="61" t="s">
        <v>26</v>
      </c>
      <c r="J280" s="233"/>
      <c r="K280" s="233"/>
      <c r="L280" s="233"/>
      <c r="M280" s="233"/>
      <c r="N280" s="233"/>
      <c r="O280" s="233">
        <v>1</v>
      </c>
      <c r="P280" s="233"/>
      <c r="Q280" s="233"/>
      <c r="R280" s="233"/>
      <c r="S280" s="233"/>
      <c r="T280" s="233"/>
      <c r="U280" s="233"/>
      <c r="W280" s="223"/>
      <c r="X280" s="223"/>
      <c r="Y280" s="223"/>
      <c r="Z280" s="223"/>
      <c r="AA280" s="223"/>
      <c r="AB280" s="223">
        <f>+H280</f>
        <v>190820</v>
      </c>
      <c r="AC280" s="223"/>
      <c r="AD280" s="223"/>
      <c r="AE280" s="223"/>
      <c r="AF280" s="223"/>
      <c r="AG280" s="223"/>
      <c r="AH280" s="223"/>
      <c r="AI280" s="83">
        <f>SUBTOTAL(9,J280:U280)</f>
        <v>1</v>
      </c>
      <c r="AJ280" s="84">
        <f>+H280/AI280</f>
        <v>190820</v>
      </c>
    </row>
    <row r="281" spans="1:36" s="81" customFormat="1">
      <c r="A281" s="88">
        <v>272</v>
      </c>
      <c r="B281" s="96"/>
      <c r="C281" s="96" t="s">
        <v>258</v>
      </c>
      <c r="D281" s="86"/>
      <c r="E281" s="88">
        <v>30</v>
      </c>
      <c r="F281" s="86" t="s">
        <v>81</v>
      </c>
      <c r="G281" s="109">
        <v>150</v>
      </c>
      <c r="H281" s="101">
        <v>27000</v>
      </c>
      <c r="I281" s="98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4"/>
    </row>
    <row r="282" spans="1:36" s="81" customFormat="1">
      <c r="A282" s="88">
        <v>273</v>
      </c>
      <c r="B282" s="96"/>
      <c r="C282" s="96" t="s">
        <v>259</v>
      </c>
      <c r="D282" s="86"/>
      <c r="E282" s="88">
        <v>30</v>
      </c>
      <c r="F282" s="86" t="s">
        <v>81</v>
      </c>
      <c r="G282" s="109">
        <v>120</v>
      </c>
      <c r="H282" s="101">
        <v>21600</v>
      </c>
      <c r="I282" s="98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W282" s="224"/>
      <c r="X282" s="224"/>
      <c r="Y282" s="224"/>
      <c r="Z282" s="224"/>
      <c r="AA282" s="224"/>
      <c r="AB282" s="224"/>
      <c r="AC282" s="224"/>
      <c r="AD282" s="224"/>
      <c r="AE282" s="224"/>
      <c r="AF282" s="224"/>
      <c r="AG282" s="224"/>
      <c r="AH282" s="224"/>
    </row>
    <row r="283" spans="1:36" s="81" customFormat="1">
      <c r="A283" s="88">
        <v>274</v>
      </c>
      <c r="B283" s="96"/>
      <c r="C283" s="96" t="s">
        <v>260</v>
      </c>
      <c r="D283" s="86"/>
      <c r="E283" s="88">
        <v>30</v>
      </c>
      <c r="F283" s="86" t="s">
        <v>81</v>
      </c>
      <c r="G283" s="109">
        <v>180</v>
      </c>
      <c r="H283" s="101">
        <v>32400</v>
      </c>
      <c r="I283" s="98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</row>
    <row r="284" spans="1:36" s="81" customFormat="1">
      <c r="A284" s="88">
        <v>275</v>
      </c>
      <c r="B284" s="96"/>
      <c r="C284" s="96" t="s">
        <v>261</v>
      </c>
      <c r="D284" s="86"/>
      <c r="E284" s="88">
        <v>30</v>
      </c>
      <c r="F284" s="86" t="s">
        <v>81</v>
      </c>
      <c r="G284" s="109">
        <v>120</v>
      </c>
      <c r="H284" s="101">
        <v>21600</v>
      </c>
      <c r="I284" s="98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</row>
    <row r="285" spans="1:36" s="81" customFormat="1">
      <c r="A285" s="88">
        <v>276</v>
      </c>
      <c r="B285" s="96"/>
      <c r="C285" s="96" t="s">
        <v>262</v>
      </c>
      <c r="D285" s="86"/>
      <c r="E285" s="88">
        <v>30</v>
      </c>
      <c r="F285" s="86" t="s">
        <v>81</v>
      </c>
      <c r="G285" s="109">
        <v>180</v>
      </c>
      <c r="H285" s="101">
        <v>32400</v>
      </c>
      <c r="I285" s="98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W285" s="224"/>
      <c r="X285" s="224"/>
      <c r="Y285" s="224"/>
      <c r="Z285" s="224"/>
      <c r="AA285" s="224"/>
      <c r="AB285" s="224"/>
      <c r="AC285" s="224"/>
      <c r="AD285" s="224"/>
      <c r="AE285" s="224"/>
      <c r="AF285" s="224"/>
      <c r="AG285" s="224"/>
      <c r="AH285" s="224"/>
    </row>
    <row r="286" spans="1:36" s="81" customFormat="1">
      <c r="A286" s="88">
        <v>277</v>
      </c>
      <c r="B286" s="96"/>
      <c r="C286" s="96" t="s">
        <v>204</v>
      </c>
      <c r="D286" s="86"/>
      <c r="E286" s="88">
        <v>1</v>
      </c>
      <c r="F286" s="86" t="s">
        <v>134</v>
      </c>
      <c r="G286" s="109">
        <v>49500</v>
      </c>
      <c r="H286" s="101">
        <v>49500</v>
      </c>
      <c r="I286" s="98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4"/>
    </row>
    <row r="287" spans="1:36" s="81" customFormat="1">
      <c r="A287" s="88">
        <v>278</v>
      </c>
      <c r="B287" s="96"/>
      <c r="C287" s="96" t="s">
        <v>292</v>
      </c>
      <c r="D287" s="86"/>
      <c r="E287" s="88">
        <v>2</v>
      </c>
      <c r="F287" s="86" t="s">
        <v>109</v>
      </c>
      <c r="G287" s="109">
        <v>500</v>
      </c>
      <c r="H287" s="101">
        <v>1000</v>
      </c>
      <c r="I287" s="98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4"/>
    </row>
    <row r="288" spans="1:36" s="81" customFormat="1">
      <c r="A288" s="88">
        <v>279</v>
      </c>
      <c r="B288" s="96"/>
      <c r="C288" s="96" t="s">
        <v>124</v>
      </c>
      <c r="D288" s="86"/>
      <c r="E288" s="88">
        <v>12</v>
      </c>
      <c r="F288" s="86" t="s">
        <v>294</v>
      </c>
      <c r="G288" s="109">
        <v>110</v>
      </c>
      <c r="H288" s="101">
        <v>1320</v>
      </c>
      <c r="I288" s="98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4"/>
    </row>
    <row r="289" spans="1:36" s="81" customFormat="1">
      <c r="A289" s="88">
        <v>280</v>
      </c>
      <c r="B289" s="96"/>
      <c r="C289" s="96" t="s">
        <v>297</v>
      </c>
      <c r="D289" s="86"/>
      <c r="E289" s="88">
        <v>1</v>
      </c>
      <c r="F289" s="86" t="s">
        <v>162</v>
      </c>
      <c r="G289" s="109">
        <v>2000</v>
      </c>
      <c r="H289" s="101">
        <v>2000</v>
      </c>
      <c r="I289" s="98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W289" s="224"/>
      <c r="X289" s="224"/>
      <c r="Y289" s="224"/>
      <c r="Z289" s="224"/>
      <c r="AA289" s="224"/>
      <c r="AB289" s="224"/>
      <c r="AC289" s="224"/>
      <c r="AD289" s="224"/>
      <c r="AE289" s="224"/>
      <c r="AF289" s="224"/>
      <c r="AG289" s="224"/>
      <c r="AH289" s="224"/>
    </row>
    <row r="290" spans="1:36" s="81" customFormat="1">
      <c r="A290" s="88">
        <v>281</v>
      </c>
      <c r="B290" s="96"/>
      <c r="C290" s="96" t="s">
        <v>227</v>
      </c>
      <c r="D290" s="86"/>
      <c r="E290" s="88">
        <v>1</v>
      </c>
      <c r="F290" s="86" t="s">
        <v>162</v>
      </c>
      <c r="G290" s="109">
        <v>2000</v>
      </c>
      <c r="H290" s="101">
        <v>2000</v>
      </c>
      <c r="I290" s="98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W290" s="224"/>
      <c r="X290" s="224"/>
      <c r="Y290" s="224"/>
      <c r="Z290" s="224"/>
      <c r="AA290" s="224"/>
      <c r="AB290" s="224"/>
      <c r="AC290" s="224"/>
      <c r="AD290" s="224"/>
      <c r="AE290" s="224"/>
      <c r="AF290" s="224"/>
      <c r="AG290" s="224"/>
      <c r="AH290" s="224"/>
    </row>
    <row r="291" spans="1:36" ht="25.5">
      <c r="A291" s="95">
        <v>282</v>
      </c>
      <c r="B291" s="56" t="s">
        <v>23</v>
      </c>
      <c r="C291" s="56" t="s">
        <v>298</v>
      </c>
      <c r="D291" s="61" t="s">
        <v>38</v>
      </c>
      <c r="E291" s="61"/>
      <c r="F291" s="61"/>
      <c r="G291" s="62"/>
      <c r="H291" s="65">
        <f>SUM(H292:H300)</f>
        <v>141320</v>
      </c>
      <c r="I291" s="61" t="s">
        <v>26</v>
      </c>
      <c r="J291" s="233"/>
      <c r="K291" s="233"/>
      <c r="L291" s="233"/>
      <c r="M291" s="233"/>
      <c r="N291" s="233"/>
      <c r="O291" s="233">
        <v>1</v>
      </c>
      <c r="P291" s="233"/>
      <c r="Q291" s="233"/>
      <c r="R291" s="233"/>
      <c r="S291" s="233"/>
      <c r="T291" s="233"/>
      <c r="U291" s="233"/>
      <c r="W291" s="223"/>
      <c r="X291" s="223"/>
      <c r="Y291" s="223"/>
      <c r="Z291" s="223"/>
      <c r="AA291" s="223"/>
      <c r="AB291" s="223">
        <f>+H291</f>
        <v>141320</v>
      </c>
      <c r="AC291" s="223"/>
      <c r="AD291" s="223"/>
      <c r="AE291" s="223"/>
      <c r="AF291" s="223"/>
      <c r="AG291" s="223"/>
      <c r="AH291" s="223"/>
      <c r="AI291" s="83">
        <f>SUBTOTAL(9,J291:U291)</f>
        <v>1</v>
      </c>
      <c r="AJ291" s="84">
        <f>+H291/AI291</f>
        <v>141320</v>
      </c>
    </row>
    <row r="292" spans="1:36" s="81" customFormat="1">
      <c r="A292" s="88">
        <v>283</v>
      </c>
      <c r="B292" s="96"/>
      <c r="C292" s="96" t="s">
        <v>258</v>
      </c>
      <c r="D292" s="86"/>
      <c r="E292" s="88">
        <v>30</v>
      </c>
      <c r="F292" s="86" t="s">
        <v>81</v>
      </c>
      <c r="G292" s="109">
        <v>150</v>
      </c>
      <c r="H292" s="101">
        <v>27000</v>
      </c>
      <c r="I292" s="98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4"/>
    </row>
    <row r="293" spans="1:36" s="81" customFormat="1">
      <c r="A293" s="88">
        <v>284</v>
      </c>
      <c r="B293" s="96"/>
      <c r="C293" s="96" t="s">
        <v>259</v>
      </c>
      <c r="D293" s="86"/>
      <c r="E293" s="88">
        <v>30</v>
      </c>
      <c r="F293" s="86" t="s">
        <v>81</v>
      </c>
      <c r="G293" s="109">
        <v>120</v>
      </c>
      <c r="H293" s="101">
        <v>21600</v>
      </c>
      <c r="I293" s="98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W293" s="224"/>
      <c r="X293" s="224"/>
      <c r="Y293" s="224"/>
      <c r="Z293" s="224"/>
      <c r="AA293" s="224"/>
      <c r="AB293" s="224"/>
      <c r="AC293" s="224"/>
      <c r="AD293" s="224"/>
      <c r="AE293" s="224"/>
      <c r="AF293" s="224"/>
      <c r="AG293" s="224"/>
      <c r="AH293" s="224"/>
    </row>
    <row r="294" spans="1:36" s="81" customFormat="1">
      <c r="A294" s="88">
        <v>285</v>
      </c>
      <c r="B294" s="96"/>
      <c r="C294" s="96" t="s">
        <v>260</v>
      </c>
      <c r="D294" s="86"/>
      <c r="E294" s="88">
        <v>30</v>
      </c>
      <c r="F294" s="86" t="s">
        <v>81</v>
      </c>
      <c r="G294" s="109">
        <v>180</v>
      </c>
      <c r="H294" s="101">
        <v>32400</v>
      </c>
      <c r="I294" s="98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W294" s="224"/>
      <c r="X294" s="224"/>
      <c r="Y294" s="224"/>
      <c r="Z294" s="224"/>
      <c r="AA294" s="224"/>
      <c r="AB294" s="224"/>
      <c r="AC294" s="224"/>
      <c r="AD294" s="224"/>
      <c r="AE294" s="224"/>
      <c r="AF294" s="224"/>
      <c r="AG294" s="224"/>
      <c r="AH294" s="224"/>
    </row>
    <row r="295" spans="1:36" s="81" customFormat="1">
      <c r="A295" s="88">
        <v>286</v>
      </c>
      <c r="B295" s="96"/>
      <c r="C295" s="96" t="s">
        <v>261</v>
      </c>
      <c r="D295" s="86"/>
      <c r="E295" s="88">
        <v>30</v>
      </c>
      <c r="F295" s="86" t="s">
        <v>81</v>
      </c>
      <c r="G295" s="109">
        <v>120</v>
      </c>
      <c r="H295" s="101">
        <v>21600</v>
      </c>
      <c r="I295" s="98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</row>
    <row r="296" spans="1:36" s="81" customFormat="1">
      <c r="A296" s="88">
        <v>287</v>
      </c>
      <c r="B296" s="96"/>
      <c r="C296" s="96" t="s">
        <v>262</v>
      </c>
      <c r="D296" s="86"/>
      <c r="E296" s="88">
        <v>30</v>
      </c>
      <c r="F296" s="86" t="s">
        <v>81</v>
      </c>
      <c r="G296" s="109">
        <v>180</v>
      </c>
      <c r="H296" s="101">
        <v>32400</v>
      </c>
      <c r="I296" s="98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4"/>
    </row>
    <row r="297" spans="1:36" s="81" customFormat="1">
      <c r="A297" s="88">
        <v>288</v>
      </c>
      <c r="B297" s="96"/>
      <c r="C297" s="96" t="s">
        <v>292</v>
      </c>
      <c r="D297" s="86"/>
      <c r="E297" s="88">
        <v>2</v>
      </c>
      <c r="F297" s="86" t="s">
        <v>109</v>
      </c>
      <c r="G297" s="109">
        <v>500</v>
      </c>
      <c r="H297" s="101">
        <v>1000</v>
      </c>
      <c r="I297" s="98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W297" s="224"/>
      <c r="X297" s="224"/>
      <c r="Y297" s="224"/>
      <c r="Z297" s="224"/>
      <c r="AA297" s="224"/>
      <c r="AB297" s="224"/>
      <c r="AC297" s="224"/>
      <c r="AD297" s="224"/>
      <c r="AE297" s="224"/>
      <c r="AF297" s="224"/>
      <c r="AG297" s="224"/>
      <c r="AH297" s="224"/>
    </row>
    <row r="298" spans="1:36" s="81" customFormat="1">
      <c r="A298" s="88">
        <v>289</v>
      </c>
      <c r="B298" s="96"/>
      <c r="C298" s="96" t="s">
        <v>124</v>
      </c>
      <c r="D298" s="86"/>
      <c r="E298" s="88">
        <v>12</v>
      </c>
      <c r="F298" s="86" t="s">
        <v>294</v>
      </c>
      <c r="G298" s="109">
        <v>110</v>
      </c>
      <c r="H298" s="101">
        <v>1320</v>
      </c>
      <c r="I298" s="98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W298" s="224"/>
      <c r="X298" s="224"/>
      <c r="Y298" s="224"/>
      <c r="Z298" s="224"/>
      <c r="AA298" s="224"/>
      <c r="AB298" s="224"/>
      <c r="AC298" s="224"/>
      <c r="AD298" s="224"/>
      <c r="AE298" s="224"/>
      <c r="AF298" s="224"/>
      <c r="AG298" s="224"/>
      <c r="AH298" s="224"/>
    </row>
    <row r="299" spans="1:36" s="81" customFormat="1">
      <c r="A299" s="88">
        <v>290</v>
      </c>
      <c r="B299" s="96"/>
      <c r="C299" s="96" t="s">
        <v>297</v>
      </c>
      <c r="D299" s="86"/>
      <c r="E299" s="88">
        <v>1</v>
      </c>
      <c r="F299" s="86" t="s">
        <v>162</v>
      </c>
      <c r="G299" s="109">
        <v>2000</v>
      </c>
      <c r="H299" s="101">
        <v>2000</v>
      </c>
      <c r="I299" s="98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W299" s="224"/>
      <c r="X299" s="224"/>
      <c r="Y299" s="224"/>
      <c r="Z299" s="224"/>
      <c r="AA299" s="224"/>
      <c r="AB299" s="224"/>
      <c r="AC299" s="224"/>
      <c r="AD299" s="224"/>
      <c r="AE299" s="224"/>
      <c r="AF299" s="224"/>
      <c r="AG299" s="224"/>
      <c r="AH299" s="224"/>
    </row>
    <row r="300" spans="1:36" s="81" customFormat="1">
      <c r="A300" s="88">
        <v>291</v>
      </c>
      <c r="B300" s="96"/>
      <c r="C300" s="96" t="s">
        <v>227</v>
      </c>
      <c r="D300" s="86"/>
      <c r="E300" s="88">
        <v>1</v>
      </c>
      <c r="F300" s="86" t="s">
        <v>162</v>
      </c>
      <c r="G300" s="109">
        <v>2000</v>
      </c>
      <c r="H300" s="101">
        <v>2000</v>
      </c>
      <c r="I300" s="98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W300" s="224"/>
      <c r="X300" s="224"/>
      <c r="Y300" s="224"/>
      <c r="Z300" s="224"/>
      <c r="AA300" s="224"/>
      <c r="AB300" s="224"/>
      <c r="AC300" s="224"/>
      <c r="AD300" s="224"/>
      <c r="AE300" s="224"/>
      <c r="AF300" s="224"/>
      <c r="AG300" s="224"/>
      <c r="AH300" s="224"/>
    </row>
    <row r="301" spans="1:36" ht="25.5">
      <c r="A301" s="95">
        <v>292</v>
      </c>
      <c r="B301" s="56" t="s">
        <v>23</v>
      </c>
      <c r="C301" s="56" t="s">
        <v>300</v>
      </c>
      <c r="D301" s="61" t="s">
        <v>38</v>
      </c>
      <c r="E301" s="61"/>
      <c r="F301" s="61"/>
      <c r="G301" s="62"/>
      <c r="H301" s="65">
        <f>SUM(H302:H316)</f>
        <v>143500.00340000002</v>
      </c>
      <c r="I301" s="61" t="s">
        <v>26</v>
      </c>
      <c r="J301" s="233"/>
      <c r="K301" s="233"/>
      <c r="L301" s="233"/>
      <c r="M301" s="233"/>
      <c r="N301" s="233"/>
      <c r="O301" s="233">
        <v>1</v>
      </c>
      <c r="P301" s="233"/>
      <c r="Q301" s="233"/>
      <c r="R301" s="233"/>
      <c r="S301" s="233"/>
      <c r="T301" s="233"/>
      <c r="U301" s="233"/>
      <c r="W301" s="223"/>
      <c r="X301" s="223"/>
      <c r="Y301" s="223"/>
      <c r="Z301" s="223"/>
      <c r="AA301" s="223"/>
      <c r="AB301" s="223">
        <f>+H301</f>
        <v>143500.00340000002</v>
      </c>
      <c r="AC301" s="223"/>
      <c r="AD301" s="223"/>
      <c r="AE301" s="223"/>
      <c r="AF301" s="223"/>
      <c r="AG301" s="223"/>
      <c r="AH301" s="223"/>
      <c r="AI301" s="83">
        <f>SUBTOTAL(9,J301:U301)</f>
        <v>1</v>
      </c>
      <c r="AJ301" s="84">
        <f>+H301/AI301</f>
        <v>143500.00340000002</v>
      </c>
    </row>
    <row r="302" spans="1:36" s="81" customFormat="1">
      <c r="A302" s="88">
        <v>293</v>
      </c>
      <c r="B302" s="96"/>
      <c r="C302" s="96" t="s">
        <v>258</v>
      </c>
      <c r="D302" s="86"/>
      <c r="E302" s="88">
        <v>30</v>
      </c>
      <c r="F302" s="86" t="s">
        <v>81</v>
      </c>
      <c r="G302" s="109">
        <v>150</v>
      </c>
      <c r="H302" s="101">
        <v>27000</v>
      </c>
      <c r="I302" s="98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4"/>
    </row>
    <row r="303" spans="1:36" s="81" customFormat="1">
      <c r="A303" s="88">
        <v>294</v>
      </c>
      <c r="B303" s="96"/>
      <c r="C303" s="96" t="s">
        <v>259</v>
      </c>
      <c r="D303" s="86"/>
      <c r="E303" s="88">
        <v>30</v>
      </c>
      <c r="F303" s="86" t="s">
        <v>81</v>
      </c>
      <c r="G303" s="109">
        <v>120</v>
      </c>
      <c r="H303" s="101">
        <v>21600</v>
      </c>
      <c r="I303" s="98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W303" s="224"/>
      <c r="X303" s="224"/>
      <c r="Y303" s="224"/>
      <c r="Z303" s="224"/>
      <c r="AA303" s="224"/>
      <c r="AB303" s="224"/>
      <c r="AC303" s="224"/>
      <c r="AD303" s="224"/>
      <c r="AE303" s="224"/>
      <c r="AF303" s="224"/>
      <c r="AG303" s="224"/>
      <c r="AH303" s="224"/>
    </row>
    <row r="304" spans="1:36" s="81" customFormat="1">
      <c r="A304" s="88">
        <v>295</v>
      </c>
      <c r="B304" s="96"/>
      <c r="C304" s="96" t="s">
        <v>260</v>
      </c>
      <c r="D304" s="86"/>
      <c r="E304" s="88">
        <v>30</v>
      </c>
      <c r="F304" s="86" t="s">
        <v>81</v>
      </c>
      <c r="G304" s="109">
        <v>180</v>
      </c>
      <c r="H304" s="101">
        <v>32400</v>
      </c>
      <c r="I304" s="98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W304" s="224"/>
      <c r="X304" s="224"/>
      <c r="Y304" s="224"/>
      <c r="Z304" s="224"/>
      <c r="AA304" s="224"/>
      <c r="AB304" s="224"/>
      <c r="AC304" s="224"/>
      <c r="AD304" s="224"/>
      <c r="AE304" s="224"/>
      <c r="AF304" s="224"/>
      <c r="AG304" s="224"/>
      <c r="AH304" s="224"/>
    </row>
    <row r="305" spans="1:36" s="81" customFormat="1">
      <c r="A305" s="88">
        <v>296</v>
      </c>
      <c r="B305" s="96"/>
      <c r="C305" s="96" t="s">
        <v>261</v>
      </c>
      <c r="D305" s="86"/>
      <c r="E305" s="88">
        <v>30</v>
      </c>
      <c r="F305" s="86" t="s">
        <v>81</v>
      </c>
      <c r="G305" s="109">
        <v>120</v>
      </c>
      <c r="H305" s="101">
        <v>21600</v>
      </c>
      <c r="I305" s="98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W305" s="224"/>
      <c r="X305" s="224"/>
      <c r="Y305" s="224"/>
      <c r="Z305" s="224"/>
      <c r="AA305" s="224"/>
      <c r="AB305" s="224"/>
      <c r="AC305" s="224"/>
      <c r="AD305" s="224"/>
      <c r="AE305" s="224"/>
      <c r="AF305" s="224"/>
      <c r="AG305" s="224"/>
      <c r="AH305" s="224"/>
    </row>
    <row r="306" spans="1:36" s="81" customFormat="1">
      <c r="A306" s="88">
        <v>297</v>
      </c>
      <c r="B306" s="96"/>
      <c r="C306" s="96" t="s">
        <v>262</v>
      </c>
      <c r="D306" s="86"/>
      <c r="E306" s="88">
        <v>30</v>
      </c>
      <c r="F306" s="86" t="s">
        <v>81</v>
      </c>
      <c r="G306" s="109">
        <v>180</v>
      </c>
      <c r="H306" s="101">
        <v>32400</v>
      </c>
      <c r="I306" s="98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W306" s="224"/>
      <c r="X306" s="224"/>
      <c r="Y306" s="224"/>
      <c r="Z306" s="224"/>
      <c r="AA306" s="224"/>
      <c r="AB306" s="224"/>
      <c r="AC306" s="224"/>
      <c r="AD306" s="224"/>
      <c r="AE306" s="224"/>
      <c r="AF306" s="224"/>
      <c r="AG306" s="224"/>
      <c r="AH306" s="224"/>
    </row>
    <row r="307" spans="1:36" s="81" customFormat="1">
      <c r="A307" s="88">
        <v>298</v>
      </c>
      <c r="B307" s="96"/>
      <c r="C307" s="96" t="s">
        <v>292</v>
      </c>
      <c r="D307" s="86"/>
      <c r="E307" s="88">
        <v>2</v>
      </c>
      <c r="F307" s="86" t="s">
        <v>109</v>
      </c>
      <c r="G307" s="109">
        <v>500</v>
      </c>
      <c r="H307" s="101">
        <v>1000</v>
      </c>
      <c r="I307" s="98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W307" s="224"/>
      <c r="X307" s="224"/>
      <c r="Y307" s="224"/>
      <c r="Z307" s="224"/>
      <c r="AA307" s="224"/>
      <c r="AB307" s="224"/>
      <c r="AC307" s="224"/>
      <c r="AD307" s="224"/>
      <c r="AE307" s="224"/>
      <c r="AF307" s="224"/>
      <c r="AG307" s="224"/>
      <c r="AH307" s="224"/>
    </row>
    <row r="308" spans="1:36" s="81" customFormat="1">
      <c r="A308" s="88">
        <v>299</v>
      </c>
      <c r="B308" s="96"/>
      <c r="C308" s="96" t="s">
        <v>235</v>
      </c>
      <c r="D308" s="86"/>
      <c r="E308" s="88">
        <v>1</v>
      </c>
      <c r="F308" s="86" t="s">
        <v>109</v>
      </c>
      <c r="G308" s="109">
        <v>500</v>
      </c>
      <c r="H308" s="101">
        <v>500</v>
      </c>
      <c r="I308" s="98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W308" s="224"/>
      <c r="X308" s="224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4"/>
    </row>
    <row r="309" spans="1:36" s="81" customFormat="1">
      <c r="A309" s="88">
        <v>300</v>
      </c>
      <c r="B309" s="96"/>
      <c r="C309" s="96" t="s">
        <v>301</v>
      </c>
      <c r="D309" s="86"/>
      <c r="E309" s="88">
        <v>1</v>
      </c>
      <c r="F309" s="86" t="s">
        <v>162</v>
      </c>
      <c r="G309" s="109">
        <v>2000</v>
      </c>
      <c r="H309" s="101">
        <v>2000</v>
      </c>
      <c r="I309" s="98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W309" s="224"/>
      <c r="X309" s="224"/>
      <c r="Y309" s="224"/>
      <c r="Z309" s="224"/>
      <c r="AA309" s="224"/>
      <c r="AB309" s="224"/>
      <c r="AC309" s="224"/>
      <c r="AD309" s="224"/>
      <c r="AE309" s="224"/>
      <c r="AF309" s="224"/>
      <c r="AG309" s="224"/>
      <c r="AH309" s="224"/>
    </row>
    <row r="310" spans="1:36" s="81" customFormat="1">
      <c r="A310" s="88">
        <v>301</v>
      </c>
      <c r="B310" s="96"/>
      <c r="C310" s="96" t="s">
        <v>84</v>
      </c>
      <c r="D310" s="98"/>
      <c r="E310" s="88">
        <v>1</v>
      </c>
      <c r="F310" s="139" t="s">
        <v>109</v>
      </c>
      <c r="G310" s="140">
        <v>350</v>
      </c>
      <c r="H310" s="141">
        <f>+E310*G310</f>
        <v>350</v>
      </c>
      <c r="I310" s="98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</row>
    <row r="311" spans="1:36" s="81" customFormat="1">
      <c r="A311" s="88">
        <v>302</v>
      </c>
      <c r="B311" s="96"/>
      <c r="C311" s="96" t="s">
        <v>120</v>
      </c>
      <c r="D311" s="98"/>
      <c r="E311" s="88">
        <v>3</v>
      </c>
      <c r="F311" s="86" t="s">
        <v>121</v>
      </c>
      <c r="G311" s="109">
        <v>150</v>
      </c>
      <c r="H311" s="141">
        <f t="shared" ref="H311:H316" si="10">+E311*G311</f>
        <v>450</v>
      </c>
      <c r="I311" s="98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W311" s="224"/>
      <c r="X311" s="224"/>
      <c r="Y311" s="224"/>
      <c r="Z311" s="224"/>
      <c r="AA311" s="224"/>
      <c r="AB311" s="224"/>
      <c r="AC311" s="224"/>
      <c r="AD311" s="224"/>
      <c r="AE311" s="224"/>
      <c r="AF311" s="224"/>
      <c r="AG311" s="224"/>
      <c r="AH311" s="224"/>
    </row>
    <row r="312" spans="1:36" s="81" customFormat="1">
      <c r="A312" s="88">
        <v>303</v>
      </c>
      <c r="B312" s="96"/>
      <c r="C312" s="96" t="s">
        <v>122</v>
      </c>
      <c r="D312" s="98"/>
      <c r="E312" s="88">
        <v>2</v>
      </c>
      <c r="F312" s="86" t="s">
        <v>121</v>
      </c>
      <c r="G312" s="109">
        <v>180</v>
      </c>
      <c r="H312" s="141">
        <f t="shared" si="10"/>
        <v>360</v>
      </c>
      <c r="I312" s="98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W312" s="224"/>
      <c r="X312" s="22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4"/>
    </row>
    <row r="313" spans="1:36" s="81" customFormat="1">
      <c r="A313" s="88">
        <v>304</v>
      </c>
      <c r="B313" s="96"/>
      <c r="C313" s="96" t="s">
        <v>123</v>
      </c>
      <c r="D313" s="98"/>
      <c r="E313" s="88">
        <v>3</v>
      </c>
      <c r="F313" s="86" t="s">
        <v>119</v>
      </c>
      <c r="G313" s="109">
        <f>32+27.4678+(0.9/3)</f>
        <v>59.767799999999994</v>
      </c>
      <c r="H313" s="141">
        <f t="shared" si="10"/>
        <v>179.30339999999998</v>
      </c>
      <c r="I313" s="98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W313" s="224"/>
      <c r="X313" s="22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4"/>
    </row>
    <row r="314" spans="1:36" s="81" customFormat="1">
      <c r="A314" s="88">
        <v>305</v>
      </c>
      <c r="B314" s="96"/>
      <c r="C314" s="142" t="s">
        <v>164</v>
      </c>
      <c r="D314" s="98"/>
      <c r="E314" s="143">
        <v>3</v>
      </c>
      <c r="F314" s="86" t="s">
        <v>121</v>
      </c>
      <c r="G314" s="144">
        <v>250</v>
      </c>
      <c r="H314" s="141">
        <f t="shared" si="10"/>
        <v>750</v>
      </c>
      <c r="I314" s="98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W314" s="224"/>
      <c r="X314" s="224"/>
      <c r="Y314" s="224"/>
      <c r="Z314" s="224"/>
      <c r="AA314" s="224"/>
      <c r="AB314" s="224"/>
      <c r="AC314" s="224"/>
      <c r="AD314" s="224"/>
      <c r="AE314" s="224"/>
      <c r="AF314" s="224"/>
      <c r="AG314" s="224"/>
      <c r="AH314" s="224"/>
    </row>
    <row r="315" spans="1:36" s="81" customFormat="1">
      <c r="A315" s="88">
        <v>306</v>
      </c>
      <c r="B315" s="96"/>
      <c r="C315" s="142" t="s">
        <v>165</v>
      </c>
      <c r="D315" s="98"/>
      <c r="E315" s="143">
        <v>3</v>
      </c>
      <c r="F315" s="86" t="s">
        <v>121</v>
      </c>
      <c r="G315" s="144">
        <v>237.5</v>
      </c>
      <c r="H315" s="141">
        <f t="shared" si="10"/>
        <v>712.5</v>
      </c>
      <c r="I315" s="98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W315" s="224"/>
      <c r="X315" s="224"/>
      <c r="Y315" s="224"/>
      <c r="Z315" s="224"/>
      <c r="AA315" s="224"/>
      <c r="AB315" s="224"/>
      <c r="AC315" s="224"/>
      <c r="AD315" s="224"/>
      <c r="AE315" s="224"/>
      <c r="AF315" s="224"/>
      <c r="AG315" s="224"/>
      <c r="AH315" s="224"/>
    </row>
    <row r="316" spans="1:36" s="81" customFormat="1">
      <c r="A316" s="88">
        <v>307</v>
      </c>
      <c r="B316" s="96"/>
      <c r="C316" s="145" t="s">
        <v>135</v>
      </c>
      <c r="D316" s="98"/>
      <c r="E316" s="105">
        <v>1</v>
      </c>
      <c r="F316" s="146" t="s">
        <v>112</v>
      </c>
      <c r="G316" s="144">
        <f>2200-1.8</f>
        <v>2198.1999999999998</v>
      </c>
      <c r="H316" s="141">
        <f t="shared" si="10"/>
        <v>2198.1999999999998</v>
      </c>
      <c r="I316" s="98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224"/>
    </row>
    <row r="317" spans="1:36" ht="25.5">
      <c r="A317" s="95">
        <v>308</v>
      </c>
      <c r="B317" s="56" t="s">
        <v>23</v>
      </c>
      <c r="C317" s="56" t="s">
        <v>302</v>
      </c>
      <c r="D317" s="61" t="s">
        <v>38</v>
      </c>
      <c r="E317" s="61"/>
      <c r="F317" s="61"/>
      <c r="G317" s="62"/>
      <c r="H317" s="65">
        <f>SUM(H318:H326)</f>
        <v>143500</v>
      </c>
      <c r="I317" s="61" t="s">
        <v>26</v>
      </c>
      <c r="J317" s="233"/>
      <c r="K317" s="233"/>
      <c r="L317" s="233"/>
      <c r="M317" s="233"/>
      <c r="N317" s="233"/>
      <c r="O317" s="233">
        <v>1</v>
      </c>
      <c r="P317" s="233"/>
      <c r="Q317" s="233"/>
      <c r="R317" s="233"/>
      <c r="S317" s="233"/>
      <c r="T317" s="233"/>
      <c r="U317" s="233"/>
      <c r="W317" s="223"/>
      <c r="X317" s="223"/>
      <c r="Y317" s="223"/>
      <c r="Z317" s="223"/>
      <c r="AA317" s="223"/>
      <c r="AB317" s="223">
        <f>+H317</f>
        <v>143500</v>
      </c>
      <c r="AC317" s="223"/>
      <c r="AD317" s="223"/>
      <c r="AE317" s="223"/>
      <c r="AF317" s="223"/>
      <c r="AG317" s="223"/>
      <c r="AH317" s="223"/>
      <c r="AI317" s="83">
        <f>SUBTOTAL(9,J317:U317)</f>
        <v>1</v>
      </c>
      <c r="AJ317" s="84">
        <f>+H317/AI317</f>
        <v>143500</v>
      </c>
    </row>
    <row r="318" spans="1:36" s="81" customFormat="1">
      <c r="A318" s="88">
        <v>309</v>
      </c>
      <c r="B318" s="96"/>
      <c r="C318" s="96" t="s">
        <v>258</v>
      </c>
      <c r="D318" s="86"/>
      <c r="E318" s="88">
        <v>30</v>
      </c>
      <c r="F318" s="86" t="s">
        <v>81</v>
      </c>
      <c r="G318" s="109">
        <v>150</v>
      </c>
      <c r="H318" s="101">
        <v>27000</v>
      </c>
      <c r="I318" s="98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</row>
    <row r="319" spans="1:36" s="81" customFormat="1">
      <c r="A319" s="88">
        <v>310</v>
      </c>
      <c r="B319" s="96"/>
      <c r="C319" s="96" t="s">
        <v>259</v>
      </c>
      <c r="D319" s="86"/>
      <c r="E319" s="88">
        <v>30</v>
      </c>
      <c r="F319" s="86" t="s">
        <v>81</v>
      </c>
      <c r="G319" s="109">
        <v>120</v>
      </c>
      <c r="H319" s="101">
        <v>21600</v>
      </c>
      <c r="I319" s="98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W319" s="224"/>
      <c r="X319" s="224"/>
      <c r="Y319" s="224"/>
      <c r="Z319" s="224"/>
      <c r="AA319" s="224"/>
      <c r="AB319" s="224"/>
      <c r="AC319" s="224"/>
      <c r="AD319" s="224"/>
      <c r="AE319" s="224"/>
      <c r="AF319" s="224"/>
      <c r="AG319" s="224"/>
      <c r="AH319" s="224"/>
    </row>
    <row r="320" spans="1:36" s="81" customFormat="1">
      <c r="A320" s="88">
        <v>311</v>
      </c>
      <c r="B320" s="96"/>
      <c r="C320" s="96" t="s">
        <v>260</v>
      </c>
      <c r="D320" s="86"/>
      <c r="E320" s="88">
        <v>30</v>
      </c>
      <c r="F320" s="86" t="s">
        <v>81</v>
      </c>
      <c r="G320" s="109">
        <v>180</v>
      </c>
      <c r="H320" s="101">
        <v>32400</v>
      </c>
      <c r="I320" s="98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  <c r="AG320" s="224"/>
      <c r="AH320" s="224"/>
    </row>
    <row r="321" spans="1:36" s="81" customFormat="1">
      <c r="A321" s="88">
        <v>312</v>
      </c>
      <c r="B321" s="96"/>
      <c r="C321" s="96" t="s">
        <v>261</v>
      </c>
      <c r="D321" s="86"/>
      <c r="E321" s="88">
        <v>30</v>
      </c>
      <c r="F321" s="86" t="s">
        <v>81</v>
      </c>
      <c r="G321" s="109">
        <v>120</v>
      </c>
      <c r="H321" s="101">
        <v>21600</v>
      </c>
      <c r="I321" s="98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224"/>
    </row>
    <row r="322" spans="1:36" s="81" customFormat="1">
      <c r="A322" s="88">
        <v>313</v>
      </c>
      <c r="B322" s="96"/>
      <c r="C322" s="96" t="s">
        <v>262</v>
      </c>
      <c r="D322" s="86"/>
      <c r="E322" s="88">
        <v>30</v>
      </c>
      <c r="F322" s="86" t="s">
        <v>81</v>
      </c>
      <c r="G322" s="109">
        <v>180</v>
      </c>
      <c r="H322" s="101">
        <v>32400</v>
      </c>
      <c r="I322" s="98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W322" s="224"/>
      <c r="X322" s="224"/>
      <c r="Y322" s="224"/>
      <c r="Z322" s="224"/>
      <c r="AA322" s="224"/>
      <c r="AB322" s="224"/>
      <c r="AC322" s="224"/>
      <c r="AD322" s="224"/>
      <c r="AE322" s="224"/>
      <c r="AF322" s="224"/>
      <c r="AG322" s="224"/>
      <c r="AH322" s="224"/>
    </row>
    <row r="323" spans="1:36" s="81" customFormat="1">
      <c r="A323" s="88">
        <v>314</v>
      </c>
      <c r="B323" s="96"/>
      <c r="C323" s="96" t="s">
        <v>292</v>
      </c>
      <c r="D323" s="86"/>
      <c r="E323" s="88">
        <v>2</v>
      </c>
      <c r="F323" s="86" t="s">
        <v>109</v>
      </c>
      <c r="G323" s="109">
        <v>500</v>
      </c>
      <c r="H323" s="101">
        <v>1000</v>
      </c>
      <c r="I323" s="98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4"/>
    </row>
    <row r="324" spans="1:36" s="81" customFormat="1">
      <c r="A324" s="88">
        <v>315</v>
      </c>
      <c r="B324" s="96"/>
      <c r="C324" s="96" t="s">
        <v>235</v>
      </c>
      <c r="D324" s="86"/>
      <c r="E324" s="88">
        <v>1</v>
      </c>
      <c r="F324" s="86" t="s">
        <v>109</v>
      </c>
      <c r="G324" s="109">
        <v>500</v>
      </c>
      <c r="H324" s="101">
        <v>500</v>
      </c>
      <c r="I324" s="98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</row>
    <row r="325" spans="1:36" s="81" customFormat="1">
      <c r="A325" s="88">
        <v>316</v>
      </c>
      <c r="B325" s="96"/>
      <c r="C325" s="96" t="s">
        <v>301</v>
      </c>
      <c r="D325" s="86"/>
      <c r="E325" s="88">
        <v>1</v>
      </c>
      <c r="F325" s="86" t="s">
        <v>162</v>
      </c>
      <c r="G325" s="109">
        <v>2000</v>
      </c>
      <c r="H325" s="101">
        <v>2000</v>
      </c>
      <c r="I325" s="98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W325" s="224"/>
      <c r="X325" s="224"/>
      <c r="Y325" s="224"/>
      <c r="Z325" s="224"/>
      <c r="AA325" s="224"/>
      <c r="AB325" s="224"/>
      <c r="AC325" s="224"/>
      <c r="AD325" s="224"/>
      <c r="AE325" s="224"/>
      <c r="AF325" s="224"/>
      <c r="AG325" s="224"/>
      <c r="AH325" s="224"/>
    </row>
    <row r="326" spans="1:36" s="81" customFormat="1">
      <c r="A326" s="88">
        <v>317</v>
      </c>
      <c r="B326" s="96"/>
      <c r="C326" s="96" t="s">
        <v>303</v>
      </c>
      <c r="D326" s="86"/>
      <c r="E326" s="88">
        <v>1</v>
      </c>
      <c r="F326" s="86" t="s">
        <v>162</v>
      </c>
      <c r="G326" s="109">
        <v>5000</v>
      </c>
      <c r="H326" s="101">
        <v>5000</v>
      </c>
      <c r="I326" s="98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</row>
    <row r="327" spans="1:36">
      <c r="A327" s="95">
        <v>318</v>
      </c>
      <c r="B327" s="56" t="s">
        <v>23</v>
      </c>
      <c r="C327" s="56" t="s">
        <v>304</v>
      </c>
      <c r="D327" s="61" t="s">
        <v>38</v>
      </c>
      <c r="E327" s="61"/>
      <c r="F327" s="61"/>
      <c r="G327" s="62"/>
      <c r="H327" s="65">
        <f>SUM(H328:H337)</f>
        <v>140300</v>
      </c>
      <c r="I327" s="61" t="s">
        <v>26</v>
      </c>
      <c r="J327" s="233"/>
      <c r="K327" s="233"/>
      <c r="L327" s="233"/>
      <c r="M327" s="233"/>
      <c r="N327" s="233"/>
      <c r="O327" s="233">
        <v>1</v>
      </c>
      <c r="P327" s="233"/>
      <c r="Q327" s="233"/>
      <c r="R327" s="233"/>
      <c r="S327" s="233"/>
      <c r="T327" s="233"/>
      <c r="U327" s="233"/>
      <c r="W327" s="223"/>
      <c r="X327" s="223"/>
      <c r="Y327" s="223"/>
      <c r="Z327" s="223"/>
      <c r="AA327" s="223"/>
      <c r="AB327" s="223">
        <f>+H327</f>
        <v>140300</v>
      </c>
      <c r="AC327" s="223"/>
      <c r="AD327" s="223"/>
      <c r="AE327" s="223"/>
      <c r="AF327" s="223"/>
      <c r="AG327" s="223"/>
      <c r="AH327" s="223"/>
      <c r="AI327" s="83">
        <f>SUBTOTAL(9,J327:U327)</f>
        <v>1</v>
      </c>
      <c r="AJ327" s="84">
        <f>+H327/AI327</f>
        <v>140300</v>
      </c>
    </row>
    <row r="328" spans="1:36" s="81" customFormat="1">
      <c r="A328" s="88">
        <v>319</v>
      </c>
      <c r="B328" s="96"/>
      <c r="C328" s="96" t="s">
        <v>258</v>
      </c>
      <c r="D328" s="86"/>
      <c r="E328" s="88">
        <v>30</v>
      </c>
      <c r="F328" s="86" t="s">
        <v>81</v>
      </c>
      <c r="G328" s="109">
        <v>150</v>
      </c>
      <c r="H328" s="101">
        <v>27000</v>
      </c>
      <c r="I328" s="98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W328" s="224"/>
      <c r="X328" s="224"/>
      <c r="Y328" s="224"/>
      <c r="Z328" s="224"/>
      <c r="AA328" s="224"/>
      <c r="AB328" s="224"/>
      <c r="AC328" s="224"/>
      <c r="AD328" s="224"/>
      <c r="AE328" s="224"/>
      <c r="AF328" s="224"/>
      <c r="AG328" s="224"/>
      <c r="AH328" s="224"/>
    </row>
    <row r="329" spans="1:36" s="81" customFormat="1">
      <c r="A329" s="88">
        <v>320</v>
      </c>
      <c r="B329" s="96"/>
      <c r="C329" s="96" t="s">
        <v>259</v>
      </c>
      <c r="D329" s="86"/>
      <c r="E329" s="88">
        <v>30</v>
      </c>
      <c r="F329" s="86" t="s">
        <v>81</v>
      </c>
      <c r="G329" s="109">
        <v>120</v>
      </c>
      <c r="H329" s="101">
        <v>21600</v>
      </c>
      <c r="I329" s="98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W329" s="224"/>
      <c r="X329" s="224"/>
      <c r="Y329" s="224"/>
      <c r="Z329" s="224"/>
      <c r="AA329" s="224"/>
      <c r="AB329" s="224"/>
      <c r="AC329" s="224"/>
      <c r="AD329" s="224"/>
      <c r="AE329" s="224"/>
      <c r="AF329" s="224"/>
      <c r="AG329" s="224"/>
      <c r="AH329" s="224"/>
    </row>
    <row r="330" spans="1:36" s="81" customFormat="1">
      <c r="A330" s="88">
        <v>321</v>
      </c>
      <c r="B330" s="96"/>
      <c r="C330" s="96" t="s">
        <v>260</v>
      </c>
      <c r="D330" s="86"/>
      <c r="E330" s="88">
        <v>30</v>
      </c>
      <c r="F330" s="86" t="s">
        <v>81</v>
      </c>
      <c r="G330" s="109">
        <v>180</v>
      </c>
      <c r="H330" s="101">
        <v>32400</v>
      </c>
      <c r="I330" s="98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W330" s="224"/>
      <c r="X330" s="224"/>
      <c r="Y330" s="224"/>
      <c r="Z330" s="224"/>
      <c r="AA330" s="224"/>
      <c r="AB330" s="224"/>
      <c r="AC330" s="224"/>
      <c r="AD330" s="224"/>
      <c r="AE330" s="224"/>
      <c r="AF330" s="224"/>
      <c r="AG330" s="224"/>
      <c r="AH330" s="224"/>
    </row>
    <row r="331" spans="1:36" s="81" customFormat="1">
      <c r="A331" s="88">
        <v>322</v>
      </c>
      <c r="B331" s="96"/>
      <c r="C331" s="96" t="s">
        <v>261</v>
      </c>
      <c r="D331" s="86"/>
      <c r="E331" s="88">
        <v>30</v>
      </c>
      <c r="F331" s="86" t="s">
        <v>81</v>
      </c>
      <c r="G331" s="109">
        <v>120</v>
      </c>
      <c r="H331" s="101">
        <v>21600</v>
      </c>
      <c r="I331" s="98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W331" s="224"/>
      <c r="X331" s="224"/>
      <c r="Y331" s="224"/>
      <c r="Z331" s="224"/>
      <c r="AA331" s="224"/>
      <c r="AB331" s="224"/>
      <c r="AC331" s="224"/>
      <c r="AD331" s="224"/>
      <c r="AE331" s="224"/>
      <c r="AF331" s="224"/>
      <c r="AG331" s="224"/>
      <c r="AH331" s="224"/>
    </row>
    <row r="332" spans="1:36" s="81" customFormat="1">
      <c r="A332" s="88">
        <v>323</v>
      </c>
      <c r="B332" s="96"/>
      <c r="C332" s="96" t="s">
        <v>262</v>
      </c>
      <c r="D332" s="86"/>
      <c r="E332" s="88">
        <v>30</v>
      </c>
      <c r="F332" s="86" t="s">
        <v>81</v>
      </c>
      <c r="G332" s="109">
        <v>180</v>
      </c>
      <c r="H332" s="101">
        <v>32400</v>
      </c>
      <c r="I332" s="98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224"/>
    </row>
    <row r="333" spans="1:36" s="81" customFormat="1">
      <c r="A333" s="88">
        <v>324</v>
      </c>
      <c r="B333" s="96"/>
      <c r="C333" s="96" t="s">
        <v>292</v>
      </c>
      <c r="D333" s="86"/>
      <c r="E333" s="88">
        <v>2</v>
      </c>
      <c r="F333" s="86" t="s">
        <v>109</v>
      </c>
      <c r="G333" s="109">
        <v>500</v>
      </c>
      <c r="H333" s="101">
        <v>1000</v>
      </c>
      <c r="I333" s="98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4"/>
    </row>
    <row r="334" spans="1:36" s="81" customFormat="1">
      <c r="A334" s="88">
        <v>325</v>
      </c>
      <c r="B334" s="96"/>
      <c r="C334" s="96" t="s">
        <v>235</v>
      </c>
      <c r="D334" s="86"/>
      <c r="E334" s="88">
        <v>1</v>
      </c>
      <c r="F334" s="86" t="s">
        <v>109</v>
      </c>
      <c r="G334" s="109">
        <v>500</v>
      </c>
      <c r="H334" s="101">
        <v>500</v>
      </c>
      <c r="I334" s="98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224"/>
    </row>
    <row r="335" spans="1:36" s="81" customFormat="1">
      <c r="A335" s="88">
        <v>326</v>
      </c>
      <c r="B335" s="96"/>
      <c r="C335" s="96" t="s">
        <v>124</v>
      </c>
      <c r="D335" s="86"/>
      <c r="E335" s="88">
        <v>10</v>
      </c>
      <c r="F335" s="86" t="s">
        <v>294</v>
      </c>
      <c r="G335" s="109">
        <v>110</v>
      </c>
      <c r="H335" s="101">
        <v>1100</v>
      </c>
      <c r="I335" s="98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W335" s="224"/>
      <c r="X335" s="224"/>
      <c r="Y335" s="224"/>
      <c r="Z335" s="224"/>
      <c r="AA335" s="224"/>
      <c r="AB335" s="224"/>
      <c r="AC335" s="224"/>
      <c r="AD335" s="224"/>
      <c r="AE335" s="224"/>
      <c r="AF335" s="224"/>
      <c r="AG335" s="224"/>
      <c r="AH335" s="224"/>
    </row>
    <row r="336" spans="1:36" s="81" customFormat="1">
      <c r="A336" s="88">
        <v>327</v>
      </c>
      <c r="B336" s="96"/>
      <c r="C336" s="96" t="s">
        <v>305</v>
      </c>
      <c r="D336" s="86"/>
      <c r="E336" s="88">
        <v>1</v>
      </c>
      <c r="F336" s="86" t="s">
        <v>109</v>
      </c>
      <c r="G336" s="109">
        <v>700</v>
      </c>
      <c r="H336" s="101">
        <v>700</v>
      </c>
      <c r="I336" s="98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</row>
    <row r="337" spans="1:36" s="81" customFormat="1">
      <c r="A337" s="88">
        <v>328</v>
      </c>
      <c r="B337" s="96"/>
      <c r="C337" s="96" t="s">
        <v>301</v>
      </c>
      <c r="D337" s="86"/>
      <c r="E337" s="88">
        <v>1</v>
      </c>
      <c r="F337" s="86" t="s">
        <v>162</v>
      </c>
      <c r="G337" s="109">
        <v>2000</v>
      </c>
      <c r="H337" s="101">
        <v>2000</v>
      </c>
      <c r="I337" s="98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W337" s="224"/>
      <c r="X337" s="224"/>
      <c r="Y337" s="224"/>
      <c r="Z337" s="224"/>
      <c r="AA337" s="224"/>
      <c r="AB337" s="224"/>
      <c r="AC337" s="224"/>
      <c r="AD337" s="224"/>
      <c r="AE337" s="224"/>
      <c r="AF337" s="224"/>
      <c r="AG337" s="224"/>
      <c r="AH337" s="224"/>
    </row>
    <row r="338" spans="1:36" ht="25.5">
      <c r="A338" s="95">
        <v>329</v>
      </c>
      <c r="B338" s="56" t="s">
        <v>23</v>
      </c>
      <c r="C338" s="56" t="s">
        <v>307</v>
      </c>
      <c r="D338" s="61" t="s">
        <v>38</v>
      </c>
      <c r="E338" s="61"/>
      <c r="F338" s="61"/>
      <c r="G338" s="62"/>
      <c r="H338" s="65">
        <f>SUM(H339:H349)</f>
        <v>147880</v>
      </c>
      <c r="I338" s="61" t="s">
        <v>26</v>
      </c>
      <c r="J338" s="233">
        <v>1</v>
      </c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  <c r="W338" s="223">
        <f>+H338</f>
        <v>147880</v>
      </c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83">
        <f>SUBTOTAL(9,J338:U338)</f>
        <v>1</v>
      </c>
      <c r="AJ338" s="84">
        <f>+H338/AI338</f>
        <v>147880</v>
      </c>
    </row>
    <row r="339" spans="1:36" s="81" customFormat="1">
      <c r="A339" s="88">
        <v>330</v>
      </c>
      <c r="B339" s="96"/>
      <c r="C339" s="96" t="s">
        <v>258</v>
      </c>
      <c r="D339" s="86"/>
      <c r="E339" s="88">
        <v>30</v>
      </c>
      <c r="F339" s="86" t="s">
        <v>81</v>
      </c>
      <c r="G339" s="109">
        <v>150</v>
      </c>
      <c r="H339" s="101">
        <v>27000</v>
      </c>
      <c r="I339" s="98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W339" s="224"/>
      <c r="X339" s="224"/>
      <c r="Y339" s="224"/>
      <c r="Z339" s="224"/>
      <c r="AA339" s="224"/>
      <c r="AB339" s="224"/>
      <c r="AC339" s="224"/>
      <c r="AD339" s="224"/>
      <c r="AE339" s="224"/>
      <c r="AF339" s="224"/>
      <c r="AG339" s="224"/>
      <c r="AH339" s="224"/>
    </row>
    <row r="340" spans="1:36" s="81" customFormat="1">
      <c r="A340" s="88">
        <v>331</v>
      </c>
      <c r="B340" s="96"/>
      <c r="C340" s="96" t="s">
        <v>259</v>
      </c>
      <c r="D340" s="86"/>
      <c r="E340" s="88">
        <v>30</v>
      </c>
      <c r="F340" s="86" t="s">
        <v>81</v>
      </c>
      <c r="G340" s="109">
        <v>120</v>
      </c>
      <c r="H340" s="101">
        <v>21600</v>
      </c>
      <c r="I340" s="98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W340" s="224"/>
      <c r="X340" s="224"/>
      <c r="Y340" s="224"/>
      <c r="Z340" s="224"/>
      <c r="AA340" s="224"/>
      <c r="AB340" s="224"/>
      <c r="AC340" s="224"/>
      <c r="AD340" s="224"/>
      <c r="AE340" s="224"/>
      <c r="AF340" s="224"/>
      <c r="AG340" s="224"/>
      <c r="AH340" s="224"/>
    </row>
    <row r="341" spans="1:36" s="81" customFormat="1">
      <c r="A341" s="88">
        <v>332</v>
      </c>
      <c r="B341" s="96"/>
      <c r="C341" s="96" t="s">
        <v>260</v>
      </c>
      <c r="D341" s="86"/>
      <c r="E341" s="88">
        <v>30</v>
      </c>
      <c r="F341" s="86" t="s">
        <v>81</v>
      </c>
      <c r="G341" s="109">
        <v>180</v>
      </c>
      <c r="H341" s="101">
        <v>32400</v>
      </c>
      <c r="I341" s="98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W341" s="224"/>
      <c r="X341" s="224"/>
      <c r="Y341" s="224"/>
      <c r="Z341" s="224"/>
      <c r="AA341" s="224"/>
      <c r="AB341" s="224"/>
      <c r="AC341" s="224"/>
      <c r="AD341" s="224"/>
      <c r="AE341" s="224"/>
      <c r="AF341" s="224"/>
      <c r="AG341" s="224"/>
      <c r="AH341" s="224"/>
    </row>
    <row r="342" spans="1:36" s="81" customFormat="1">
      <c r="A342" s="88">
        <v>333</v>
      </c>
      <c r="B342" s="96"/>
      <c r="C342" s="96" t="s">
        <v>261</v>
      </c>
      <c r="D342" s="86"/>
      <c r="E342" s="88">
        <v>30</v>
      </c>
      <c r="F342" s="86" t="s">
        <v>81</v>
      </c>
      <c r="G342" s="109">
        <v>120</v>
      </c>
      <c r="H342" s="101">
        <v>21600</v>
      </c>
      <c r="I342" s="98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W342" s="224"/>
      <c r="X342" s="224"/>
      <c r="Y342" s="224"/>
      <c r="Z342" s="224"/>
      <c r="AA342" s="224"/>
      <c r="AB342" s="224"/>
      <c r="AC342" s="224"/>
      <c r="AD342" s="224"/>
      <c r="AE342" s="224"/>
      <c r="AF342" s="224"/>
      <c r="AG342" s="224"/>
      <c r="AH342" s="224"/>
    </row>
    <row r="343" spans="1:36" s="81" customFormat="1">
      <c r="A343" s="88">
        <v>334</v>
      </c>
      <c r="B343" s="96"/>
      <c r="C343" s="96" t="s">
        <v>262</v>
      </c>
      <c r="D343" s="86"/>
      <c r="E343" s="88">
        <v>30</v>
      </c>
      <c r="F343" s="86" t="s">
        <v>81</v>
      </c>
      <c r="G343" s="109">
        <v>180</v>
      </c>
      <c r="H343" s="101">
        <v>32400</v>
      </c>
      <c r="I343" s="98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W343" s="224"/>
      <c r="X343" s="224"/>
      <c r="Y343" s="224"/>
      <c r="Z343" s="224"/>
      <c r="AA343" s="224"/>
      <c r="AB343" s="224"/>
      <c r="AC343" s="224"/>
      <c r="AD343" s="224"/>
      <c r="AE343" s="224"/>
      <c r="AF343" s="224"/>
      <c r="AG343" s="224"/>
      <c r="AH343" s="224"/>
    </row>
    <row r="344" spans="1:36" s="81" customFormat="1">
      <c r="A344" s="88">
        <v>335</v>
      </c>
      <c r="B344" s="96"/>
      <c r="C344" s="96" t="s">
        <v>211</v>
      </c>
      <c r="D344" s="86"/>
      <c r="E344" s="88">
        <v>20</v>
      </c>
      <c r="F344" s="86" t="s">
        <v>263</v>
      </c>
      <c r="G344" s="109">
        <v>110</v>
      </c>
      <c r="H344" s="101">
        <v>2200</v>
      </c>
      <c r="I344" s="98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</row>
    <row r="345" spans="1:36" s="81" customFormat="1">
      <c r="A345" s="88">
        <v>336</v>
      </c>
      <c r="B345" s="96"/>
      <c r="C345" s="96" t="s">
        <v>264</v>
      </c>
      <c r="D345" s="86"/>
      <c r="E345" s="88">
        <v>3</v>
      </c>
      <c r="F345" s="86" t="s">
        <v>162</v>
      </c>
      <c r="G345" s="109">
        <v>2000</v>
      </c>
      <c r="H345" s="101">
        <v>6000</v>
      </c>
      <c r="I345" s="98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W345" s="224"/>
      <c r="X345" s="224"/>
      <c r="Y345" s="224"/>
      <c r="Z345" s="224"/>
      <c r="AA345" s="224"/>
      <c r="AB345" s="224"/>
      <c r="AC345" s="224"/>
      <c r="AD345" s="224"/>
      <c r="AE345" s="224"/>
      <c r="AF345" s="224"/>
      <c r="AG345" s="224"/>
      <c r="AH345" s="224"/>
    </row>
    <row r="346" spans="1:36" s="81" customFormat="1">
      <c r="A346" s="88">
        <v>337</v>
      </c>
      <c r="B346" s="96"/>
      <c r="C346" s="96" t="s">
        <v>210</v>
      </c>
      <c r="D346" s="86"/>
      <c r="E346" s="98">
        <v>50</v>
      </c>
      <c r="F346" s="98" t="s">
        <v>85</v>
      </c>
      <c r="G346" s="130">
        <v>15</v>
      </c>
      <c r="H346" s="147">
        <v>750</v>
      </c>
      <c r="I346" s="98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W346" s="224"/>
      <c r="X346" s="224"/>
      <c r="Y346" s="224"/>
      <c r="Z346" s="224"/>
      <c r="AA346" s="224"/>
      <c r="AB346" s="224"/>
      <c r="AC346" s="224"/>
      <c r="AD346" s="224"/>
      <c r="AE346" s="224"/>
      <c r="AF346" s="224"/>
      <c r="AG346" s="224"/>
      <c r="AH346" s="224"/>
    </row>
    <row r="347" spans="1:36" s="81" customFormat="1">
      <c r="A347" s="88">
        <v>338</v>
      </c>
      <c r="B347" s="96"/>
      <c r="C347" s="96" t="s">
        <v>228</v>
      </c>
      <c r="D347" s="86"/>
      <c r="E347" s="88">
        <v>50</v>
      </c>
      <c r="F347" s="86" t="s">
        <v>85</v>
      </c>
      <c r="G347" s="109">
        <v>35</v>
      </c>
      <c r="H347" s="101">
        <v>1750</v>
      </c>
      <c r="I347" s="98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W347" s="224"/>
      <c r="X347" s="224"/>
      <c r="Y347" s="224"/>
      <c r="Z347" s="224"/>
      <c r="AA347" s="224"/>
      <c r="AB347" s="224"/>
      <c r="AC347" s="224"/>
      <c r="AD347" s="224"/>
      <c r="AE347" s="224"/>
      <c r="AF347" s="224"/>
      <c r="AG347" s="224"/>
      <c r="AH347" s="224"/>
    </row>
    <row r="348" spans="1:36" s="81" customFormat="1">
      <c r="A348" s="88">
        <v>339</v>
      </c>
      <c r="B348" s="96"/>
      <c r="C348" s="96" t="s">
        <v>235</v>
      </c>
      <c r="D348" s="86"/>
      <c r="E348" s="88">
        <v>2</v>
      </c>
      <c r="F348" s="86" t="s">
        <v>117</v>
      </c>
      <c r="G348" s="109">
        <v>490</v>
      </c>
      <c r="H348" s="101">
        <v>980</v>
      </c>
      <c r="I348" s="98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W348" s="224"/>
      <c r="X348" s="224"/>
      <c r="Y348" s="224"/>
      <c r="Z348" s="224"/>
      <c r="AA348" s="224"/>
      <c r="AB348" s="224"/>
      <c r="AC348" s="224"/>
      <c r="AD348" s="224"/>
      <c r="AE348" s="224"/>
      <c r="AF348" s="224"/>
      <c r="AG348" s="224"/>
      <c r="AH348" s="224"/>
    </row>
    <row r="349" spans="1:36" s="81" customFormat="1">
      <c r="A349" s="88">
        <v>340</v>
      </c>
      <c r="B349" s="96"/>
      <c r="C349" s="96" t="s">
        <v>265</v>
      </c>
      <c r="D349" s="86"/>
      <c r="E349" s="88">
        <v>12</v>
      </c>
      <c r="F349" s="86" t="s">
        <v>117</v>
      </c>
      <c r="G349" s="109">
        <v>100</v>
      </c>
      <c r="H349" s="101">
        <v>1200</v>
      </c>
      <c r="I349" s="98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W349" s="224"/>
      <c r="X349" s="224"/>
      <c r="Y349" s="224"/>
      <c r="Z349" s="224"/>
      <c r="AA349" s="224"/>
      <c r="AB349" s="224"/>
      <c r="AC349" s="224"/>
      <c r="AD349" s="224"/>
      <c r="AE349" s="224"/>
      <c r="AF349" s="224"/>
      <c r="AG349" s="224"/>
      <c r="AH349" s="224"/>
    </row>
    <row r="350" spans="1:36" ht="25.5">
      <c r="A350" s="95">
        <v>341</v>
      </c>
      <c r="B350" s="56" t="s">
        <v>23</v>
      </c>
      <c r="C350" s="13" t="s">
        <v>837</v>
      </c>
      <c r="D350" s="61" t="s">
        <v>38</v>
      </c>
      <c r="E350" s="61"/>
      <c r="F350" s="61"/>
      <c r="G350" s="62"/>
      <c r="H350" s="65">
        <f>SUM(H351:H371)</f>
        <v>266440</v>
      </c>
      <c r="I350" s="61" t="s">
        <v>26</v>
      </c>
      <c r="J350" s="233">
        <v>1</v>
      </c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  <c r="W350" s="223">
        <f>+H350</f>
        <v>266440</v>
      </c>
      <c r="X350" s="223"/>
      <c r="Y350" s="223"/>
      <c r="Z350" s="223"/>
      <c r="AA350" s="223"/>
      <c r="AB350" s="223"/>
      <c r="AC350" s="223"/>
      <c r="AD350" s="223"/>
      <c r="AE350" s="223"/>
      <c r="AF350" s="223"/>
      <c r="AG350" s="223"/>
      <c r="AH350" s="223"/>
      <c r="AI350" s="83">
        <f>SUBTOTAL(9,J350:U350)</f>
        <v>1</v>
      </c>
      <c r="AJ350" s="84">
        <f>+H350/AI350</f>
        <v>266440</v>
      </c>
    </row>
    <row r="351" spans="1:36" s="81" customFormat="1">
      <c r="A351" s="88">
        <v>342</v>
      </c>
      <c r="B351" s="96"/>
      <c r="C351" s="110" t="s">
        <v>269</v>
      </c>
      <c r="D351" s="86"/>
      <c r="E351" s="88"/>
      <c r="F351" s="86"/>
      <c r="G351" s="109"/>
      <c r="H351" s="101"/>
      <c r="I351" s="98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W351" s="224"/>
      <c r="X351" s="224"/>
      <c r="Y351" s="224"/>
      <c r="Z351" s="224"/>
      <c r="AA351" s="224"/>
      <c r="AB351" s="224"/>
      <c r="AC351" s="224"/>
      <c r="AD351" s="224"/>
      <c r="AE351" s="224"/>
      <c r="AF351" s="224"/>
      <c r="AG351" s="224"/>
      <c r="AH351" s="224"/>
    </row>
    <row r="352" spans="1:36" s="81" customFormat="1">
      <c r="A352" s="88">
        <v>343</v>
      </c>
      <c r="B352" s="96"/>
      <c r="C352" s="96" t="s">
        <v>270</v>
      </c>
      <c r="D352" s="86"/>
      <c r="E352" s="88">
        <v>50</v>
      </c>
      <c r="F352" s="86" t="s">
        <v>81</v>
      </c>
      <c r="G352" s="109">
        <v>150</v>
      </c>
      <c r="H352" s="101">
        <v>22500</v>
      </c>
      <c r="I352" s="98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W352" s="224"/>
      <c r="X352" s="224"/>
      <c r="Y352" s="224"/>
      <c r="Z352" s="224"/>
      <c r="AA352" s="224"/>
      <c r="AB352" s="224"/>
      <c r="AC352" s="224"/>
      <c r="AD352" s="224"/>
      <c r="AE352" s="224"/>
      <c r="AF352" s="224"/>
      <c r="AG352" s="224"/>
      <c r="AH352" s="224"/>
    </row>
    <row r="353" spans="1:34" s="81" customFormat="1">
      <c r="A353" s="88">
        <v>344</v>
      </c>
      <c r="B353" s="96"/>
      <c r="C353" s="96" t="s">
        <v>271</v>
      </c>
      <c r="D353" s="86"/>
      <c r="E353" s="88">
        <v>50</v>
      </c>
      <c r="F353" s="86" t="s">
        <v>81</v>
      </c>
      <c r="G353" s="109">
        <v>120</v>
      </c>
      <c r="H353" s="101">
        <v>18000</v>
      </c>
      <c r="I353" s="98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W353" s="224"/>
      <c r="X353" s="224"/>
      <c r="Y353" s="224"/>
      <c r="Z353" s="224"/>
      <c r="AA353" s="224"/>
      <c r="AB353" s="224"/>
      <c r="AC353" s="224"/>
      <c r="AD353" s="224"/>
      <c r="AE353" s="224"/>
      <c r="AF353" s="224"/>
      <c r="AG353" s="224"/>
      <c r="AH353" s="224"/>
    </row>
    <row r="354" spans="1:34" s="81" customFormat="1">
      <c r="A354" s="88">
        <v>345</v>
      </c>
      <c r="B354" s="96"/>
      <c r="C354" s="96" t="s">
        <v>272</v>
      </c>
      <c r="D354" s="86"/>
      <c r="E354" s="88">
        <v>50</v>
      </c>
      <c r="F354" s="86" t="s">
        <v>81</v>
      </c>
      <c r="G354" s="109">
        <v>180</v>
      </c>
      <c r="H354" s="101">
        <v>27000</v>
      </c>
      <c r="I354" s="98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W354" s="224"/>
      <c r="X354" s="224"/>
      <c r="Y354" s="224"/>
      <c r="Z354" s="224"/>
      <c r="AA354" s="224"/>
      <c r="AB354" s="224"/>
      <c r="AC354" s="224"/>
      <c r="AD354" s="224"/>
      <c r="AE354" s="224"/>
      <c r="AF354" s="224"/>
      <c r="AG354" s="224"/>
      <c r="AH354" s="224"/>
    </row>
    <row r="355" spans="1:34" s="81" customFormat="1">
      <c r="A355" s="88">
        <v>346</v>
      </c>
      <c r="B355" s="96"/>
      <c r="C355" s="96" t="s">
        <v>273</v>
      </c>
      <c r="D355" s="86"/>
      <c r="E355" s="88">
        <v>50</v>
      </c>
      <c r="F355" s="86" t="s">
        <v>81</v>
      </c>
      <c r="G355" s="109">
        <v>120</v>
      </c>
      <c r="H355" s="101">
        <v>18000</v>
      </c>
      <c r="I355" s="98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W355" s="224"/>
      <c r="X355" s="224"/>
      <c r="Y355" s="224"/>
      <c r="Z355" s="224"/>
      <c r="AA355" s="224"/>
      <c r="AB355" s="224"/>
      <c r="AC355" s="224"/>
      <c r="AD355" s="224"/>
      <c r="AE355" s="224"/>
      <c r="AF355" s="224"/>
      <c r="AG355" s="224"/>
      <c r="AH355" s="224"/>
    </row>
    <row r="356" spans="1:34" s="81" customFormat="1">
      <c r="A356" s="88">
        <v>347</v>
      </c>
      <c r="B356" s="96"/>
      <c r="C356" s="96" t="s">
        <v>274</v>
      </c>
      <c r="D356" s="86"/>
      <c r="E356" s="88">
        <v>50</v>
      </c>
      <c r="F356" s="86" t="s">
        <v>81</v>
      </c>
      <c r="G356" s="109">
        <v>180</v>
      </c>
      <c r="H356" s="101">
        <v>27000</v>
      </c>
      <c r="I356" s="98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W356" s="224"/>
      <c r="X356" s="224"/>
      <c r="Y356" s="224"/>
      <c r="Z356" s="224"/>
      <c r="AA356" s="224"/>
      <c r="AB356" s="224"/>
      <c r="AC356" s="224"/>
      <c r="AD356" s="224"/>
      <c r="AE356" s="224"/>
      <c r="AF356" s="224"/>
      <c r="AG356" s="224"/>
      <c r="AH356" s="224"/>
    </row>
    <row r="357" spans="1:34" s="81" customFormat="1">
      <c r="A357" s="88">
        <v>348</v>
      </c>
      <c r="B357" s="96"/>
      <c r="C357" s="96" t="s">
        <v>309</v>
      </c>
      <c r="D357" s="86"/>
      <c r="E357" s="88">
        <v>34</v>
      </c>
      <c r="F357" s="86" t="s">
        <v>206</v>
      </c>
      <c r="G357" s="109">
        <v>420</v>
      </c>
      <c r="H357" s="101">
        <v>14280</v>
      </c>
      <c r="I357" s="98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W357" s="224"/>
      <c r="X357" s="224"/>
      <c r="Y357" s="224"/>
      <c r="Z357" s="224"/>
      <c r="AA357" s="224"/>
      <c r="AB357" s="224"/>
      <c r="AC357" s="224"/>
      <c r="AD357" s="224"/>
      <c r="AE357" s="224"/>
      <c r="AF357" s="224"/>
      <c r="AG357" s="224"/>
      <c r="AH357" s="224"/>
    </row>
    <row r="358" spans="1:34" s="81" customFormat="1">
      <c r="A358" s="88">
        <v>349</v>
      </c>
      <c r="B358" s="96"/>
      <c r="C358" s="110" t="s">
        <v>277</v>
      </c>
      <c r="D358" s="86"/>
      <c r="E358" s="88"/>
      <c r="F358" s="86"/>
      <c r="G358" s="109"/>
      <c r="H358" s="101"/>
      <c r="I358" s="98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W358" s="224"/>
      <c r="X358" s="22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4"/>
    </row>
    <row r="359" spans="1:34" s="81" customFormat="1">
      <c r="A359" s="88">
        <v>350</v>
      </c>
      <c r="B359" s="96"/>
      <c r="C359" s="96" t="s">
        <v>270</v>
      </c>
      <c r="D359" s="86"/>
      <c r="E359" s="88">
        <v>50</v>
      </c>
      <c r="F359" s="86" t="s">
        <v>81</v>
      </c>
      <c r="G359" s="109">
        <v>150</v>
      </c>
      <c r="H359" s="101">
        <v>22500</v>
      </c>
      <c r="I359" s="98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</row>
    <row r="360" spans="1:34" s="81" customFormat="1">
      <c r="A360" s="88">
        <v>351</v>
      </c>
      <c r="B360" s="96"/>
      <c r="C360" s="96" t="s">
        <v>271</v>
      </c>
      <c r="D360" s="86"/>
      <c r="E360" s="88">
        <v>50</v>
      </c>
      <c r="F360" s="86" t="s">
        <v>81</v>
      </c>
      <c r="G360" s="109">
        <v>120</v>
      </c>
      <c r="H360" s="101">
        <v>18000</v>
      </c>
      <c r="I360" s="98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W360" s="224"/>
      <c r="X360" s="224"/>
      <c r="Y360" s="224"/>
      <c r="Z360" s="224"/>
      <c r="AA360" s="224"/>
      <c r="AB360" s="224"/>
      <c r="AC360" s="224"/>
      <c r="AD360" s="224"/>
      <c r="AE360" s="224"/>
      <c r="AF360" s="224"/>
      <c r="AG360" s="224"/>
      <c r="AH360" s="224"/>
    </row>
    <row r="361" spans="1:34" s="81" customFormat="1">
      <c r="A361" s="88">
        <v>352</v>
      </c>
      <c r="B361" s="96"/>
      <c r="C361" s="96" t="s">
        <v>272</v>
      </c>
      <c r="D361" s="86"/>
      <c r="E361" s="88">
        <v>50</v>
      </c>
      <c r="F361" s="86" t="s">
        <v>81</v>
      </c>
      <c r="G361" s="109">
        <v>180</v>
      </c>
      <c r="H361" s="101">
        <v>27000</v>
      </c>
      <c r="I361" s="98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W361" s="224"/>
      <c r="X361" s="224"/>
      <c r="Y361" s="224"/>
      <c r="Z361" s="224"/>
      <c r="AA361" s="224"/>
      <c r="AB361" s="224"/>
      <c r="AC361" s="224"/>
      <c r="AD361" s="224"/>
      <c r="AE361" s="224"/>
      <c r="AF361" s="224"/>
      <c r="AG361" s="224"/>
      <c r="AH361" s="224"/>
    </row>
    <row r="362" spans="1:34" s="81" customFormat="1">
      <c r="A362" s="88">
        <v>353</v>
      </c>
      <c r="B362" s="96"/>
      <c r="C362" s="96" t="s">
        <v>273</v>
      </c>
      <c r="D362" s="86"/>
      <c r="E362" s="88">
        <v>50</v>
      </c>
      <c r="F362" s="86" t="s">
        <v>81</v>
      </c>
      <c r="G362" s="109">
        <v>120</v>
      </c>
      <c r="H362" s="101">
        <v>18000</v>
      </c>
      <c r="I362" s="98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W362" s="224"/>
      <c r="X362" s="224"/>
      <c r="Y362" s="224"/>
      <c r="Z362" s="224"/>
      <c r="AA362" s="224"/>
      <c r="AB362" s="224"/>
      <c r="AC362" s="224"/>
      <c r="AD362" s="224"/>
      <c r="AE362" s="224"/>
      <c r="AF362" s="224"/>
      <c r="AG362" s="224"/>
      <c r="AH362" s="224"/>
    </row>
    <row r="363" spans="1:34" s="81" customFormat="1">
      <c r="A363" s="88">
        <v>354</v>
      </c>
      <c r="B363" s="96"/>
      <c r="C363" s="96" t="s">
        <v>274</v>
      </c>
      <c r="D363" s="86"/>
      <c r="E363" s="88">
        <v>50</v>
      </c>
      <c r="F363" s="86" t="s">
        <v>81</v>
      </c>
      <c r="G363" s="109">
        <v>180</v>
      </c>
      <c r="H363" s="101">
        <v>27000</v>
      </c>
      <c r="I363" s="98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W363" s="224"/>
      <c r="X363" s="224"/>
      <c r="Y363" s="224"/>
      <c r="Z363" s="224"/>
      <c r="AA363" s="224"/>
      <c r="AB363" s="224"/>
      <c r="AC363" s="224"/>
      <c r="AD363" s="224"/>
      <c r="AE363" s="224"/>
      <c r="AF363" s="224"/>
      <c r="AG363" s="224"/>
      <c r="AH363" s="224"/>
    </row>
    <row r="364" spans="1:34" s="81" customFormat="1">
      <c r="A364" s="88">
        <v>355</v>
      </c>
      <c r="B364" s="96"/>
      <c r="C364" s="96" t="s">
        <v>309</v>
      </c>
      <c r="D364" s="86"/>
      <c r="E364" s="88">
        <v>34</v>
      </c>
      <c r="F364" s="86" t="s">
        <v>206</v>
      </c>
      <c r="G364" s="109">
        <v>420</v>
      </c>
      <c r="H364" s="101">
        <v>14280</v>
      </c>
      <c r="I364" s="98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W364" s="224"/>
      <c r="X364" s="224"/>
      <c r="Y364" s="224"/>
      <c r="Z364" s="224"/>
      <c r="AA364" s="224"/>
      <c r="AB364" s="224"/>
      <c r="AC364" s="224"/>
      <c r="AD364" s="224"/>
      <c r="AE364" s="224"/>
      <c r="AF364" s="224"/>
      <c r="AG364" s="224"/>
      <c r="AH364" s="224"/>
    </row>
    <row r="365" spans="1:34" s="81" customFormat="1">
      <c r="A365" s="88">
        <v>356</v>
      </c>
      <c r="B365" s="96"/>
      <c r="C365" s="110" t="s">
        <v>280</v>
      </c>
      <c r="D365" s="86"/>
      <c r="E365" s="88"/>
      <c r="F365" s="86"/>
      <c r="G365" s="109"/>
      <c r="H365" s="101"/>
      <c r="I365" s="98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W365" s="224"/>
      <c r="X365" s="224"/>
      <c r="Y365" s="224"/>
      <c r="Z365" s="224"/>
      <c r="AA365" s="224"/>
      <c r="AB365" s="224"/>
      <c r="AC365" s="224"/>
      <c r="AD365" s="224"/>
      <c r="AE365" s="224"/>
      <c r="AF365" s="224"/>
      <c r="AG365" s="224"/>
      <c r="AH365" s="224"/>
    </row>
    <row r="366" spans="1:34" s="81" customFormat="1">
      <c r="A366" s="88">
        <v>357</v>
      </c>
      <c r="B366" s="96"/>
      <c r="C366" s="96" t="s">
        <v>211</v>
      </c>
      <c r="D366" s="86"/>
      <c r="E366" s="88">
        <v>20</v>
      </c>
      <c r="F366" s="86" t="s">
        <v>263</v>
      </c>
      <c r="G366" s="109">
        <v>110</v>
      </c>
      <c r="H366" s="101">
        <v>2200</v>
      </c>
      <c r="I366" s="98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W366" s="224"/>
      <c r="X366" s="224"/>
      <c r="Y366" s="224"/>
      <c r="Z366" s="224"/>
      <c r="AA366" s="224"/>
      <c r="AB366" s="224"/>
      <c r="AC366" s="224"/>
      <c r="AD366" s="224"/>
      <c r="AE366" s="224"/>
      <c r="AF366" s="224"/>
      <c r="AG366" s="224"/>
      <c r="AH366" s="224"/>
    </row>
    <row r="367" spans="1:34" s="81" customFormat="1">
      <c r="A367" s="88">
        <v>358</v>
      </c>
      <c r="B367" s="96"/>
      <c r="C367" s="96" t="s">
        <v>264</v>
      </c>
      <c r="D367" s="86"/>
      <c r="E367" s="88">
        <v>3</v>
      </c>
      <c r="F367" s="86" t="s">
        <v>162</v>
      </c>
      <c r="G367" s="109">
        <v>2000</v>
      </c>
      <c r="H367" s="101">
        <v>6000</v>
      </c>
      <c r="I367" s="98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W367" s="224"/>
      <c r="X367" s="224"/>
      <c r="Y367" s="224"/>
      <c r="Z367" s="224"/>
      <c r="AA367" s="224"/>
      <c r="AB367" s="224"/>
      <c r="AC367" s="224"/>
      <c r="AD367" s="224"/>
      <c r="AE367" s="224"/>
      <c r="AF367" s="224"/>
      <c r="AG367" s="224"/>
      <c r="AH367" s="224"/>
    </row>
    <row r="368" spans="1:34" s="81" customFormat="1">
      <c r="A368" s="88">
        <v>359</v>
      </c>
      <c r="B368" s="96"/>
      <c r="C368" s="96" t="s">
        <v>210</v>
      </c>
      <c r="D368" s="86"/>
      <c r="E368" s="88">
        <v>50</v>
      </c>
      <c r="F368" s="86" t="s">
        <v>85</v>
      </c>
      <c r="G368" s="109">
        <v>15</v>
      </c>
      <c r="H368" s="101">
        <v>750</v>
      </c>
      <c r="I368" s="98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W368" s="224"/>
      <c r="X368" s="224"/>
      <c r="Y368" s="224"/>
      <c r="Z368" s="224"/>
      <c r="AA368" s="224"/>
      <c r="AB368" s="224"/>
      <c r="AC368" s="224"/>
      <c r="AD368" s="224"/>
      <c r="AE368" s="224"/>
      <c r="AF368" s="224"/>
      <c r="AG368" s="224"/>
      <c r="AH368" s="224"/>
    </row>
    <row r="369" spans="1:36" s="81" customFormat="1">
      <c r="A369" s="88">
        <v>360</v>
      </c>
      <c r="B369" s="96"/>
      <c r="C369" s="96" t="s">
        <v>228</v>
      </c>
      <c r="D369" s="86"/>
      <c r="E369" s="88">
        <v>50</v>
      </c>
      <c r="F369" s="86" t="s">
        <v>85</v>
      </c>
      <c r="G369" s="109">
        <v>35</v>
      </c>
      <c r="H369" s="101">
        <v>1750</v>
      </c>
      <c r="I369" s="98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W369" s="224"/>
      <c r="X369" s="224"/>
      <c r="Y369" s="224"/>
      <c r="Z369" s="224"/>
      <c r="AA369" s="224"/>
      <c r="AB369" s="224"/>
      <c r="AC369" s="224"/>
      <c r="AD369" s="224"/>
      <c r="AE369" s="224"/>
      <c r="AF369" s="224"/>
      <c r="AG369" s="224"/>
      <c r="AH369" s="224"/>
    </row>
    <row r="370" spans="1:36" s="81" customFormat="1">
      <c r="A370" s="88">
        <v>361</v>
      </c>
      <c r="B370" s="96"/>
      <c r="C370" s="96" t="s">
        <v>235</v>
      </c>
      <c r="D370" s="86"/>
      <c r="E370" s="88">
        <v>2</v>
      </c>
      <c r="F370" s="86" t="s">
        <v>117</v>
      </c>
      <c r="G370" s="109">
        <v>490</v>
      </c>
      <c r="H370" s="101">
        <v>980</v>
      </c>
      <c r="I370" s="98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W370" s="224"/>
      <c r="X370" s="224"/>
      <c r="Y370" s="224"/>
      <c r="Z370" s="224"/>
      <c r="AA370" s="224"/>
      <c r="AB370" s="224"/>
      <c r="AC370" s="224"/>
      <c r="AD370" s="224"/>
      <c r="AE370" s="224"/>
      <c r="AF370" s="224"/>
      <c r="AG370" s="224"/>
      <c r="AH370" s="224"/>
    </row>
    <row r="371" spans="1:36" s="81" customFormat="1">
      <c r="A371" s="88">
        <v>362</v>
      </c>
      <c r="B371" s="96"/>
      <c r="C371" s="96" t="s">
        <v>265</v>
      </c>
      <c r="D371" s="86"/>
      <c r="E371" s="88">
        <v>12</v>
      </c>
      <c r="F371" s="86" t="s">
        <v>117</v>
      </c>
      <c r="G371" s="109">
        <v>100</v>
      </c>
      <c r="H371" s="101">
        <v>1200</v>
      </c>
      <c r="I371" s="98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</row>
    <row r="372" spans="1:36" ht="25.5">
      <c r="A372" s="95">
        <v>363</v>
      </c>
      <c r="B372" s="56" t="s">
        <v>23</v>
      </c>
      <c r="C372" s="56" t="s">
        <v>315</v>
      </c>
      <c r="D372" s="61" t="s">
        <v>38</v>
      </c>
      <c r="E372" s="61"/>
      <c r="F372" s="61"/>
      <c r="G372" s="62"/>
      <c r="H372" s="65">
        <f>SUM(H373:H381)</f>
        <v>177600</v>
      </c>
      <c r="I372" s="61" t="s">
        <v>26</v>
      </c>
      <c r="J372" s="233">
        <v>1</v>
      </c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W372" s="223">
        <f>+H372</f>
        <v>177600</v>
      </c>
      <c r="X372" s="223"/>
      <c r="Y372" s="223"/>
      <c r="Z372" s="223"/>
      <c r="AA372" s="223"/>
      <c r="AB372" s="223"/>
      <c r="AC372" s="223"/>
      <c r="AD372" s="223"/>
      <c r="AE372" s="223"/>
      <c r="AF372" s="223"/>
      <c r="AG372" s="223"/>
      <c r="AH372" s="223"/>
      <c r="AI372" s="83">
        <f>SUBTOTAL(9,J372:U372)</f>
        <v>1</v>
      </c>
      <c r="AJ372" s="84">
        <f>+H372/AI372</f>
        <v>177600</v>
      </c>
    </row>
    <row r="373" spans="1:36" s="81" customFormat="1">
      <c r="A373" s="88">
        <v>364</v>
      </c>
      <c r="B373" s="96"/>
      <c r="C373" s="96" t="s">
        <v>258</v>
      </c>
      <c r="D373" s="86"/>
      <c r="E373" s="88">
        <v>35</v>
      </c>
      <c r="F373" s="86" t="s">
        <v>81</v>
      </c>
      <c r="G373" s="109">
        <v>150</v>
      </c>
      <c r="H373" s="101">
        <f>+E373*G373*6</f>
        <v>31500</v>
      </c>
      <c r="I373" s="98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W373" s="224"/>
      <c r="X373" s="224"/>
      <c r="Y373" s="224"/>
      <c r="Z373" s="224"/>
      <c r="AA373" s="224"/>
      <c r="AB373" s="224"/>
      <c r="AC373" s="224"/>
      <c r="AD373" s="224"/>
      <c r="AE373" s="224"/>
      <c r="AF373" s="224"/>
      <c r="AG373" s="224"/>
      <c r="AH373" s="224"/>
    </row>
    <row r="374" spans="1:36" s="81" customFormat="1">
      <c r="A374" s="88">
        <v>365</v>
      </c>
      <c r="B374" s="96"/>
      <c r="C374" s="96" t="s">
        <v>259</v>
      </c>
      <c r="D374" s="86"/>
      <c r="E374" s="88">
        <v>35</v>
      </c>
      <c r="F374" s="86" t="s">
        <v>81</v>
      </c>
      <c r="G374" s="109">
        <v>120</v>
      </c>
      <c r="H374" s="101">
        <f t="shared" ref="H374:H377" si="11">+E374*G374*6</f>
        <v>25200</v>
      </c>
      <c r="I374" s="98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</row>
    <row r="375" spans="1:36" s="81" customFormat="1">
      <c r="A375" s="88">
        <v>366</v>
      </c>
      <c r="B375" s="96"/>
      <c r="C375" s="96" t="s">
        <v>260</v>
      </c>
      <c r="D375" s="86"/>
      <c r="E375" s="88">
        <v>35</v>
      </c>
      <c r="F375" s="86" t="s">
        <v>81</v>
      </c>
      <c r="G375" s="109">
        <v>180</v>
      </c>
      <c r="H375" s="101">
        <f t="shared" si="11"/>
        <v>37800</v>
      </c>
      <c r="I375" s="98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W375" s="224"/>
      <c r="X375" s="224"/>
      <c r="Y375" s="224"/>
      <c r="Z375" s="224"/>
      <c r="AA375" s="224"/>
      <c r="AB375" s="224"/>
      <c r="AC375" s="224"/>
      <c r="AD375" s="224"/>
      <c r="AE375" s="224"/>
      <c r="AF375" s="224"/>
      <c r="AG375" s="224"/>
      <c r="AH375" s="224"/>
    </row>
    <row r="376" spans="1:36" s="81" customFormat="1">
      <c r="A376" s="88">
        <v>367</v>
      </c>
      <c r="B376" s="96"/>
      <c r="C376" s="96" t="s">
        <v>261</v>
      </c>
      <c r="D376" s="86"/>
      <c r="E376" s="88">
        <v>35</v>
      </c>
      <c r="F376" s="86" t="s">
        <v>81</v>
      </c>
      <c r="G376" s="109">
        <v>120</v>
      </c>
      <c r="H376" s="101">
        <f t="shared" si="11"/>
        <v>25200</v>
      </c>
      <c r="I376" s="98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W376" s="224"/>
      <c r="X376" s="224"/>
      <c r="Y376" s="224"/>
      <c r="Z376" s="224"/>
      <c r="AA376" s="224"/>
      <c r="AB376" s="224"/>
      <c r="AC376" s="224"/>
      <c r="AD376" s="224"/>
      <c r="AE376" s="224"/>
      <c r="AF376" s="224"/>
      <c r="AG376" s="224"/>
      <c r="AH376" s="224"/>
    </row>
    <row r="377" spans="1:36" s="81" customFormat="1">
      <c r="A377" s="88">
        <v>368</v>
      </c>
      <c r="B377" s="96"/>
      <c r="C377" s="96" t="s">
        <v>262</v>
      </c>
      <c r="D377" s="86"/>
      <c r="E377" s="88">
        <v>35</v>
      </c>
      <c r="F377" s="86" t="s">
        <v>81</v>
      </c>
      <c r="G377" s="109">
        <v>180</v>
      </c>
      <c r="H377" s="101">
        <f t="shared" si="11"/>
        <v>37800</v>
      </c>
      <c r="I377" s="98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W377" s="224"/>
      <c r="X377" s="224"/>
      <c r="Y377" s="224"/>
      <c r="Z377" s="224"/>
      <c r="AA377" s="224"/>
      <c r="AB377" s="224"/>
      <c r="AC377" s="224"/>
      <c r="AD377" s="224"/>
      <c r="AE377" s="224"/>
      <c r="AF377" s="224"/>
      <c r="AG377" s="224"/>
      <c r="AH377" s="224"/>
    </row>
    <row r="378" spans="1:36" s="81" customFormat="1">
      <c r="A378" s="88">
        <v>369</v>
      </c>
      <c r="B378" s="96"/>
      <c r="C378" s="96" t="s">
        <v>292</v>
      </c>
      <c r="D378" s="86"/>
      <c r="E378" s="88">
        <v>2</v>
      </c>
      <c r="F378" s="86" t="s">
        <v>109</v>
      </c>
      <c r="G378" s="109">
        <v>500</v>
      </c>
      <c r="H378" s="101">
        <f>+E378*G378</f>
        <v>1000</v>
      </c>
      <c r="I378" s="98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W378" s="224"/>
      <c r="X378" s="224"/>
      <c r="Y378" s="224"/>
      <c r="Z378" s="224"/>
      <c r="AA378" s="224"/>
      <c r="AB378" s="224"/>
      <c r="AC378" s="224"/>
      <c r="AD378" s="224"/>
      <c r="AE378" s="224"/>
      <c r="AF378" s="224"/>
      <c r="AG378" s="224"/>
      <c r="AH378" s="224"/>
    </row>
    <row r="379" spans="1:36" s="81" customFormat="1">
      <c r="A379" s="88">
        <v>370</v>
      </c>
      <c r="B379" s="96"/>
      <c r="C379" s="96" t="s">
        <v>293</v>
      </c>
      <c r="D379" s="86"/>
      <c r="E379" s="88">
        <v>1</v>
      </c>
      <c r="F379" s="86" t="s">
        <v>134</v>
      </c>
      <c r="G379" s="109">
        <v>15000</v>
      </c>
      <c r="H379" s="101">
        <f t="shared" ref="H379:H381" si="12">+E379*G379</f>
        <v>15000</v>
      </c>
      <c r="I379" s="98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W379" s="224"/>
      <c r="X379" s="224"/>
      <c r="Y379" s="224"/>
      <c r="Z379" s="224"/>
      <c r="AA379" s="224"/>
      <c r="AB379" s="224"/>
      <c r="AC379" s="224"/>
      <c r="AD379" s="224"/>
      <c r="AE379" s="224"/>
      <c r="AF379" s="224"/>
      <c r="AG379" s="224"/>
      <c r="AH379" s="224"/>
    </row>
    <row r="380" spans="1:36" s="81" customFormat="1">
      <c r="A380" s="88">
        <v>371</v>
      </c>
      <c r="B380" s="96"/>
      <c r="C380" s="96" t="s">
        <v>124</v>
      </c>
      <c r="D380" s="86"/>
      <c r="E380" s="88">
        <v>10</v>
      </c>
      <c r="F380" s="86" t="s">
        <v>294</v>
      </c>
      <c r="G380" s="109">
        <v>110</v>
      </c>
      <c r="H380" s="101">
        <f t="shared" si="12"/>
        <v>1100</v>
      </c>
      <c r="I380" s="98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W380" s="224"/>
      <c r="X380" s="224"/>
      <c r="Y380" s="224"/>
      <c r="Z380" s="224"/>
      <c r="AA380" s="224"/>
      <c r="AB380" s="224"/>
      <c r="AC380" s="224"/>
      <c r="AD380" s="224"/>
      <c r="AE380" s="224"/>
      <c r="AF380" s="224"/>
      <c r="AG380" s="224"/>
      <c r="AH380" s="224"/>
    </row>
    <row r="381" spans="1:36" s="81" customFormat="1">
      <c r="A381" s="88">
        <v>372</v>
      </c>
      <c r="B381" s="96"/>
      <c r="C381" s="96" t="s">
        <v>295</v>
      </c>
      <c r="D381" s="86"/>
      <c r="E381" s="88">
        <v>3</v>
      </c>
      <c r="F381" s="86" t="s">
        <v>162</v>
      </c>
      <c r="G381" s="109">
        <v>1000</v>
      </c>
      <c r="H381" s="101">
        <f t="shared" si="12"/>
        <v>3000</v>
      </c>
      <c r="I381" s="98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W381" s="224"/>
      <c r="X381" s="224"/>
      <c r="Y381" s="224"/>
      <c r="Z381" s="224"/>
      <c r="AA381" s="224"/>
      <c r="AB381" s="224"/>
      <c r="AC381" s="224"/>
      <c r="AD381" s="224"/>
      <c r="AE381" s="224"/>
      <c r="AF381" s="224"/>
      <c r="AG381" s="224"/>
      <c r="AH381" s="224"/>
    </row>
    <row r="382" spans="1:36" ht="38.25">
      <c r="A382" s="95">
        <v>373</v>
      </c>
      <c r="B382" s="56" t="s">
        <v>23</v>
      </c>
      <c r="C382" s="56" t="s">
        <v>316</v>
      </c>
      <c r="D382" s="61" t="s">
        <v>38</v>
      </c>
      <c r="E382" s="61"/>
      <c r="F382" s="61"/>
      <c r="G382" s="62"/>
      <c r="H382" s="65">
        <f>SUM(H383:H391)</f>
        <v>166100</v>
      </c>
      <c r="I382" s="61" t="s">
        <v>26</v>
      </c>
      <c r="J382" s="233">
        <v>1</v>
      </c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W382" s="223">
        <f>+H382</f>
        <v>166100</v>
      </c>
      <c r="X382" s="223"/>
      <c r="Y382" s="223"/>
      <c r="Z382" s="223"/>
      <c r="AA382" s="223"/>
      <c r="AB382" s="223"/>
      <c r="AC382" s="223"/>
      <c r="AD382" s="223"/>
      <c r="AE382" s="223"/>
      <c r="AF382" s="223"/>
      <c r="AG382" s="223"/>
      <c r="AH382" s="223"/>
      <c r="AI382" s="83">
        <f>SUBTOTAL(9,J382:U382)</f>
        <v>1</v>
      </c>
      <c r="AJ382" s="84">
        <f>+H382/AI382</f>
        <v>166100</v>
      </c>
    </row>
    <row r="383" spans="1:36" s="81" customFormat="1">
      <c r="A383" s="88">
        <v>374</v>
      </c>
      <c r="B383" s="96"/>
      <c r="C383" s="96" t="s">
        <v>258</v>
      </c>
      <c r="D383" s="86"/>
      <c r="E383" s="88">
        <v>33</v>
      </c>
      <c r="F383" s="86" t="s">
        <v>81</v>
      </c>
      <c r="G383" s="109">
        <v>150</v>
      </c>
      <c r="H383" s="101">
        <f>+E383*G383*6</f>
        <v>29700</v>
      </c>
      <c r="I383" s="98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W383" s="224"/>
      <c r="X383" s="224"/>
      <c r="Y383" s="224"/>
      <c r="Z383" s="224"/>
      <c r="AA383" s="224"/>
      <c r="AB383" s="224"/>
      <c r="AC383" s="224"/>
      <c r="AD383" s="224"/>
      <c r="AE383" s="224"/>
      <c r="AF383" s="224"/>
      <c r="AG383" s="224"/>
      <c r="AH383" s="224"/>
    </row>
    <row r="384" spans="1:36" s="81" customFormat="1">
      <c r="A384" s="88">
        <v>375</v>
      </c>
      <c r="B384" s="96"/>
      <c r="C384" s="96" t="s">
        <v>259</v>
      </c>
      <c r="D384" s="86"/>
      <c r="E384" s="88">
        <v>33</v>
      </c>
      <c r="F384" s="86" t="s">
        <v>81</v>
      </c>
      <c r="G384" s="109">
        <v>120</v>
      </c>
      <c r="H384" s="101">
        <f t="shared" ref="H384:H387" si="13">+E384*G384*6</f>
        <v>23760</v>
      </c>
      <c r="I384" s="98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</row>
    <row r="385" spans="1:36" s="81" customFormat="1">
      <c r="A385" s="88">
        <v>376</v>
      </c>
      <c r="B385" s="96"/>
      <c r="C385" s="96" t="s">
        <v>260</v>
      </c>
      <c r="D385" s="86"/>
      <c r="E385" s="88">
        <v>33</v>
      </c>
      <c r="F385" s="86" t="s">
        <v>81</v>
      </c>
      <c r="G385" s="109">
        <v>180</v>
      </c>
      <c r="H385" s="101">
        <f t="shared" si="13"/>
        <v>35640</v>
      </c>
      <c r="I385" s="98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W385" s="224"/>
      <c r="X385" s="224"/>
      <c r="Y385" s="224"/>
      <c r="Z385" s="224"/>
      <c r="AA385" s="224"/>
      <c r="AB385" s="224"/>
      <c r="AC385" s="224"/>
      <c r="AD385" s="224"/>
      <c r="AE385" s="224"/>
      <c r="AF385" s="224"/>
      <c r="AG385" s="224"/>
      <c r="AH385" s="224"/>
    </row>
    <row r="386" spans="1:36" s="81" customFormat="1">
      <c r="A386" s="88">
        <v>377</v>
      </c>
      <c r="B386" s="96"/>
      <c r="C386" s="96" t="s">
        <v>261</v>
      </c>
      <c r="D386" s="86"/>
      <c r="E386" s="88">
        <v>33</v>
      </c>
      <c r="F386" s="86" t="s">
        <v>81</v>
      </c>
      <c r="G386" s="109">
        <v>120</v>
      </c>
      <c r="H386" s="101">
        <f t="shared" si="13"/>
        <v>23760</v>
      </c>
      <c r="I386" s="98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W386" s="224"/>
      <c r="X386" s="224"/>
      <c r="Y386" s="224"/>
      <c r="Z386" s="224"/>
      <c r="AA386" s="224"/>
      <c r="AB386" s="224"/>
      <c r="AC386" s="224"/>
      <c r="AD386" s="224"/>
      <c r="AE386" s="224"/>
      <c r="AF386" s="224"/>
      <c r="AG386" s="224"/>
      <c r="AH386" s="224"/>
    </row>
    <row r="387" spans="1:36" s="81" customFormat="1">
      <c r="A387" s="88">
        <v>378</v>
      </c>
      <c r="B387" s="96"/>
      <c r="C387" s="96" t="s">
        <v>262</v>
      </c>
      <c r="D387" s="86"/>
      <c r="E387" s="88">
        <v>33</v>
      </c>
      <c r="F387" s="86" t="s">
        <v>81</v>
      </c>
      <c r="G387" s="109">
        <v>180</v>
      </c>
      <c r="H387" s="101">
        <f t="shared" si="13"/>
        <v>35640</v>
      </c>
      <c r="I387" s="98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W387" s="224"/>
      <c r="X387" s="224"/>
      <c r="Y387" s="224"/>
      <c r="Z387" s="224"/>
      <c r="AA387" s="224"/>
      <c r="AB387" s="224"/>
      <c r="AC387" s="224"/>
      <c r="AD387" s="224"/>
      <c r="AE387" s="224"/>
      <c r="AF387" s="224"/>
      <c r="AG387" s="224"/>
      <c r="AH387" s="224"/>
    </row>
    <row r="388" spans="1:36" s="81" customFormat="1">
      <c r="A388" s="88">
        <v>379</v>
      </c>
      <c r="B388" s="96"/>
      <c r="C388" s="96" t="s">
        <v>292</v>
      </c>
      <c r="D388" s="86"/>
      <c r="E388" s="88">
        <v>1</v>
      </c>
      <c r="F388" s="86" t="s">
        <v>109</v>
      </c>
      <c r="G388" s="109">
        <v>500</v>
      </c>
      <c r="H388" s="101">
        <f>+E388*G388</f>
        <v>500</v>
      </c>
      <c r="I388" s="98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W388" s="224"/>
      <c r="X388" s="224"/>
      <c r="Y388" s="224"/>
      <c r="Z388" s="224"/>
      <c r="AA388" s="224"/>
      <c r="AB388" s="224"/>
      <c r="AC388" s="224"/>
      <c r="AD388" s="224"/>
      <c r="AE388" s="224"/>
      <c r="AF388" s="224"/>
      <c r="AG388" s="224"/>
      <c r="AH388" s="224"/>
    </row>
    <row r="389" spans="1:36" s="81" customFormat="1">
      <c r="A389" s="88">
        <v>380</v>
      </c>
      <c r="B389" s="96"/>
      <c r="C389" s="96" t="s">
        <v>293</v>
      </c>
      <c r="D389" s="86"/>
      <c r="E389" s="88">
        <v>1</v>
      </c>
      <c r="F389" s="86" t="s">
        <v>134</v>
      </c>
      <c r="G389" s="109">
        <v>15000</v>
      </c>
      <c r="H389" s="101">
        <f t="shared" ref="H389:H390" si="14">+E389*G389</f>
        <v>15000</v>
      </c>
      <c r="I389" s="98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W389" s="224"/>
      <c r="X389" s="224"/>
      <c r="Y389" s="224"/>
      <c r="Z389" s="224"/>
      <c r="AA389" s="224"/>
      <c r="AB389" s="224"/>
      <c r="AC389" s="224"/>
      <c r="AD389" s="224"/>
      <c r="AE389" s="224"/>
      <c r="AF389" s="224"/>
      <c r="AG389" s="224"/>
      <c r="AH389" s="224"/>
    </row>
    <row r="390" spans="1:36" s="81" customFormat="1">
      <c r="A390" s="88">
        <v>381</v>
      </c>
      <c r="B390" s="96"/>
      <c r="C390" s="96" t="s">
        <v>124</v>
      </c>
      <c r="D390" s="86"/>
      <c r="E390" s="88">
        <v>10</v>
      </c>
      <c r="F390" s="86" t="s">
        <v>294</v>
      </c>
      <c r="G390" s="109">
        <v>110</v>
      </c>
      <c r="H390" s="101">
        <f t="shared" si="14"/>
        <v>1100</v>
      </c>
      <c r="I390" s="98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W390" s="224"/>
      <c r="X390" s="224"/>
      <c r="Y390" s="224"/>
      <c r="Z390" s="224"/>
      <c r="AA390" s="224"/>
      <c r="AB390" s="224"/>
      <c r="AC390" s="224"/>
      <c r="AD390" s="224"/>
      <c r="AE390" s="224"/>
      <c r="AF390" s="224"/>
      <c r="AG390" s="224"/>
      <c r="AH390" s="224"/>
    </row>
    <row r="391" spans="1:36" s="81" customFormat="1">
      <c r="A391" s="88">
        <v>382</v>
      </c>
      <c r="B391" s="96"/>
      <c r="C391" s="96" t="s">
        <v>227</v>
      </c>
      <c r="D391" s="86"/>
      <c r="E391" s="88">
        <v>1</v>
      </c>
      <c r="F391" s="86" t="s">
        <v>162</v>
      </c>
      <c r="G391" s="109">
        <v>1000</v>
      </c>
      <c r="H391" s="101">
        <v>1000</v>
      </c>
      <c r="I391" s="98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W391" s="224"/>
      <c r="X391" s="224"/>
      <c r="Y391" s="224"/>
      <c r="Z391" s="224"/>
      <c r="AA391" s="224"/>
      <c r="AB391" s="224"/>
      <c r="AC391" s="224"/>
      <c r="AD391" s="224"/>
      <c r="AE391" s="224"/>
      <c r="AF391" s="224"/>
      <c r="AG391" s="224"/>
      <c r="AH391" s="224"/>
    </row>
    <row r="392" spans="1:36" ht="25.5">
      <c r="A392" s="95">
        <v>383</v>
      </c>
      <c r="B392" s="56" t="s">
        <v>23</v>
      </c>
      <c r="C392" s="56" t="s">
        <v>317</v>
      </c>
      <c r="D392" s="61" t="s">
        <v>38</v>
      </c>
      <c r="E392" s="61"/>
      <c r="F392" s="61"/>
      <c r="G392" s="62"/>
      <c r="H392" s="65">
        <f>SUM(H393:H401)</f>
        <v>145600</v>
      </c>
      <c r="I392" s="61" t="s">
        <v>26</v>
      </c>
      <c r="J392" s="233">
        <v>1</v>
      </c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W392" s="223">
        <f>+H392</f>
        <v>145600</v>
      </c>
      <c r="X392" s="223"/>
      <c r="Y392" s="223"/>
      <c r="Z392" s="223"/>
      <c r="AA392" s="223"/>
      <c r="AB392" s="223"/>
      <c r="AC392" s="223"/>
      <c r="AD392" s="223"/>
      <c r="AE392" s="223"/>
      <c r="AF392" s="223"/>
      <c r="AG392" s="223"/>
      <c r="AH392" s="223"/>
      <c r="AI392" s="83">
        <f>SUBTOTAL(9,J392:U392)</f>
        <v>1</v>
      </c>
      <c r="AJ392" s="84">
        <f>+H392/AI392</f>
        <v>145600</v>
      </c>
    </row>
    <row r="393" spans="1:36" s="81" customFormat="1">
      <c r="A393" s="88">
        <v>384</v>
      </c>
      <c r="B393" s="96"/>
      <c r="C393" s="96" t="s">
        <v>258</v>
      </c>
      <c r="D393" s="86"/>
      <c r="E393" s="88">
        <v>31</v>
      </c>
      <c r="F393" s="86" t="s">
        <v>81</v>
      </c>
      <c r="G393" s="109">
        <v>150</v>
      </c>
      <c r="H393" s="101">
        <f t="shared" ref="H393:H397" si="15">+E393*G393*6</f>
        <v>27900</v>
      </c>
      <c r="I393" s="98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W393" s="224"/>
      <c r="X393" s="224"/>
      <c r="Y393" s="224"/>
      <c r="Z393" s="224"/>
      <c r="AA393" s="224"/>
      <c r="AB393" s="224"/>
      <c r="AC393" s="224"/>
      <c r="AD393" s="224"/>
      <c r="AE393" s="224"/>
      <c r="AF393" s="224"/>
      <c r="AG393" s="224"/>
      <c r="AH393" s="224"/>
    </row>
    <row r="394" spans="1:36" s="81" customFormat="1">
      <c r="A394" s="88">
        <v>385</v>
      </c>
      <c r="B394" s="96"/>
      <c r="C394" s="96" t="s">
        <v>259</v>
      </c>
      <c r="D394" s="86"/>
      <c r="E394" s="88">
        <v>31</v>
      </c>
      <c r="F394" s="86" t="s">
        <v>81</v>
      </c>
      <c r="G394" s="109">
        <v>120</v>
      </c>
      <c r="H394" s="101">
        <f t="shared" si="15"/>
        <v>22320</v>
      </c>
      <c r="I394" s="98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W394" s="224"/>
      <c r="X394" s="224"/>
      <c r="Y394" s="224"/>
      <c r="Z394" s="224"/>
      <c r="AA394" s="224"/>
      <c r="AB394" s="224"/>
      <c r="AC394" s="224"/>
      <c r="AD394" s="224"/>
      <c r="AE394" s="224"/>
      <c r="AF394" s="224"/>
      <c r="AG394" s="224"/>
      <c r="AH394" s="224"/>
    </row>
    <row r="395" spans="1:36" s="81" customFormat="1">
      <c r="A395" s="88">
        <v>386</v>
      </c>
      <c r="B395" s="96"/>
      <c r="C395" s="96" t="s">
        <v>260</v>
      </c>
      <c r="D395" s="86"/>
      <c r="E395" s="88">
        <v>31</v>
      </c>
      <c r="F395" s="86" t="s">
        <v>81</v>
      </c>
      <c r="G395" s="109">
        <v>180</v>
      </c>
      <c r="H395" s="101">
        <f t="shared" si="15"/>
        <v>33480</v>
      </c>
      <c r="I395" s="98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W395" s="224"/>
      <c r="X395" s="224"/>
      <c r="Y395" s="224"/>
      <c r="Z395" s="224"/>
      <c r="AA395" s="224"/>
      <c r="AB395" s="224"/>
      <c r="AC395" s="224"/>
      <c r="AD395" s="224"/>
      <c r="AE395" s="224"/>
      <c r="AF395" s="224"/>
      <c r="AG395" s="224"/>
      <c r="AH395" s="224"/>
    </row>
    <row r="396" spans="1:36" s="81" customFormat="1">
      <c r="A396" s="88">
        <v>387</v>
      </c>
      <c r="B396" s="96"/>
      <c r="C396" s="96" t="s">
        <v>261</v>
      </c>
      <c r="D396" s="86"/>
      <c r="E396" s="88">
        <v>31</v>
      </c>
      <c r="F396" s="86" t="s">
        <v>81</v>
      </c>
      <c r="G396" s="109">
        <v>120</v>
      </c>
      <c r="H396" s="101">
        <f t="shared" si="15"/>
        <v>22320</v>
      </c>
      <c r="I396" s="98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W396" s="224"/>
      <c r="X396" s="224"/>
      <c r="Y396" s="224"/>
      <c r="Z396" s="224"/>
      <c r="AA396" s="224"/>
      <c r="AB396" s="224"/>
      <c r="AC396" s="224"/>
      <c r="AD396" s="224"/>
      <c r="AE396" s="224"/>
      <c r="AF396" s="224"/>
      <c r="AG396" s="224"/>
      <c r="AH396" s="224"/>
    </row>
    <row r="397" spans="1:36" s="81" customFormat="1">
      <c r="A397" s="88">
        <v>388</v>
      </c>
      <c r="B397" s="96"/>
      <c r="C397" s="96" t="s">
        <v>262</v>
      </c>
      <c r="D397" s="86"/>
      <c r="E397" s="88">
        <v>31</v>
      </c>
      <c r="F397" s="86" t="s">
        <v>81</v>
      </c>
      <c r="G397" s="109">
        <v>180</v>
      </c>
      <c r="H397" s="101">
        <f t="shared" si="15"/>
        <v>33480</v>
      </c>
      <c r="I397" s="98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W397" s="224"/>
      <c r="X397" s="224"/>
      <c r="Y397" s="224"/>
      <c r="Z397" s="224"/>
      <c r="AA397" s="224"/>
      <c r="AB397" s="224"/>
      <c r="AC397" s="224"/>
      <c r="AD397" s="224"/>
      <c r="AE397" s="224"/>
      <c r="AF397" s="224"/>
      <c r="AG397" s="224"/>
      <c r="AH397" s="224"/>
    </row>
    <row r="398" spans="1:36" s="81" customFormat="1">
      <c r="A398" s="88">
        <v>389</v>
      </c>
      <c r="B398" s="96"/>
      <c r="C398" s="96" t="s">
        <v>292</v>
      </c>
      <c r="D398" s="86"/>
      <c r="E398" s="88">
        <v>2</v>
      </c>
      <c r="F398" s="86" t="s">
        <v>109</v>
      </c>
      <c r="G398" s="109">
        <v>500</v>
      </c>
      <c r="H398" s="101">
        <f t="shared" ref="H398:H401" si="16">+E398*G398</f>
        <v>1000</v>
      </c>
      <c r="I398" s="98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W398" s="224"/>
      <c r="X398" s="224"/>
      <c r="Y398" s="224"/>
      <c r="Z398" s="224"/>
      <c r="AA398" s="224"/>
      <c r="AB398" s="224"/>
      <c r="AC398" s="224"/>
      <c r="AD398" s="224"/>
      <c r="AE398" s="224"/>
      <c r="AF398" s="224"/>
      <c r="AG398" s="224"/>
      <c r="AH398" s="224"/>
    </row>
    <row r="399" spans="1:36" s="81" customFormat="1">
      <c r="A399" s="88">
        <v>390</v>
      </c>
      <c r="B399" s="96"/>
      <c r="C399" s="96" t="s">
        <v>124</v>
      </c>
      <c r="D399" s="86"/>
      <c r="E399" s="88">
        <v>10</v>
      </c>
      <c r="F399" s="86" t="s">
        <v>294</v>
      </c>
      <c r="G399" s="109">
        <v>110</v>
      </c>
      <c r="H399" s="101">
        <f t="shared" si="16"/>
        <v>1100</v>
      </c>
      <c r="I399" s="98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W399" s="224"/>
      <c r="X399" s="224"/>
      <c r="Y399" s="224"/>
      <c r="Z399" s="224"/>
      <c r="AA399" s="224"/>
      <c r="AB399" s="224"/>
      <c r="AC399" s="224"/>
      <c r="AD399" s="224"/>
      <c r="AE399" s="224"/>
      <c r="AF399" s="224"/>
      <c r="AG399" s="224"/>
      <c r="AH399" s="224"/>
    </row>
    <row r="400" spans="1:36" s="81" customFormat="1">
      <c r="A400" s="88">
        <v>391</v>
      </c>
      <c r="B400" s="96"/>
      <c r="C400" s="96" t="s">
        <v>297</v>
      </c>
      <c r="D400" s="86"/>
      <c r="E400" s="88">
        <v>1</v>
      </c>
      <c r="F400" s="86" t="s">
        <v>162</v>
      </c>
      <c r="G400" s="109">
        <v>2000</v>
      </c>
      <c r="H400" s="101">
        <f t="shared" si="16"/>
        <v>2000</v>
      </c>
      <c r="I400" s="98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W400" s="224"/>
      <c r="X400" s="224"/>
      <c r="Y400" s="224"/>
      <c r="Z400" s="224"/>
      <c r="AA400" s="224"/>
      <c r="AB400" s="224"/>
      <c r="AC400" s="224"/>
      <c r="AD400" s="224"/>
      <c r="AE400" s="224"/>
      <c r="AF400" s="224"/>
      <c r="AG400" s="224"/>
      <c r="AH400" s="224"/>
    </row>
    <row r="401" spans="1:36" s="81" customFormat="1">
      <c r="A401" s="88">
        <v>392</v>
      </c>
      <c r="B401" s="96"/>
      <c r="C401" s="96" t="s">
        <v>227</v>
      </c>
      <c r="D401" s="86"/>
      <c r="E401" s="88">
        <v>1</v>
      </c>
      <c r="F401" s="86" t="s">
        <v>162</v>
      </c>
      <c r="G401" s="109">
        <v>2000</v>
      </c>
      <c r="H401" s="101">
        <f t="shared" si="16"/>
        <v>2000</v>
      </c>
      <c r="I401" s="98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W401" s="224"/>
      <c r="X401" s="224"/>
      <c r="Y401" s="224"/>
      <c r="Z401" s="224"/>
      <c r="AA401" s="224"/>
      <c r="AB401" s="224"/>
      <c r="AC401" s="224"/>
      <c r="AD401" s="224"/>
      <c r="AE401" s="224"/>
      <c r="AF401" s="224"/>
      <c r="AG401" s="224"/>
      <c r="AH401" s="224"/>
    </row>
    <row r="402" spans="1:36" ht="25.5">
      <c r="A402" s="95">
        <v>393</v>
      </c>
      <c r="B402" s="56" t="s">
        <v>23</v>
      </c>
      <c r="C402" s="56" t="s">
        <v>319</v>
      </c>
      <c r="D402" s="61" t="s">
        <v>38</v>
      </c>
      <c r="E402" s="61"/>
      <c r="F402" s="61"/>
      <c r="G402" s="62"/>
      <c r="H402" s="65">
        <f>SUM(H403:H410)</f>
        <v>143000</v>
      </c>
      <c r="I402" s="61" t="s">
        <v>26</v>
      </c>
      <c r="J402" s="233">
        <v>1</v>
      </c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  <c r="W402" s="223">
        <f>+H402</f>
        <v>143000</v>
      </c>
      <c r="X402" s="223"/>
      <c r="Y402" s="223"/>
      <c r="Z402" s="223"/>
      <c r="AA402" s="223"/>
      <c r="AB402" s="223"/>
      <c r="AC402" s="223"/>
      <c r="AD402" s="223"/>
      <c r="AE402" s="223"/>
      <c r="AF402" s="223"/>
      <c r="AG402" s="223"/>
      <c r="AH402" s="223"/>
      <c r="AI402" s="83">
        <f>SUBTOTAL(9,J402:U402)</f>
        <v>1</v>
      </c>
      <c r="AJ402" s="84">
        <f>+H402/AI402</f>
        <v>143000</v>
      </c>
    </row>
    <row r="403" spans="1:36" s="81" customFormat="1">
      <c r="A403" s="88">
        <v>394</v>
      </c>
      <c r="B403" s="96"/>
      <c r="C403" s="96" t="s">
        <v>258</v>
      </c>
      <c r="D403" s="86"/>
      <c r="E403" s="88">
        <v>31</v>
      </c>
      <c r="F403" s="86" t="s">
        <v>81</v>
      </c>
      <c r="G403" s="109">
        <v>150</v>
      </c>
      <c r="H403" s="101">
        <f t="shared" ref="H403:H407" si="17">+E403*G403*6</f>
        <v>27900</v>
      </c>
      <c r="I403" s="98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W403" s="224"/>
      <c r="X403" s="224"/>
      <c r="Y403" s="224"/>
      <c r="Z403" s="224"/>
      <c r="AA403" s="224"/>
      <c r="AB403" s="224"/>
      <c r="AC403" s="224"/>
      <c r="AD403" s="224"/>
      <c r="AE403" s="224"/>
      <c r="AF403" s="224"/>
      <c r="AG403" s="224"/>
      <c r="AH403" s="224"/>
    </row>
    <row r="404" spans="1:36" s="81" customFormat="1">
      <c r="A404" s="88">
        <v>395</v>
      </c>
      <c r="B404" s="96"/>
      <c r="C404" s="96" t="s">
        <v>259</v>
      </c>
      <c r="D404" s="86"/>
      <c r="E404" s="88">
        <v>31</v>
      </c>
      <c r="F404" s="86" t="s">
        <v>81</v>
      </c>
      <c r="G404" s="109">
        <v>120</v>
      </c>
      <c r="H404" s="101">
        <f t="shared" si="17"/>
        <v>22320</v>
      </c>
      <c r="I404" s="98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</row>
    <row r="405" spans="1:36" s="81" customFormat="1">
      <c r="A405" s="88">
        <v>396</v>
      </c>
      <c r="B405" s="96"/>
      <c r="C405" s="96" t="s">
        <v>260</v>
      </c>
      <c r="D405" s="86"/>
      <c r="E405" s="88">
        <v>31</v>
      </c>
      <c r="F405" s="86" t="s">
        <v>81</v>
      </c>
      <c r="G405" s="109">
        <v>180</v>
      </c>
      <c r="H405" s="101">
        <f t="shared" si="17"/>
        <v>33480</v>
      </c>
      <c r="I405" s="98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W405" s="224"/>
      <c r="X405" s="224"/>
      <c r="Y405" s="224"/>
      <c r="Z405" s="224"/>
      <c r="AA405" s="224"/>
      <c r="AB405" s="224"/>
      <c r="AC405" s="224"/>
      <c r="AD405" s="224"/>
      <c r="AE405" s="224"/>
      <c r="AF405" s="224"/>
      <c r="AG405" s="224"/>
      <c r="AH405" s="224"/>
    </row>
    <row r="406" spans="1:36" s="81" customFormat="1">
      <c r="A406" s="88">
        <v>397</v>
      </c>
      <c r="B406" s="96"/>
      <c r="C406" s="96" t="s">
        <v>261</v>
      </c>
      <c r="D406" s="86"/>
      <c r="E406" s="88">
        <v>31</v>
      </c>
      <c r="F406" s="86" t="s">
        <v>81</v>
      </c>
      <c r="G406" s="109">
        <v>120</v>
      </c>
      <c r="H406" s="101">
        <f t="shared" si="17"/>
        <v>22320</v>
      </c>
      <c r="I406" s="98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W406" s="224"/>
      <c r="X406" s="224"/>
      <c r="Y406" s="224"/>
      <c r="Z406" s="224"/>
      <c r="AA406" s="224"/>
      <c r="AB406" s="224"/>
      <c r="AC406" s="224"/>
      <c r="AD406" s="224"/>
      <c r="AE406" s="224"/>
      <c r="AF406" s="224"/>
      <c r="AG406" s="224"/>
      <c r="AH406" s="224"/>
    </row>
    <row r="407" spans="1:36" s="81" customFormat="1">
      <c r="A407" s="88">
        <v>398</v>
      </c>
      <c r="B407" s="96"/>
      <c r="C407" s="96" t="s">
        <v>262</v>
      </c>
      <c r="D407" s="86"/>
      <c r="E407" s="88">
        <v>31</v>
      </c>
      <c r="F407" s="86" t="s">
        <v>81</v>
      </c>
      <c r="G407" s="109">
        <v>180</v>
      </c>
      <c r="H407" s="101">
        <f t="shared" si="17"/>
        <v>33480</v>
      </c>
      <c r="I407" s="98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W407" s="224"/>
      <c r="X407" s="224"/>
      <c r="Y407" s="224"/>
      <c r="Z407" s="224"/>
      <c r="AA407" s="224"/>
      <c r="AB407" s="224"/>
      <c r="AC407" s="224"/>
      <c r="AD407" s="224"/>
      <c r="AE407" s="224"/>
      <c r="AF407" s="224"/>
      <c r="AG407" s="224"/>
      <c r="AH407" s="224"/>
    </row>
    <row r="408" spans="1:36" s="81" customFormat="1">
      <c r="A408" s="88">
        <v>399</v>
      </c>
      <c r="B408" s="96"/>
      <c r="C408" s="96" t="s">
        <v>292</v>
      </c>
      <c r="D408" s="86"/>
      <c r="E408" s="88">
        <v>2</v>
      </c>
      <c r="F408" s="86" t="s">
        <v>109</v>
      </c>
      <c r="G408" s="109">
        <v>500</v>
      </c>
      <c r="H408" s="101">
        <f t="shared" ref="H408:H410" si="18">+E408*G408</f>
        <v>1000</v>
      </c>
      <c r="I408" s="98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W408" s="224"/>
      <c r="X408" s="224"/>
      <c r="Y408" s="224"/>
      <c r="Z408" s="224"/>
      <c r="AA408" s="224"/>
      <c r="AB408" s="224"/>
      <c r="AC408" s="224"/>
      <c r="AD408" s="224"/>
      <c r="AE408" s="224"/>
      <c r="AF408" s="224"/>
      <c r="AG408" s="224"/>
      <c r="AH408" s="224"/>
    </row>
    <row r="409" spans="1:36" s="81" customFormat="1">
      <c r="A409" s="88">
        <v>400</v>
      </c>
      <c r="B409" s="96"/>
      <c r="C409" s="96" t="s">
        <v>235</v>
      </c>
      <c r="D409" s="86"/>
      <c r="E409" s="88">
        <v>1</v>
      </c>
      <c r="F409" s="86" t="s">
        <v>109</v>
      </c>
      <c r="G409" s="109">
        <v>500</v>
      </c>
      <c r="H409" s="101">
        <f t="shared" si="18"/>
        <v>500</v>
      </c>
      <c r="I409" s="98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W409" s="224"/>
      <c r="X409" s="224"/>
      <c r="Y409" s="224"/>
      <c r="Z409" s="224"/>
      <c r="AA409" s="224"/>
      <c r="AB409" s="224"/>
      <c r="AC409" s="224"/>
      <c r="AD409" s="224"/>
      <c r="AE409" s="224"/>
      <c r="AF409" s="224"/>
      <c r="AG409" s="224"/>
      <c r="AH409" s="224"/>
    </row>
    <row r="410" spans="1:36" s="81" customFormat="1">
      <c r="A410" s="88">
        <v>401</v>
      </c>
      <c r="B410" s="96"/>
      <c r="C410" s="96" t="s">
        <v>301</v>
      </c>
      <c r="D410" s="86"/>
      <c r="E410" s="88">
        <v>1</v>
      </c>
      <c r="F410" s="86" t="s">
        <v>162</v>
      </c>
      <c r="G410" s="109">
        <v>2000</v>
      </c>
      <c r="H410" s="101">
        <f t="shared" si="18"/>
        <v>2000</v>
      </c>
      <c r="I410" s="98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W410" s="224"/>
      <c r="X410" s="224"/>
      <c r="Y410" s="224"/>
      <c r="Z410" s="224"/>
      <c r="AA410" s="224"/>
      <c r="AB410" s="224"/>
      <c r="AC410" s="224"/>
      <c r="AD410" s="224"/>
      <c r="AE410" s="224"/>
      <c r="AF410" s="224"/>
      <c r="AG410" s="224"/>
      <c r="AH410" s="224"/>
    </row>
    <row r="411" spans="1:36" ht="25.5">
      <c r="A411" s="95">
        <v>402</v>
      </c>
      <c r="B411" s="56" t="s">
        <v>23</v>
      </c>
      <c r="C411" s="56" t="s">
        <v>320</v>
      </c>
      <c r="D411" s="61" t="s">
        <v>38</v>
      </c>
      <c r="E411" s="61"/>
      <c r="F411" s="61"/>
      <c r="G411" s="62"/>
      <c r="H411" s="65">
        <f>SUM(H412:H419)</f>
        <v>143000</v>
      </c>
      <c r="I411" s="61" t="s">
        <v>26</v>
      </c>
      <c r="J411" s="233">
        <v>1</v>
      </c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  <c r="W411" s="223">
        <f>+H411</f>
        <v>143000</v>
      </c>
      <c r="X411" s="223"/>
      <c r="Y411" s="223"/>
      <c r="Z411" s="223"/>
      <c r="AA411" s="223"/>
      <c r="AB411" s="223"/>
      <c r="AC411" s="223"/>
      <c r="AD411" s="223"/>
      <c r="AE411" s="223"/>
      <c r="AF411" s="223"/>
      <c r="AG411" s="223"/>
      <c r="AH411" s="223"/>
      <c r="AI411" s="83">
        <f>SUBTOTAL(9,J411:U411)</f>
        <v>1</v>
      </c>
      <c r="AJ411" s="84">
        <f>+H411/AI411</f>
        <v>143000</v>
      </c>
    </row>
    <row r="412" spans="1:36" s="81" customFormat="1">
      <c r="A412" s="88">
        <v>403</v>
      </c>
      <c r="B412" s="96"/>
      <c r="C412" s="96" t="s">
        <v>258</v>
      </c>
      <c r="D412" s="86"/>
      <c r="E412" s="88">
        <v>31</v>
      </c>
      <c r="F412" s="86" t="s">
        <v>81</v>
      </c>
      <c r="G412" s="109">
        <v>150</v>
      </c>
      <c r="H412" s="101">
        <f t="shared" ref="H412:H416" si="19">+E412*G412*6</f>
        <v>27900</v>
      </c>
      <c r="I412" s="98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W412" s="224"/>
      <c r="X412" s="224"/>
      <c r="Y412" s="224"/>
      <c r="Z412" s="224"/>
      <c r="AA412" s="224"/>
      <c r="AB412" s="224"/>
      <c r="AC412" s="224"/>
      <c r="AD412" s="224"/>
      <c r="AE412" s="224"/>
      <c r="AF412" s="224"/>
      <c r="AG412" s="224"/>
      <c r="AH412" s="224"/>
    </row>
    <row r="413" spans="1:36" s="81" customFormat="1">
      <c r="A413" s="88">
        <v>404</v>
      </c>
      <c r="B413" s="96"/>
      <c r="C413" s="96" t="s">
        <v>259</v>
      </c>
      <c r="D413" s="86"/>
      <c r="E413" s="88">
        <v>31</v>
      </c>
      <c r="F413" s="86" t="s">
        <v>81</v>
      </c>
      <c r="G413" s="109">
        <v>120</v>
      </c>
      <c r="H413" s="101">
        <f t="shared" si="19"/>
        <v>22320</v>
      </c>
      <c r="I413" s="98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W413" s="224"/>
      <c r="X413" s="224"/>
      <c r="Y413" s="224"/>
      <c r="Z413" s="224"/>
      <c r="AA413" s="224"/>
      <c r="AB413" s="224"/>
      <c r="AC413" s="224"/>
      <c r="AD413" s="224"/>
      <c r="AE413" s="224"/>
      <c r="AF413" s="224"/>
      <c r="AG413" s="224"/>
      <c r="AH413" s="224"/>
    </row>
    <row r="414" spans="1:36" s="81" customFormat="1">
      <c r="A414" s="88">
        <v>405</v>
      </c>
      <c r="B414" s="96"/>
      <c r="C414" s="96" t="s">
        <v>260</v>
      </c>
      <c r="D414" s="86"/>
      <c r="E414" s="88">
        <v>31</v>
      </c>
      <c r="F414" s="86" t="s">
        <v>81</v>
      </c>
      <c r="G414" s="109">
        <v>180</v>
      </c>
      <c r="H414" s="101">
        <f t="shared" si="19"/>
        <v>33480</v>
      </c>
      <c r="I414" s="98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W414" s="224"/>
      <c r="X414" s="224"/>
      <c r="Y414" s="224"/>
      <c r="Z414" s="224"/>
      <c r="AA414" s="224"/>
      <c r="AB414" s="224"/>
      <c r="AC414" s="224"/>
      <c r="AD414" s="224"/>
      <c r="AE414" s="224"/>
      <c r="AF414" s="224"/>
      <c r="AG414" s="224"/>
      <c r="AH414" s="224"/>
    </row>
    <row r="415" spans="1:36" s="81" customFormat="1">
      <c r="A415" s="88">
        <v>406</v>
      </c>
      <c r="B415" s="96"/>
      <c r="C415" s="96" t="s">
        <v>261</v>
      </c>
      <c r="D415" s="86"/>
      <c r="E415" s="88">
        <v>31</v>
      </c>
      <c r="F415" s="86" t="s">
        <v>81</v>
      </c>
      <c r="G415" s="109">
        <v>120</v>
      </c>
      <c r="H415" s="101">
        <f t="shared" si="19"/>
        <v>22320</v>
      </c>
      <c r="I415" s="98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W415" s="224"/>
      <c r="X415" s="224"/>
      <c r="Y415" s="224"/>
      <c r="Z415" s="224"/>
      <c r="AA415" s="224"/>
      <c r="AB415" s="224"/>
      <c r="AC415" s="224"/>
      <c r="AD415" s="224"/>
      <c r="AE415" s="224"/>
      <c r="AF415" s="224"/>
      <c r="AG415" s="224"/>
      <c r="AH415" s="224"/>
    </row>
    <row r="416" spans="1:36" s="81" customFormat="1">
      <c r="A416" s="88">
        <v>407</v>
      </c>
      <c r="B416" s="96"/>
      <c r="C416" s="96" t="s">
        <v>262</v>
      </c>
      <c r="D416" s="86"/>
      <c r="E416" s="88">
        <v>31</v>
      </c>
      <c r="F416" s="86" t="s">
        <v>81</v>
      </c>
      <c r="G416" s="109">
        <v>180</v>
      </c>
      <c r="H416" s="101">
        <f t="shared" si="19"/>
        <v>33480</v>
      </c>
      <c r="I416" s="98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W416" s="224"/>
      <c r="X416" s="224"/>
      <c r="Y416" s="224"/>
      <c r="Z416" s="224"/>
      <c r="AA416" s="224"/>
      <c r="AB416" s="224"/>
      <c r="AC416" s="224"/>
      <c r="AD416" s="224"/>
      <c r="AE416" s="224"/>
      <c r="AF416" s="224"/>
      <c r="AG416" s="224"/>
      <c r="AH416" s="224"/>
    </row>
    <row r="417" spans="1:36" s="81" customFormat="1">
      <c r="A417" s="88">
        <v>408</v>
      </c>
      <c r="B417" s="96"/>
      <c r="C417" s="96" t="s">
        <v>292</v>
      </c>
      <c r="D417" s="86"/>
      <c r="E417" s="88">
        <v>2</v>
      </c>
      <c r="F417" s="86" t="s">
        <v>109</v>
      </c>
      <c r="G417" s="109">
        <v>500</v>
      </c>
      <c r="H417" s="101">
        <f t="shared" ref="H417:H419" si="20">+E417*G417</f>
        <v>1000</v>
      </c>
      <c r="I417" s="98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W417" s="224"/>
      <c r="X417" s="224"/>
      <c r="Y417" s="224"/>
      <c r="Z417" s="224"/>
      <c r="AA417" s="224"/>
      <c r="AB417" s="224"/>
      <c r="AC417" s="224"/>
      <c r="AD417" s="224"/>
      <c r="AE417" s="224"/>
      <c r="AF417" s="224"/>
      <c r="AG417" s="224"/>
      <c r="AH417" s="224"/>
    </row>
    <row r="418" spans="1:36" s="81" customFormat="1">
      <c r="A418" s="88">
        <v>409</v>
      </c>
      <c r="B418" s="96"/>
      <c r="C418" s="96" t="s">
        <v>235</v>
      </c>
      <c r="D418" s="86"/>
      <c r="E418" s="88">
        <v>1</v>
      </c>
      <c r="F418" s="86" t="s">
        <v>109</v>
      </c>
      <c r="G418" s="109">
        <v>500</v>
      </c>
      <c r="H418" s="101">
        <f t="shared" si="20"/>
        <v>500</v>
      </c>
      <c r="I418" s="98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W418" s="224"/>
      <c r="X418" s="224"/>
      <c r="Y418" s="224"/>
      <c r="Z418" s="224"/>
      <c r="AA418" s="224"/>
      <c r="AB418" s="224"/>
      <c r="AC418" s="224"/>
      <c r="AD418" s="224"/>
      <c r="AE418" s="224"/>
      <c r="AF418" s="224"/>
      <c r="AG418" s="224"/>
      <c r="AH418" s="224"/>
    </row>
    <row r="419" spans="1:36" s="81" customFormat="1">
      <c r="A419" s="88">
        <v>410</v>
      </c>
      <c r="B419" s="96"/>
      <c r="C419" s="96" t="s">
        <v>301</v>
      </c>
      <c r="D419" s="86"/>
      <c r="E419" s="88">
        <v>1</v>
      </c>
      <c r="F419" s="86" t="s">
        <v>162</v>
      </c>
      <c r="G419" s="109">
        <v>2000</v>
      </c>
      <c r="H419" s="101">
        <f t="shared" si="20"/>
        <v>2000</v>
      </c>
      <c r="I419" s="98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W419" s="224"/>
      <c r="X419" s="224"/>
      <c r="Y419" s="224"/>
      <c r="Z419" s="224"/>
      <c r="AA419" s="224"/>
      <c r="AB419" s="224"/>
      <c r="AC419" s="224"/>
      <c r="AD419" s="224"/>
      <c r="AE419" s="224"/>
      <c r="AF419" s="224"/>
      <c r="AG419" s="224"/>
      <c r="AH419" s="224"/>
    </row>
    <row r="420" spans="1:36" ht="25.5">
      <c r="A420" s="95">
        <v>411</v>
      </c>
      <c r="B420" s="56" t="s">
        <v>23</v>
      </c>
      <c r="C420" s="56" t="s">
        <v>321</v>
      </c>
      <c r="D420" s="61" t="s">
        <v>38</v>
      </c>
      <c r="E420" s="61"/>
      <c r="F420" s="61"/>
      <c r="G420" s="62"/>
      <c r="H420" s="65">
        <f>SUM(H421:H430)</f>
        <v>144299.5</v>
      </c>
      <c r="I420" s="61" t="s">
        <v>26</v>
      </c>
      <c r="J420" s="233">
        <v>1</v>
      </c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  <c r="W420" s="223">
        <f>+H420</f>
        <v>144299.5</v>
      </c>
      <c r="X420" s="223"/>
      <c r="Y420" s="223"/>
      <c r="Z420" s="223"/>
      <c r="AA420" s="223"/>
      <c r="AB420" s="223"/>
      <c r="AC420" s="223"/>
      <c r="AD420" s="223"/>
      <c r="AE420" s="223"/>
      <c r="AF420" s="223"/>
      <c r="AG420" s="223"/>
      <c r="AH420" s="223"/>
      <c r="AI420" s="83">
        <f>SUBTOTAL(9,J420:U420)</f>
        <v>1</v>
      </c>
      <c r="AJ420" s="84">
        <f>+H420/AI420</f>
        <v>144299.5</v>
      </c>
    </row>
    <row r="421" spans="1:36" s="81" customFormat="1">
      <c r="A421" s="88">
        <v>412</v>
      </c>
      <c r="B421" s="96"/>
      <c r="C421" s="96" t="s">
        <v>258</v>
      </c>
      <c r="D421" s="86"/>
      <c r="E421" s="88">
        <v>31</v>
      </c>
      <c r="F421" s="86" t="s">
        <v>81</v>
      </c>
      <c r="G421" s="109">
        <v>150</v>
      </c>
      <c r="H421" s="101">
        <f t="shared" ref="H421:H425" si="21">+E421*G421*6</f>
        <v>27900</v>
      </c>
      <c r="I421" s="98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W421" s="224"/>
      <c r="X421" s="224"/>
      <c r="Y421" s="224"/>
      <c r="Z421" s="224"/>
      <c r="AA421" s="224"/>
      <c r="AB421" s="224"/>
      <c r="AC421" s="224"/>
      <c r="AD421" s="224"/>
      <c r="AE421" s="224"/>
      <c r="AF421" s="224"/>
      <c r="AG421" s="224"/>
      <c r="AH421" s="224"/>
    </row>
    <row r="422" spans="1:36" s="81" customFormat="1">
      <c r="A422" s="88">
        <v>413</v>
      </c>
      <c r="B422" s="96"/>
      <c r="C422" s="96" t="s">
        <v>259</v>
      </c>
      <c r="D422" s="86"/>
      <c r="E422" s="88">
        <v>31</v>
      </c>
      <c r="F422" s="86" t="s">
        <v>81</v>
      </c>
      <c r="G422" s="109">
        <v>120</v>
      </c>
      <c r="H422" s="101">
        <f t="shared" si="21"/>
        <v>22320</v>
      </c>
      <c r="I422" s="98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W422" s="224"/>
      <c r="X422" s="224"/>
      <c r="Y422" s="224"/>
      <c r="Z422" s="224"/>
      <c r="AA422" s="224"/>
      <c r="AB422" s="224"/>
      <c r="AC422" s="224"/>
      <c r="AD422" s="224"/>
      <c r="AE422" s="224"/>
      <c r="AF422" s="224"/>
      <c r="AG422" s="224"/>
      <c r="AH422" s="224"/>
    </row>
    <row r="423" spans="1:36" s="81" customFormat="1">
      <c r="A423" s="88">
        <v>414</v>
      </c>
      <c r="B423" s="96"/>
      <c r="C423" s="96" t="s">
        <v>260</v>
      </c>
      <c r="D423" s="86"/>
      <c r="E423" s="88">
        <v>31</v>
      </c>
      <c r="F423" s="86" t="s">
        <v>81</v>
      </c>
      <c r="G423" s="109">
        <v>180</v>
      </c>
      <c r="H423" s="101">
        <f t="shared" si="21"/>
        <v>33480</v>
      </c>
      <c r="I423" s="98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W423" s="224"/>
      <c r="X423" s="224"/>
      <c r="Y423" s="224"/>
      <c r="Z423" s="224"/>
      <c r="AA423" s="224"/>
      <c r="AB423" s="224"/>
      <c r="AC423" s="224"/>
      <c r="AD423" s="224"/>
      <c r="AE423" s="224"/>
      <c r="AF423" s="224"/>
      <c r="AG423" s="224"/>
      <c r="AH423" s="224"/>
    </row>
    <row r="424" spans="1:36" s="81" customFormat="1">
      <c r="A424" s="88">
        <v>415</v>
      </c>
      <c r="B424" s="96"/>
      <c r="C424" s="96" t="s">
        <v>261</v>
      </c>
      <c r="D424" s="86"/>
      <c r="E424" s="88">
        <v>31</v>
      </c>
      <c r="F424" s="86" t="s">
        <v>81</v>
      </c>
      <c r="G424" s="109">
        <v>120</v>
      </c>
      <c r="H424" s="101">
        <f t="shared" si="21"/>
        <v>22320</v>
      </c>
      <c r="I424" s="98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W424" s="224"/>
      <c r="X424" s="224"/>
      <c r="Y424" s="224"/>
      <c r="Z424" s="224"/>
      <c r="AA424" s="224"/>
      <c r="AB424" s="224"/>
      <c r="AC424" s="224"/>
      <c r="AD424" s="224"/>
      <c r="AE424" s="224"/>
      <c r="AF424" s="224"/>
      <c r="AG424" s="224"/>
      <c r="AH424" s="224"/>
    </row>
    <row r="425" spans="1:36" s="81" customFormat="1">
      <c r="A425" s="88">
        <v>416</v>
      </c>
      <c r="B425" s="96"/>
      <c r="C425" s="96" t="s">
        <v>262</v>
      </c>
      <c r="D425" s="86"/>
      <c r="E425" s="88">
        <v>31</v>
      </c>
      <c r="F425" s="86" t="s">
        <v>81</v>
      </c>
      <c r="G425" s="109">
        <v>180</v>
      </c>
      <c r="H425" s="101">
        <f t="shared" si="21"/>
        <v>33480</v>
      </c>
      <c r="I425" s="98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W425" s="224"/>
      <c r="X425" s="224"/>
      <c r="Y425" s="224"/>
      <c r="Z425" s="224"/>
      <c r="AA425" s="224"/>
      <c r="AB425" s="224"/>
      <c r="AC425" s="224"/>
      <c r="AD425" s="224"/>
      <c r="AE425" s="224"/>
      <c r="AF425" s="224"/>
      <c r="AG425" s="224"/>
      <c r="AH425" s="224"/>
    </row>
    <row r="426" spans="1:36" s="81" customFormat="1">
      <c r="A426" s="88">
        <v>417</v>
      </c>
      <c r="B426" s="96"/>
      <c r="C426" s="96" t="s">
        <v>292</v>
      </c>
      <c r="D426" s="86"/>
      <c r="E426" s="88">
        <v>1</v>
      </c>
      <c r="F426" s="86" t="s">
        <v>109</v>
      </c>
      <c r="G426" s="109">
        <v>500</v>
      </c>
      <c r="H426" s="101">
        <v>500</v>
      </c>
      <c r="I426" s="98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W426" s="224"/>
      <c r="X426" s="224"/>
      <c r="Y426" s="224"/>
      <c r="Z426" s="224"/>
      <c r="AA426" s="224"/>
      <c r="AB426" s="224"/>
      <c r="AC426" s="224"/>
      <c r="AD426" s="224"/>
      <c r="AE426" s="224"/>
      <c r="AF426" s="224"/>
      <c r="AG426" s="224"/>
      <c r="AH426" s="224"/>
    </row>
    <row r="427" spans="1:36" s="81" customFormat="1">
      <c r="A427" s="88">
        <v>418</v>
      </c>
      <c r="B427" s="96"/>
      <c r="C427" s="96" t="s">
        <v>235</v>
      </c>
      <c r="D427" s="86"/>
      <c r="E427" s="88">
        <v>1</v>
      </c>
      <c r="F427" s="86" t="s">
        <v>109</v>
      </c>
      <c r="G427" s="109">
        <v>500</v>
      </c>
      <c r="H427" s="101">
        <v>500</v>
      </c>
      <c r="I427" s="98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W427" s="224"/>
      <c r="X427" s="224"/>
      <c r="Y427" s="224"/>
      <c r="Z427" s="224"/>
      <c r="AA427" s="224"/>
      <c r="AB427" s="224"/>
      <c r="AC427" s="224"/>
      <c r="AD427" s="224"/>
      <c r="AE427" s="224"/>
      <c r="AF427" s="224"/>
      <c r="AG427" s="224"/>
      <c r="AH427" s="224"/>
    </row>
    <row r="428" spans="1:36" s="81" customFormat="1">
      <c r="A428" s="88">
        <v>419</v>
      </c>
      <c r="B428" s="96"/>
      <c r="C428" s="96" t="s">
        <v>124</v>
      </c>
      <c r="D428" s="86"/>
      <c r="E428" s="88">
        <v>10</v>
      </c>
      <c r="F428" s="86" t="s">
        <v>294</v>
      </c>
      <c r="G428" s="109">
        <v>110</v>
      </c>
      <c r="H428" s="101">
        <v>1100</v>
      </c>
      <c r="I428" s="98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W428" s="224"/>
      <c r="X428" s="224"/>
      <c r="Y428" s="224"/>
      <c r="Z428" s="224"/>
      <c r="AA428" s="224"/>
      <c r="AB428" s="224"/>
      <c r="AC428" s="224"/>
      <c r="AD428" s="224"/>
      <c r="AE428" s="224"/>
      <c r="AF428" s="224"/>
      <c r="AG428" s="224"/>
      <c r="AH428" s="224"/>
    </row>
    <row r="429" spans="1:36" s="81" customFormat="1">
      <c r="A429" s="88">
        <v>420</v>
      </c>
      <c r="B429" s="96"/>
      <c r="C429" s="96" t="s">
        <v>305</v>
      </c>
      <c r="D429" s="86"/>
      <c r="E429" s="88">
        <v>1</v>
      </c>
      <c r="F429" s="86" t="s">
        <v>109</v>
      </c>
      <c r="G429" s="109">
        <f>700-0.5</f>
        <v>699.5</v>
      </c>
      <c r="H429" s="101">
        <f>+E429*G429</f>
        <v>699.5</v>
      </c>
      <c r="I429" s="98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W429" s="224"/>
      <c r="X429" s="224"/>
      <c r="Y429" s="224"/>
      <c r="Z429" s="224"/>
      <c r="AA429" s="224"/>
      <c r="AB429" s="224"/>
      <c r="AC429" s="224"/>
      <c r="AD429" s="224"/>
      <c r="AE429" s="224"/>
      <c r="AF429" s="224"/>
      <c r="AG429" s="224"/>
      <c r="AH429" s="224"/>
    </row>
    <row r="430" spans="1:36" s="81" customFormat="1">
      <c r="A430" s="88">
        <v>421</v>
      </c>
      <c r="B430" s="96"/>
      <c r="C430" s="96" t="s">
        <v>301</v>
      </c>
      <c r="D430" s="86"/>
      <c r="E430" s="88">
        <v>1</v>
      </c>
      <c r="F430" s="86" t="s">
        <v>162</v>
      </c>
      <c r="G430" s="109">
        <v>2000</v>
      </c>
      <c r="H430" s="101">
        <v>2000</v>
      </c>
      <c r="I430" s="98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W430" s="224"/>
      <c r="X430" s="224"/>
      <c r="Y430" s="224"/>
      <c r="Z430" s="224"/>
      <c r="AA430" s="224"/>
      <c r="AB430" s="224"/>
      <c r="AC430" s="224"/>
      <c r="AD430" s="224"/>
      <c r="AE430" s="224"/>
      <c r="AF430" s="224"/>
      <c r="AG430" s="224"/>
      <c r="AH430" s="224"/>
    </row>
    <row r="431" spans="1:36">
      <c r="A431" s="90">
        <v>422</v>
      </c>
      <c r="B431" s="91" t="s">
        <v>30</v>
      </c>
      <c r="C431" s="91" t="s">
        <v>31</v>
      </c>
      <c r="D431" s="92" t="s">
        <v>79</v>
      </c>
      <c r="E431" s="92"/>
      <c r="F431" s="92"/>
      <c r="G431" s="93"/>
      <c r="H431" s="94">
        <f>+H432+H436+H441+H444+H454</f>
        <v>258560</v>
      </c>
      <c r="I431" s="92" t="s">
        <v>26</v>
      </c>
      <c r="J431" s="220">
        <f t="shared" ref="J431:U431" si="22">+J432+J436+J441+J444+J454</f>
        <v>3</v>
      </c>
      <c r="K431" s="220">
        <f t="shared" si="22"/>
        <v>0</v>
      </c>
      <c r="L431" s="220">
        <f t="shared" si="22"/>
        <v>0</v>
      </c>
      <c r="M431" s="220">
        <f t="shared" si="22"/>
        <v>4</v>
      </c>
      <c r="N431" s="220">
        <f t="shared" si="22"/>
        <v>1</v>
      </c>
      <c r="O431" s="220">
        <f t="shared" si="22"/>
        <v>0</v>
      </c>
      <c r="P431" s="220">
        <f t="shared" si="22"/>
        <v>3</v>
      </c>
      <c r="Q431" s="220">
        <f t="shared" si="22"/>
        <v>0</v>
      </c>
      <c r="R431" s="220">
        <f t="shared" si="22"/>
        <v>0</v>
      </c>
      <c r="S431" s="220">
        <f t="shared" si="22"/>
        <v>3</v>
      </c>
      <c r="T431" s="220">
        <f t="shared" si="22"/>
        <v>1</v>
      </c>
      <c r="U431" s="220">
        <f t="shared" si="22"/>
        <v>0</v>
      </c>
      <c r="W431" s="225">
        <f t="shared" ref="W431" si="23">+W432+W436+W441+W444+W454</f>
        <v>51881.25</v>
      </c>
      <c r="X431" s="225">
        <f t="shared" ref="X431" si="24">+X432+X436+X441+X444+X454</f>
        <v>0</v>
      </c>
      <c r="Y431" s="225">
        <f t="shared" ref="Y431" si="25">+Y432+Y436+Y441+Y444+Y454</f>
        <v>0</v>
      </c>
      <c r="Z431" s="225">
        <f t="shared" ref="Z431" si="26">+Z432+Z436+Z441+Z444+Z454</f>
        <v>63766.25</v>
      </c>
      <c r="AA431" s="225">
        <f t="shared" ref="AA431" si="27">+AA432+AA436+AA441+AA444+AA454</f>
        <v>21700</v>
      </c>
      <c r="AB431" s="225">
        <f t="shared" ref="AB431" si="28">+AB432+AB436+AB441+AB444+AB454</f>
        <v>0</v>
      </c>
      <c r="AC431" s="225">
        <f t="shared" ref="AC431" si="29">+AC432+AC436+AC441+AC444+AC454</f>
        <v>51881.25</v>
      </c>
      <c r="AD431" s="225">
        <f t="shared" ref="AD431" si="30">+AD432+AD436+AD441+AD444+AD454</f>
        <v>0</v>
      </c>
      <c r="AE431" s="225">
        <f t="shared" ref="AE431" si="31">+AE432+AE436+AE441+AE444+AE454</f>
        <v>0</v>
      </c>
      <c r="AF431" s="225">
        <f t="shared" ref="AF431" si="32">+AF432+AF436+AF441+AF444+AF454</f>
        <v>51881.25</v>
      </c>
      <c r="AG431" s="225">
        <f t="shared" ref="AG431" si="33">+AG432+AG436+AG441+AG444+AG454</f>
        <v>17450</v>
      </c>
      <c r="AH431" s="225">
        <f t="shared" ref="AH431" si="34">+AH432+AH436+AH441+AH444+AH454</f>
        <v>0</v>
      </c>
      <c r="AJ431" s="83"/>
    </row>
    <row r="432" spans="1:36" ht="25.5">
      <c r="A432" s="95">
        <v>423</v>
      </c>
      <c r="B432" s="56" t="s">
        <v>30</v>
      </c>
      <c r="C432" s="56" t="s">
        <v>322</v>
      </c>
      <c r="D432" s="61" t="s">
        <v>38</v>
      </c>
      <c r="E432" s="61"/>
      <c r="F432" s="61"/>
      <c r="G432" s="62"/>
      <c r="H432" s="65">
        <f>SUM(H433:H435)</f>
        <v>21000</v>
      </c>
      <c r="I432" s="61" t="s">
        <v>26</v>
      </c>
      <c r="J432" s="233"/>
      <c r="K432" s="233"/>
      <c r="L432" s="233"/>
      <c r="M432" s="233">
        <v>1</v>
      </c>
      <c r="N432" s="233"/>
      <c r="O432" s="233"/>
      <c r="P432" s="233"/>
      <c r="Q432" s="233"/>
      <c r="R432" s="233"/>
      <c r="S432" s="233"/>
      <c r="T432" s="233"/>
      <c r="U432" s="233"/>
      <c r="W432" s="223"/>
      <c r="X432" s="223"/>
      <c r="Y432" s="223"/>
      <c r="Z432" s="223">
        <f>+H432</f>
        <v>21000</v>
      </c>
      <c r="AA432" s="223"/>
      <c r="AB432" s="223"/>
      <c r="AC432" s="223"/>
      <c r="AD432" s="223"/>
      <c r="AE432" s="223"/>
      <c r="AF432" s="223"/>
      <c r="AG432" s="223"/>
      <c r="AH432" s="223"/>
      <c r="AI432" s="83">
        <f>SUBTOTAL(9,J432:U432)</f>
        <v>1</v>
      </c>
      <c r="AJ432" s="84">
        <f>+H432/AI432</f>
        <v>21000</v>
      </c>
    </row>
    <row r="433" spans="1:36" s="81" customFormat="1">
      <c r="A433" s="88">
        <v>424</v>
      </c>
      <c r="B433" s="96"/>
      <c r="C433" s="96" t="s">
        <v>323</v>
      </c>
      <c r="D433" s="98"/>
      <c r="E433" s="86">
        <v>2</v>
      </c>
      <c r="F433" s="88" t="s">
        <v>89</v>
      </c>
      <c r="G433" s="50">
        <v>3500</v>
      </c>
      <c r="H433" s="109">
        <v>7000</v>
      </c>
      <c r="I433" s="98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W433" s="224"/>
      <c r="X433" s="224"/>
      <c r="Y433" s="224"/>
      <c r="Z433" s="224"/>
      <c r="AA433" s="224"/>
      <c r="AB433" s="224"/>
      <c r="AC433" s="224"/>
      <c r="AD433" s="224"/>
      <c r="AE433" s="224"/>
      <c r="AF433" s="224"/>
      <c r="AG433" s="224"/>
      <c r="AH433" s="224"/>
    </row>
    <row r="434" spans="1:36" s="81" customFormat="1">
      <c r="A434" s="88">
        <v>425</v>
      </c>
      <c r="B434" s="96"/>
      <c r="C434" s="96" t="s">
        <v>324</v>
      </c>
      <c r="D434" s="98"/>
      <c r="E434" s="86">
        <v>5</v>
      </c>
      <c r="F434" s="88" t="s">
        <v>91</v>
      </c>
      <c r="G434" s="50">
        <v>1600</v>
      </c>
      <c r="H434" s="109">
        <v>8000</v>
      </c>
      <c r="I434" s="98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W434" s="224"/>
      <c r="X434" s="224"/>
      <c r="Y434" s="224"/>
      <c r="Z434" s="224"/>
      <c r="AA434" s="224"/>
      <c r="AB434" s="224"/>
      <c r="AC434" s="224"/>
      <c r="AD434" s="224"/>
      <c r="AE434" s="224"/>
      <c r="AF434" s="224"/>
      <c r="AG434" s="224"/>
      <c r="AH434" s="224"/>
    </row>
    <row r="435" spans="1:36" s="81" customFormat="1">
      <c r="A435" s="88">
        <v>426</v>
      </c>
      <c r="B435" s="96"/>
      <c r="C435" s="96" t="s">
        <v>325</v>
      </c>
      <c r="D435" s="98"/>
      <c r="E435" s="86">
        <v>5</v>
      </c>
      <c r="F435" s="88" t="s">
        <v>91</v>
      </c>
      <c r="G435" s="50">
        <v>1200</v>
      </c>
      <c r="H435" s="109">
        <v>6000</v>
      </c>
      <c r="I435" s="98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W435" s="224"/>
      <c r="X435" s="224"/>
      <c r="Y435" s="224"/>
      <c r="Z435" s="224"/>
      <c r="AA435" s="224"/>
      <c r="AB435" s="224"/>
      <c r="AC435" s="224"/>
      <c r="AD435" s="224"/>
      <c r="AE435" s="224"/>
      <c r="AF435" s="224"/>
      <c r="AG435" s="224"/>
      <c r="AH435" s="224"/>
    </row>
    <row r="436" spans="1:36">
      <c r="A436" s="95">
        <v>427</v>
      </c>
      <c r="B436" s="56" t="s">
        <v>30</v>
      </c>
      <c r="C436" s="56" t="s">
        <v>326</v>
      </c>
      <c r="D436" s="61" t="s">
        <v>38</v>
      </c>
      <c r="E436" s="61"/>
      <c r="F436" s="61"/>
      <c r="G436" s="62"/>
      <c r="H436" s="65">
        <f>SUM(H437:H440)</f>
        <v>17450</v>
      </c>
      <c r="I436" s="61" t="s">
        <v>26</v>
      </c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>
        <v>1</v>
      </c>
      <c r="U436" s="233"/>
      <c r="W436" s="223"/>
      <c r="X436" s="223"/>
      <c r="Y436" s="223"/>
      <c r="Z436" s="223"/>
      <c r="AA436" s="223"/>
      <c r="AB436" s="223"/>
      <c r="AC436" s="223"/>
      <c r="AD436" s="223"/>
      <c r="AE436" s="223"/>
      <c r="AF436" s="223"/>
      <c r="AG436" s="223">
        <f>+H436</f>
        <v>17450</v>
      </c>
      <c r="AH436" s="223"/>
      <c r="AI436" s="83">
        <f>SUBTOTAL(9,J436:U436)</f>
        <v>1</v>
      </c>
      <c r="AJ436" s="84">
        <f>+H436/AI436</f>
        <v>17450</v>
      </c>
    </row>
    <row r="437" spans="1:36" s="81" customFormat="1">
      <c r="A437" s="88">
        <v>428</v>
      </c>
      <c r="B437" s="96"/>
      <c r="C437" s="96" t="s">
        <v>327</v>
      </c>
      <c r="D437" s="98"/>
      <c r="E437" s="98">
        <v>10</v>
      </c>
      <c r="F437" s="86" t="s">
        <v>112</v>
      </c>
      <c r="G437" s="102">
        <v>945</v>
      </c>
      <c r="H437" s="50">
        <v>9450</v>
      </c>
      <c r="I437" s="98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W437" s="224"/>
      <c r="X437" s="224"/>
      <c r="Y437" s="224"/>
      <c r="Z437" s="224"/>
      <c r="AA437" s="224"/>
      <c r="AB437" s="224"/>
      <c r="AC437" s="224"/>
      <c r="AD437" s="224"/>
      <c r="AE437" s="224"/>
      <c r="AF437" s="224"/>
      <c r="AG437" s="224"/>
      <c r="AH437" s="224"/>
    </row>
    <row r="438" spans="1:36" s="81" customFormat="1">
      <c r="A438" s="88">
        <v>429</v>
      </c>
      <c r="B438" s="96"/>
      <c r="C438" s="96" t="s">
        <v>328</v>
      </c>
      <c r="D438" s="98"/>
      <c r="E438" s="98">
        <v>10</v>
      </c>
      <c r="F438" s="86" t="s">
        <v>294</v>
      </c>
      <c r="G438" s="102">
        <v>350</v>
      </c>
      <c r="H438" s="50">
        <v>3500</v>
      </c>
      <c r="I438" s="98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W438" s="224"/>
      <c r="X438" s="224"/>
      <c r="Y438" s="224"/>
      <c r="Z438" s="224"/>
      <c r="AA438" s="224"/>
      <c r="AB438" s="224"/>
      <c r="AC438" s="224"/>
      <c r="AD438" s="224"/>
      <c r="AE438" s="224"/>
      <c r="AF438" s="224"/>
      <c r="AG438" s="224"/>
      <c r="AH438" s="224"/>
    </row>
    <row r="439" spans="1:36" s="81" customFormat="1">
      <c r="A439" s="88">
        <v>430</v>
      </c>
      <c r="B439" s="96"/>
      <c r="C439" s="96" t="s">
        <v>329</v>
      </c>
      <c r="D439" s="98"/>
      <c r="E439" s="98">
        <v>1</v>
      </c>
      <c r="F439" s="86" t="s">
        <v>89</v>
      </c>
      <c r="G439" s="102">
        <v>3500</v>
      </c>
      <c r="H439" s="50">
        <v>3500</v>
      </c>
      <c r="I439" s="98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W439" s="224"/>
      <c r="X439" s="224"/>
      <c r="Y439" s="224"/>
      <c r="Z439" s="224"/>
      <c r="AA439" s="224"/>
      <c r="AB439" s="224"/>
      <c r="AC439" s="224"/>
      <c r="AD439" s="224"/>
      <c r="AE439" s="224"/>
      <c r="AF439" s="224"/>
      <c r="AG439" s="224"/>
      <c r="AH439" s="224"/>
    </row>
    <row r="440" spans="1:36" s="81" customFormat="1">
      <c r="A440" s="88">
        <v>431</v>
      </c>
      <c r="B440" s="96"/>
      <c r="C440" s="96" t="s">
        <v>330</v>
      </c>
      <c r="D440" s="98"/>
      <c r="E440" s="98">
        <v>1</v>
      </c>
      <c r="F440" s="86" t="s">
        <v>89</v>
      </c>
      <c r="G440" s="102">
        <v>1000</v>
      </c>
      <c r="H440" s="50">
        <v>1000</v>
      </c>
      <c r="I440" s="98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W440" s="224"/>
      <c r="X440" s="224"/>
      <c r="Y440" s="224"/>
      <c r="Z440" s="224"/>
      <c r="AA440" s="224"/>
      <c r="AB440" s="224"/>
      <c r="AC440" s="224"/>
      <c r="AD440" s="224"/>
      <c r="AE440" s="224"/>
      <c r="AF440" s="224"/>
      <c r="AG440" s="224"/>
      <c r="AH440" s="224"/>
    </row>
    <row r="441" spans="1:36" ht="25.5">
      <c r="A441" s="95">
        <v>432</v>
      </c>
      <c r="B441" s="56" t="s">
        <v>30</v>
      </c>
      <c r="C441" s="56" t="s">
        <v>331</v>
      </c>
      <c r="D441" s="61" t="s">
        <v>38</v>
      </c>
      <c r="E441" s="61"/>
      <c r="F441" s="61"/>
      <c r="G441" s="62"/>
      <c r="H441" s="65">
        <f>SUM(H442:H443)</f>
        <v>12585</v>
      </c>
      <c r="I441" s="61" t="s">
        <v>26</v>
      </c>
      <c r="J441" s="233"/>
      <c r="K441" s="233"/>
      <c r="L441" s="233"/>
      <c r="M441" s="233">
        <v>1</v>
      </c>
      <c r="N441" s="233"/>
      <c r="O441" s="233"/>
      <c r="P441" s="233"/>
      <c r="Q441" s="233"/>
      <c r="R441" s="233"/>
      <c r="S441" s="233"/>
      <c r="T441" s="233"/>
      <c r="U441" s="233"/>
      <c r="W441" s="223"/>
      <c r="X441" s="223"/>
      <c r="Y441" s="223"/>
      <c r="Z441" s="223">
        <f>+H441</f>
        <v>12585</v>
      </c>
      <c r="AA441" s="223"/>
      <c r="AB441" s="223"/>
      <c r="AC441" s="223"/>
      <c r="AD441" s="223"/>
      <c r="AE441" s="223"/>
      <c r="AF441" s="223"/>
      <c r="AG441" s="223"/>
      <c r="AH441" s="223"/>
      <c r="AI441" s="83">
        <f>SUBTOTAL(9,J441:U441)</f>
        <v>1</v>
      </c>
      <c r="AJ441" s="84">
        <f>+H441/AI441</f>
        <v>12585</v>
      </c>
    </row>
    <row r="442" spans="1:36" s="81" customFormat="1">
      <c r="A442" s="88">
        <v>433</v>
      </c>
      <c r="B442" s="96"/>
      <c r="C442" s="96" t="s">
        <v>332</v>
      </c>
      <c r="D442" s="98"/>
      <c r="E442" s="86">
        <v>1</v>
      </c>
      <c r="F442" s="88" t="s">
        <v>89</v>
      </c>
      <c r="G442" s="50">
        <v>1200</v>
      </c>
      <c r="H442" s="101">
        <v>1200</v>
      </c>
      <c r="I442" s="98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W442" s="224"/>
      <c r="X442" s="224"/>
      <c r="Y442" s="224"/>
      <c r="Z442" s="224"/>
      <c r="AA442" s="224"/>
      <c r="AB442" s="224"/>
      <c r="AC442" s="224"/>
      <c r="AD442" s="224"/>
      <c r="AE442" s="224"/>
      <c r="AF442" s="224"/>
      <c r="AG442" s="224"/>
      <c r="AH442" s="224"/>
    </row>
    <row r="443" spans="1:36" s="81" customFormat="1">
      <c r="A443" s="88">
        <v>434</v>
      </c>
      <c r="B443" s="96"/>
      <c r="C443" s="96" t="s">
        <v>333</v>
      </c>
      <c r="D443" s="98"/>
      <c r="E443" s="86">
        <v>3</v>
      </c>
      <c r="F443" s="88" t="s">
        <v>89</v>
      </c>
      <c r="G443" s="50">
        <v>3795</v>
      </c>
      <c r="H443" s="101">
        <v>11385</v>
      </c>
      <c r="I443" s="98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W443" s="224"/>
      <c r="X443" s="224"/>
      <c r="Y443" s="224"/>
      <c r="Z443" s="224"/>
      <c r="AA443" s="224"/>
      <c r="AB443" s="224"/>
      <c r="AC443" s="224"/>
      <c r="AD443" s="224"/>
      <c r="AE443" s="224"/>
      <c r="AF443" s="224"/>
      <c r="AG443" s="224"/>
      <c r="AH443" s="224"/>
    </row>
    <row r="444" spans="1:36">
      <c r="A444" s="95">
        <v>435</v>
      </c>
      <c r="B444" s="56" t="s">
        <v>30</v>
      </c>
      <c r="C444" s="56" t="s">
        <v>334</v>
      </c>
      <c r="D444" s="61" t="s">
        <v>38</v>
      </c>
      <c r="E444" s="61"/>
      <c r="F444" s="61"/>
      <c r="G444" s="62"/>
      <c r="H444" s="65">
        <f>SUM(H445:H453)</f>
        <v>120725</v>
      </c>
      <c r="I444" s="61" t="s">
        <v>26</v>
      </c>
      <c r="J444" s="233">
        <v>2</v>
      </c>
      <c r="K444" s="233"/>
      <c r="L444" s="233"/>
      <c r="M444" s="233">
        <v>2</v>
      </c>
      <c r="N444" s="233"/>
      <c r="O444" s="233"/>
      <c r="P444" s="233">
        <v>2</v>
      </c>
      <c r="Q444" s="233"/>
      <c r="R444" s="233"/>
      <c r="S444" s="233">
        <v>2</v>
      </c>
      <c r="T444" s="233"/>
      <c r="U444" s="233"/>
      <c r="W444" s="223">
        <f>+H444/4</f>
        <v>30181.25</v>
      </c>
      <c r="X444" s="223"/>
      <c r="Y444" s="223"/>
      <c r="Z444" s="223">
        <f>+W444</f>
        <v>30181.25</v>
      </c>
      <c r="AA444" s="223"/>
      <c r="AB444" s="223"/>
      <c r="AC444" s="223">
        <f>+Z444</f>
        <v>30181.25</v>
      </c>
      <c r="AD444" s="223"/>
      <c r="AE444" s="223"/>
      <c r="AF444" s="223">
        <f>+AC444</f>
        <v>30181.25</v>
      </c>
      <c r="AG444" s="223"/>
      <c r="AH444" s="223"/>
      <c r="AI444" s="83">
        <f>SUBTOTAL(9,J444:U444)</f>
        <v>8</v>
      </c>
      <c r="AJ444" s="84">
        <f>+H444/AI444</f>
        <v>15090.625</v>
      </c>
    </row>
    <row r="445" spans="1:36" s="81" customFormat="1">
      <c r="A445" s="88">
        <v>436</v>
      </c>
      <c r="B445" s="96"/>
      <c r="C445" s="148" t="s">
        <v>132</v>
      </c>
      <c r="D445" s="98"/>
      <c r="E445" s="149">
        <v>10</v>
      </c>
      <c r="F445" s="139" t="s">
        <v>85</v>
      </c>
      <c r="G445" s="140">
        <v>475</v>
      </c>
      <c r="H445" s="141">
        <f t="shared" ref="H445:H453" si="35">+E445*G445</f>
        <v>4750</v>
      </c>
      <c r="I445" s="98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W445" s="224"/>
      <c r="X445" s="224"/>
      <c r="Y445" s="224"/>
      <c r="Z445" s="224"/>
      <c r="AA445" s="224"/>
      <c r="AB445" s="224"/>
      <c r="AC445" s="224"/>
      <c r="AD445" s="224"/>
      <c r="AE445" s="224"/>
      <c r="AF445" s="224"/>
      <c r="AG445" s="224"/>
      <c r="AH445" s="224"/>
    </row>
    <row r="446" spans="1:36" s="81" customFormat="1">
      <c r="A446" s="88">
        <v>437</v>
      </c>
      <c r="B446" s="96"/>
      <c r="C446" s="148" t="s">
        <v>133</v>
      </c>
      <c r="D446" s="98"/>
      <c r="E446" s="149">
        <v>3</v>
      </c>
      <c r="F446" s="139" t="s">
        <v>134</v>
      </c>
      <c r="G446" s="140">
        <v>5350</v>
      </c>
      <c r="H446" s="141">
        <f t="shared" si="35"/>
        <v>16050</v>
      </c>
      <c r="I446" s="98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W446" s="224"/>
      <c r="X446" s="224"/>
      <c r="Y446" s="224"/>
      <c r="Z446" s="224"/>
      <c r="AA446" s="224"/>
      <c r="AB446" s="224"/>
      <c r="AC446" s="224"/>
      <c r="AD446" s="224"/>
      <c r="AE446" s="224"/>
      <c r="AF446" s="224"/>
      <c r="AG446" s="224"/>
      <c r="AH446" s="224"/>
    </row>
    <row r="447" spans="1:36" s="81" customFormat="1">
      <c r="A447" s="88">
        <v>438</v>
      </c>
      <c r="B447" s="96"/>
      <c r="C447" s="145" t="s">
        <v>135</v>
      </c>
      <c r="D447" s="98"/>
      <c r="E447" s="105">
        <v>20</v>
      </c>
      <c r="F447" s="146" t="s">
        <v>112</v>
      </c>
      <c r="G447" s="144">
        <v>2200</v>
      </c>
      <c r="H447" s="141">
        <f t="shared" si="35"/>
        <v>44000</v>
      </c>
      <c r="I447" s="98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W447" s="224"/>
      <c r="X447" s="224"/>
      <c r="Y447" s="224"/>
      <c r="Z447" s="224"/>
      <c r="AA447" s="224"/>
      <c r="AB447" s="224"/>
      <c r="AC447" s="224"/>
      <c r="AD447" s="224"/>
      <c r="AE447" s="224"/>
      <c r="AF447" s="224"/>
      <c r="AG447" s="224"/>
      <c r="AH447" s="224"/>
    </row>
    <row r="448" spans="1:36" s="81" customFormat="1">
      <c r="A448" s="88">
        <v>439</v>
      </c>
      <c r="B448" s="96"/>
      <c r="C448" s="148" t="s">
        <v>136</v>
      </c>
      <c r="D448" s="98"/>
      <c r="E448" s="149">
        <v>2</v>
      </c>
      <c r="F448" s="139" t="s">
        <v>134</v>
      </c>
      <c r="G448" s="140">
        <v>3500</v>
      </c>
      <c r="H448" s="141">
        <f t="shared" si="35"/>
        <v>7000</v>
      </c>
      <c r="I448" s="98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W448" s="224"/>
      <c r="X448" s="224"/>
      <c r="Y448" s="224"/>
      <c r="Z448" s="224"/>
      <c r="AA448" s="224"/>
      <c r="AB448" s="224"/>
      <c r="AC448" s="224"/>
      <c r="AD448" s="224"/>
      <c r="AE448" s="224"/>
      <c r="AF448" s="224"/>
      <c r="AG448" s="224"/>
      <c r="AH448" s="224"/>
    </row>
    <row r="449" spans="1:36" s="81" customFormat="1">
      <c r="A449" s="88">
        <v>440</v>
      </c>
      <c r="B449" s="96"/>
      <c r="C449" s="96" t="s">
        <v>137</v>
      </c>
      <c r="D449" s="98"/>
      <c r="E449" s="88">
        <v>5</v>
      </c>
      <c r="F449" s="86" t="s">
        <v>85</v>
      </c>
      <c r="G449" s="109">
        <v>2684</v>
      </c>
      <c r="H449" s="141">
        <f t="shared" si="35"/>
        <v>13420</v>
      </c>
      <c r="I449" s="98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W449" s="224"/>
      <c r="X449" s="224"/>
      <c r="Y449" s="224"/>
      <c r="Z449" s="224"/>
      <c r="AA449" s="224"/>
      <c r="AB449" s="224"/>
      <c r="AC449" s="224"/>
      <c r="AD449" s="224"/>
      <c r="AE449" s="224"/>
      <c r="AF449" s="224"/>
      <c r="AG449" s="224"/>
      <c r="AH449" s="224"/>
    </row>
    <row r="450" spans="1:36" s="81" customFormat="1">
      <c r="A450" s="88">
        <v>441</v>
      </c>
      <c r="B450" s="96"/>
      <c r="C450" s="96" t="s">
        <v>138</v>
      </c>
      <c r="D450" s="98"/>
      <c r="E450" s="88">
        <v>5</v>
      </c>
      <c r="F450" s="86" t="s">
        <v>134</v>
      </c>
      <c r="G450" s="109">
        <v>5299</v>
      </c>
      <c r="H450" s="141">
        <f t="shared" si="35"/>
        <v>26495</v>
      </c>
      <c r="I450" s="98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W450" s="224"/>
      <c r="X450" s="224"/>
      <c r="Y450" s="224"/>
      <c r="Z450" s="224"/>
      <c r="AA450" s="224"/>
      <c r="AB450" s="224"/>
      <c r="AC450" s="224"/>
      <c r="AD450" s="224"/>
      <c r="AE450" s="224"/>
      <c r="AF450" s="224"/>
      <c r="AG450" s="224"/>
      <c r="AH450" s="224"/>
    </row>
    <row r="451" spans="1:36" s="81" customFormat="1">
      <c r="A451" s="88">
        <v>442</v>
      </c>
      <c r="B451" s="96"/>
      <c r="C451" s="148" t="s">
        <v>167</v>
      </c>
      <c r="D451" s="98"/>
      <c r="E451" s="149">
        <v>5</v>
      </c>
      <c r="F451" s="139" t="s">
        <v>85</v>
      </c>
      <c r="G451" s="140">
        <v>450</v>
      </c>
      <c r="H451" s="141">
        <f t="shared" si="35"/>
        <v>2250</v>
      </c>
      <c r="I451" s="98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W451" s="224"/>
      <c r="X451" s="224"/>
      <c r="Y451" s="224"/>
      <c r="Z451" s="224"/>
      <c r="AA451" s="224"/>
      <c r="AB451" s="224"/>
      <c r="AC451" s="224"/>
      <c r="AD451" s="224"/>
      <c r="AE451" s="224"/>
      <c r="AF451" s="224"/>
      <c r="AG451" s="224"/>
      <c r="AH451" s="224"/>
    </row>
    <row r="452" spans="1:36" s="81" customFormat="1">
      <c r="A452" s="88">
        <v>443</v>
      </c>
      <c r="B452" s="96"/>
      <c r="C452" s="96" t="s">
        <v>335</v>
      </c>
      <c r="D452" s="98"/>
      <c r="E452" s="88">
        <v>2</v>
      </c>
      <c r="F452" s="86" t="s">
        <v>134</v>
      </c>
      <c r="G452" s="109">
        <v>1800</v>
      </c>
      <c r="H452" s="141">
        <f t="shared" si="35"/>
        <v>3600</v>
      </c>
      <c r="I452" s="98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W452" s="224"/>
      <c r="X452" s="224"/>
      <c r="Y452" s="224"/>
      <c r="Z452" s="224"/>
      <c r="AA452" s="224"/>
      <c r="AB452" s="224"/>
      <c r="AC452" s="224"/>
      <c r="AD452" s="224"/>
      <c r="AE452" s="224"/>
      <c r="AF452" s="224"/>
      <c r="AG452" s="224"/>
      <c r="AH452" s="224"/>
    </row>
    <row r="453" spans="1:36" s="81" customFormat="1">
      <c r="A453" s="88">
        <v>444</v>
      </c>
      <c r="B453" s="96"/>
      <c r="C453" s="148" t="s">
        <v>336</v>
      </c>
      <c r="D453" s="98"/>
      <c r="E453" s="149">
        <v>20</v>
      </c>
      <c r="F453" s="139" t="s">
        <v>121</v>
      </c>
      <c r="G453" s="140">
        <v>158</v>
      </c>
      <c r="H453" s="141">
        <f t="shared" si="35"/>
        <v>3160</v>
      </c>
      <c r="I453" s="98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W453" s="224"/>
      <c r="X453" s="224"/>
      <c r="Y453" s="224"/>
      <c r="Z453" s="224"/>
      <c r="AA453" s="224"/>
      <c r="AB453" s="224"/>
      <c r="AC453" s="224"/>
      <c r="AD453" s="224"/>
      <c r="AE453" s="224"/>
      <c r="AF453" s="224"/>
      <c r="AG453" s="224"/>
      <c r="AH453" s="224"/>
    </row>
    <row r="454" spans="1:36" ht="25.5">
      <c r="A454" s="95">
        <v>445</v>
      </c>
      <c r="B454" s="56" t="s">
        <v>30</v>
      </c>
      <c r="C454" s="56" t="s">
        <v>337</v>
      </c>
      <c r="D454" s="61" t="s">
        <v>38</v>
      </c>
      <c r="E454" s="61"/>
      <c r="F454" s="61"/>
      <c r="G454" s="62"/>
      <c r="H454" s="65">
        <f>SUM(H455:H460)</f>
        <v>86800</v>
      </c>
      <c r="I454" s="61" t="s">
        <v>26</v>
      </c>
      <c r="J454" s="234">
        <v>1</v>
      </c>
      <c r="K454" s="234"/>
      <c r="L454" s="234"/>
      <c r="M454" s="234"/>
      <c r="N454" s="234">
        <v>1</v>
      </c>
      <c r="O454" s="234"/>
      <c r="P454" s="234">
        <v>1</v>
      </c>
      <c r="Q454" s="234"/>
      <c r="R454" s="234"/>
      <c r="S454" s="234">
        <v>1</v>
      </c>
      <c r="T454" s="233"/>
      <c r="U454" s="233"/>
      <c r="W454" s="226">
        <f>+H454/4</f>
        <v>21700</v>
      </c>
      <c r="X454" s="226"/>
      <c r="Y454" s="226"/>
      <c r="Z454" s="226"/>
      <c r="AA454" s="226">
        <f>+W454</f>
        <v>21700</v>
      </c>
      <c r="AB454" s="226"/>
      <c r="AC454" s="226">
        <f>+AA454</f>
        <v>21700</v>
      </c>
      <c r="AD454" s="226"/>
      <c r="AE454" s="226"/>
      <c r="AF454" s="226">
        <f>+AC454</f>
        <v>21700</v>
      </c>
      <c r="AG454" s="223"/>
      <c r="AH454" s="223"/>
      <c r="AI454" s="83">
        <f>SUBTOTAL(9,J454:U454)</f>
        <v>4</v>
      </c>
      <c r="AJ454" s="84">
        <f>+H454/AI454</f>
        <v>21700</v>
      </c>
    </row>
    <row r="455" spans="1:36" s="81" customFormat="1">
      <c r="A455" s="88">
        <v>446</v>
      </c>
      <c r="B455" s="96"/>
      <c r="C455" s="150" t="s">
        <v>132</v>
      </c>
      <c r="D455" s="98"/>
      <c r="E455" s="151">
        <v>10</v>
      </c>
      <c r="F455" s="139" t="s">
        <v>85</v>
      </c>
      <c r="G455" s="152">
        <v>475</v>
      </c>
      <c r="H455" s="153">
        <f t="shared" ref="H455:H460" si="36">+E455*G455</f>
        <v>4750</v>
      </c>
      <c r="I455" s="98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W455" s="224"/>
      <c r="X455" s="224"/>
      <c r="Y455" s="224"/>
      <c r="Z455" s="224"/>
      <c r="AA455" s="224"/>
      <c r="AB455" s="224"/>
      <c r="AC455" s="224"/>
      <c r="AD455" s="224"/>
      <c r="AE455" s="224"/>
      <c r="AF455" s="224"/>
      <c r="AG455" s="224"/>
      <c r="AH455" s="224"/>
    </row>
    <row r="456" spans="1:36" s="81" customFormat="1">
      <c r="A456" s="88">
        <v>447</v>
      </c>
      <c r="B456" s="96"/>
      <c r="C456" s="150" t="s">
        <v>133</v>
      </c>
      <c r="D456" s="98"/>
      <c r="E456" s="151">
        <v>3</v>
      </c>
      <c r="F456" s="139" t="s">
        <v>134</v>
      </c>
      <c r="G456" s="152">
        <v>5350</v>
      </c>
      <c r="H456" s="153">
        <f t="shared" si="36"/>
        <v>16050</v>
      </c>
      <c r="I456" s="98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W456" s="224"/>
      <c r="X456" s="224"/>
      <c r="Y456" s="224"/>
      <c r="Z456" s="224"/>
      <c r="AA456" s="224"/>
      <c r="AB456" s="224"/>
      <c r="AC456" s="224"/>
      <c r="AD456" s="224"/>
      <c r="AE456" s="224"/>
      <c r="AF456" s="224"/>
      <c r="AG456" s="224"/>
      <c r="AH456" s="224"/>
    </row>
    <row r="457" spans="1:36" s="81" customFormat="1">
      <c r="A457" s="88">
        <v>448</v>
      </c>
      <c r="B457" s="96"/>
      <c r="C457" s="145" t="s">
        <v>135</v>
      </c>
      <c r="D457" s="98"/>
      <c r="E457" s="105">
        <v>20</v>
      </c>
      <c r="F457" s="154" t="s">
        <v>112</v>
      </c>
      <c r="G457" s="130">
        <v>2200</v>
      </c>
      <c r="H457" s="153">
        <f t="shared" si="36"/>
        <v>44000</v>
      </c>
      <c r="I457" s="98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W457" s="224"/>
      <c r="X457" s="224"/>
      <c r="Y457" s="224"/>
      <c r="Z457" s="224"/>
      <c r="AA457" s="224"/>
      <c r="AB457" s="224"/>
      <c r="AC457" s="224"/>
      <c r="AD457" s="224"/>
      <c r="AE457" s="224"/>
      <c r="AF457" s="224"/>
      <c r="AG457" s="224"/>
      <c r="AH457" s="224"/>
    </row>
    <row r="458" spans="1:36" s="81" customFormat="1">
      <c r="A458" s="88">
        <v>449</v>
      </c>
      <c r="B458" s="96"/>
      <c r="C458" s="150" t="s">
        <v>136</v>
      </c>
      <c r="D458" s="98"/>
      <c r="E458" s="151">
        <v>2</v>
      </c>
      <c r="F458" s="139" t="s">
        <v>134</v>
      </c>
      <c r="G458" s="152">
        <v>3500</v>
      </c>
      <c r="H458" s="153">
        <f t="shared" si="36"/>
        <v>7000</v>
      </c>
      <c r="I458" s="98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W458" s="224"/>
      <c r="X458" s="224"/>
      <c r="Y458" s="224"/>
      <c r="Z458" s="224"/>
      <c r="AA458" s="224"/>
      <c r="AB458" s="224"/>
      <c r="AC458" s="224"/>
      <c r="AD458" s="224"/>
      <c r="AE458" s="224"/>
      <c r="AF458" s="224"/>
      <c r="AG458" s="224"/>
      <c r="AH458" s="224"/>
    </row>
    <row r="459" spans="1:36" s="81" customFormat="1">
      <c r="A459" s="88">
        <v>450</v>
      </c>
      <c r="B459" s="96"/>
      <c r="C459" s="96" t="s">
        <v>137</v>
      </c>
      <c r="D459" s="98"/>
      <c r="E459" s="88">
        <v>5</v>
      </c>
      <c r="F459" s="86" t="s">
        <v>85</v>
      </c>
      <c r="G459" s="109">
        <v>2684</v>
      </c>
      <c r="H459" s="153">
        <f t="shared" si="36"/>
        <v>13420</v>
      </c>
      <c r="I459" s="98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W459" s="224"/>
      <c r="X459" s="224"/>
      <c r="Y459" s="224"/>
      <c r="Z459" s="224"/>
      <c r="AA459" s="224"/>
      <c r="AB459" s="224"/>
      <c r="AC459" s="224"/>
      <c r="AD459" s="224"/>
      <c r="AE459" s="224"/>
      <c r="AF459" s="224"/>
      <c r="AG459" s="224"/>
      <c r="AH459" s="224"/>
    </row>
    <row r="460" spans="1:36" s="81" customFormat="1">
      <c r="A460" s="88">
        <v>451</v>
      </c>
      <c r="B460" s="96"/>
      <c r="C460" s="150" t="s">
        <v>336</v>
      </c>
      <c r="D460" s="98"/>
      <c r="E460" s="151">
        <v>10</v>
      </c>
      <c r="F460" s="139" t="s">
        <v>121</v>
      </c>
      <c r="G460" s="152">
        <v>158</v>
      </c>
      <c r="H460" s="153">
        <f t="shared" si="36"/>
        <v>1580</v>
      </c>
      <c r="I460" s="98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W460" s="224"/>
      <c r="X460" s="224"/>
      <c r="Y460" s="224"/>
      <c r="Z460" s="224"/>
      <c r="AA460" s="224"/>
      <c r="AB460" s="224"/>
      <c r="AC460" s="224"/>
      <c r="AD460" s="224"/>
      <c r="AE460" s="224"/>
      <c r="AF460" s="224"/>
      <c r="AG460" s="224"/>
      <c r="AH460" s="224"/>
    </row>
    <row r="461" spans="1:36">
      <c r="A461" s="90">
        <v>452</v>
      </c>
      <c r="B461" s="91" t="s">
        <v>32</v>
      </c>
      <c r="C461" s="91" t="s">
        <v>33</v>
      </c>
      <c r="D461" s="92" t="s">
        <v>79</v>
      </c>
      <c r="E461" s="92"/>
      <c r="F461" s="92"/>
      <c r="G461" s="93"/>
      <c r="H461" s="94">
        <f>+H462+H465+H471+H478+H495+H516+H525+H577</f>
        <v>1542101.5899999999</v>
      </c>
      <c r="I461" s="92" t="s">
        <v>26</v>
      </c>
      <c r="J461" s="220">
        <f t="shared" ref="J461:U461" si="37">+J462+J465+J471+J478+J495+J516+J525+J577</f>
        <v>6</v>
      </c>
      <c r="K461" s="220">
        <f t="shared" si="37"/>
        <v>0</v>
      </c>
      <c r="L461" s="220">
        <f t="shared" si="37"/>
        <v>0</v>
      </c>
      <c r="M461" s="220">
        <f t="shared" si="37"/>
        <v>3</v>
      </c>
      <c r="N461" s="220">
        <f t="shared" si="37"/>
        <v>1</v>
      </c>
      <c r="O461" s="220">
        <f t="shared" si="37"/>
        <v>0</v>
      </c>
      <c r="P461" s="220">
        <f t="shared" si="37"/>
        <v>3</v>
      </c>
      <c r="Q461" s="220">
        <f t="shared" si="37"/>
        <v>1</v>
      </c>
      <c r="R461" s="220">
        <f t="shared" si="37"/>
        <v>0</v>
      </c>
      <c r="S461" s="220">
        <f t="shared" si="37"/>
        <v>3</v>
      </c>
      <c r="T461" s="220">
        <f t="shared" si="37"/>
        <v>1</v>
      </c>
      <c r="U461" s="220">
        <f t="shared" si="37"/>
        <v>0</v>
      </c>
      <c r="W461" s="225">
        <f t="shared" ref="W461" si="38">+W462+W465+W471+W478+W495+W516+W525+W577</f>
        <v>417144.14749999996</v>
      </c>
      <c r="X461" s="225">
        <f t="shared" ref="X461" si="39">+X462+X465+X471+X478+X495+X516+X525+X577</f>
        <v>0</v>
      </c>
      <c r="Y461" s="225">
        <f t="shared" ref="Y461" si="40">+Y462+Y465+Y471+Y478+Y495+Y516+Y525+Y577</f>
        <v>0</v>
      </c>
      <c r="Z461" s="225">
        <f t="shared" ref="Z461" si="41">+Z462+Z465+Z471+Z478+Z495+Z516+Z525+Z577</f>
        <v>218891.8725</v>
      </c>
      <c r="AA461" s="225">
        <f t="shared" ref="AA461" si="42">+AA462+AA465+AA471+AA478+AA495+AA516+AA525+AA577</f>
        <v>142717.27499999999</v>
      </c>
      <c r="AB461" s="225">
        <f t="shared" ref="AB461" si="43">+AB462+AB465+AB471+AB478+AB495+AB516+AB525+AB577</f>
        <v>0</v>
      </c>
      <c r="AC461" s="225">
        <f t="shared" ref="AC461" si="44">+AC462+AC465+AC471+AC478+AC495+AC516+AC525+AC577</f>
        <v>355899.14749999996</v>
      </c>
      <c r="AD461" s="225">
        <f t="shared" ref="AD461" si="45">+AD462+AD465+AD471+AD478+AD495+AD516+AD525+AD577</f>
        <v>7400</v>
      </c>
      <c r="AE461" s="225">
        <f t="shared" ref="AE461" si="46">+AE462+AE465+AE471+AE478+AE495+AE516+AE525+AE577</f>
        <v>0</v>
      </c>
      <c r="AF461" s="225">
        <f t="shared" ref="AF461" si="47">+AF462+AF465+AF471+AF478+AF495+AF516+AF525+AF577</f>
        <v>355899.14749999996</v>
      </c>
      <c r="AG461" s="225">
        <f t="shared" ref="AG461" si="48">+AG462+AG465+AG471+AG478+AG495+AG516+AG525+AG577</f>
        <v>44150</v>
      </c>
      <c r="AH461" s="225">
        <f t="shared" ref="AH461" si="49">+AH462+AH465+AH471+AH478+AH495+AH516+AH525+AH577</f>
        <v>0</v>
      </c>
      <c r="AJ461" s="83"/>
    </row>
    <row r="462" spans="1:36">
      <c r="A462" s="95">
        <v>453</v>
      </c>
      <c r="B462" s="56" t="s">
        <v>32</v>
      </c>
      <c r="C462" s="56" t="s">
        <v>326</v>
      </c>
      <c r="D462" s="61" t="s">
        <v>38</v>
      </c>
      <c r="E462" s="61"/>
      <c r="F462" s="61"/>
      <c r="G462" s="62"/>
      <c r="H462" s="65">
        <f>SUM(H463:H464)</f>
        <v>44150</v>
      </c>
      <c r="I462" s="61" t="s">
        <v>26</v>
      </c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>
        <v>1</v>
      </c>
      <c r="U462" s="233"/>
      <c r="W462" s="223"/>
      <c r="X462" s="223"/>
      <c r="Y462" s="223"/>
      <c r="Z462" s="223"/>
      <c r="AA462" s="223"/>
      <c r="AB462" s="223"/>
      <c r="AC462" s="223"/>
      <c r="AD462" s="223"/>
      <c r="AE462" s="223"/>
      <c r="AF462" s="223"/>
      <c r="AG462" s="223">
        <f>+H462</f>
        <v>44150</v>
      </c>
      <c r="AH462" s="223"/>
      <c r="AI462" s="83">
        <f>SUBTOTAL(9,J462:U462)</f>
        <v>1</v>
      </c>
      <c r="AJ462" s="84">
        <f>+H462/AI462</f>
        <v>44150</v>
      </c>
    </row>
    <row r="463" spans="1:36" s="81" customFormat="1">
      <c r="A463" s="88">
        <v>454</v>
      </c>
      <c r="B463" s="96"/>
      <c r="C463" s="96" t="s">
        <v>82</v>
      </c>
      <c r="D463" s="98"/>
      <c r="E463" s="98">
        <v>30</v>
      </c>
      <c r="F463" s="86" t="s">
        <v>117</v>
      </c>
      <c r="G463" s="102">
        <v>1450</v>
      </c>
      <c r="H463" s="50">
        <v>43500</v>
      </c>
      <c r="I463" s="98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W463" s="224"/>
      <c r="X463" s="224"/>
      <c r="Y463" s="224"/>
      <c r="Z463" s="224"/>
      <c r="AA463" s="224"/>
      <c r="AB463" s="224"/>
      <c r="AC463" s="224"/>
      <c r="AD463" s="224"/>
      <c r="AE463" s="224"/>
      <c r="AF463" s="224"/>
      <c r="AG463" s="224"/>
      <c r="AH463" s="224"/>
    </row>
    <row r="464" spans="1:36" s="81" customFormat="1">
      <c r="A464" s="88">
        <v>455</v>
      </c>
      <c r="B464" s="96"/>
      <c r="C464" s="96" t="s">
        <v>87</v>
      </c>
      <c r="D464" s="98"/>
      <c r="E464" s="98">
        <v>1</v>
      </c>
      <c r="F464" s="86" t="s">
        <v>83</v>
      </c>
      <c r="G464" s="155">
        <v>650</v>
      </c>
      <c r="H464" s="50">
        <v>650</v>
      </c>
      <c r="I464" s="98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W464" s="224"/>
      <c r="X464" s="224"/>
      <c r="Y464" s="224"/>
      <c r="Z464" s="224"/>
      <c r="AA464" s="224"/>
      <c r="AB464" s="224"/>
      <c r="AC464" s="224"/>
      <c r="AD464" s="224"/>
      <c r="AE464" s="224"/>
      <c r="AF464" s="224"/>
      <c r="AG464" s="224"/>
      <c r="AH464" s="224"/>
    </row>
    <row r="465" spans="1:36" ht="25.5">
      <c r="A465" s="95">
        <v>456</v>
      </c>
      <c r="B465" s="56" t="s">
        <v>32</v>
      </c>
      <c r="C465" s="156" t="s">
        <v>322</v>
      </c>
      <c r="D465" s="72" t="s">
        <v>38</v>
      </c>
      <c r="E465" s="72"/>
      <c r="F465" s="72"/>
      <c r="G465" s="73"/>
      <c r="H465" s="157">
        <f>SUM(H466:H470)</f>
        <v>5710</v>
      </c>
      <c r="I465" s="61" t="s">
        <v>26</v>
      </c>
      <c r="J465" s="233"/>
      <c r="K465" s="233"/>
      <c r="L465" s="233"/>
      <c r="M465" s="233">
        <v>1</v>
      </c>
      <c r="N465" s="233"/>
      <c r="O465" s="233"/>
      <c r="P465" s="233"/>
      <c r="Q465" s="233"/>
      <c r="R465" s="233"/>
      <c r="S465" s="233"/>
      <c r="T465" s="233"/>
      <c r="U465" s="233"/>
      <c r="W465" s="223"/>
      <c r="X465" s="223"/>
      <c r="Y465" s="223"/>
      <c r="Z465" s="223">
        <f>+H465</f>
        <v>5710</v>
      </c>
      <c r="AA465" s="223"/>
      <c r="AB465" s="223"/>
      <c r="AC465" s="223"/>
      <c r="AD465" s="223"/>
      <c r="AE465" s="223"/>
      <c r="AF465" s="223"/>
      <c r="AG465" s="223"/>
      <c r="AH465" s="223"/>
      <c r="AI465" s="83">
        <f>SUBTOTAL(9,J465:U465)</f>
        <v>1</v>
      </c>
      <c r="AJ465" s="84">
        <f>+H465/AI465</f>
        <v>5710</v>
      </c>
    </row>
    <row r="466" spans="1:36" s="81" customFormat="1">
      <c r="A466" s="88">
        <v>457</v>
      </c>
      <c r="B466" s="96"/>
      <c r="C466" s="96" t="s">
        <v>338</v>
      </c>
      <c r="D466" s="98"/>
      <c r="E466" s="86">
        <v>1</v>
      </c>
      <c r="F466" s="88" t="s">
        <v>83</v>
      </c>
      <c r="G466" s="50">
        <v>670</v>
      </c>
      <c r="H466" s="109">
        <v>670</v>
      </c>
      <c r="I466" s="98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W466" s="224"/>
      <c r="X466" s="224"/>
      <c r="Y466" s="224"/>
      <c r="Z466" s="224"/>
      <c r="AA466" s="224"/>
      <c r="AB466" s="224"/>
      <c r="AC466" s="224"/>
      <c r="AD466" s="224"/>
      <c r="AE466" s="224"/>
      <c r="AF466" s="224"/>
      <c r="AG466" s="224"/>
      <c r="AH466" s="224"/>
    </row>
    <row r="467" spans="1:36" s="81" customFormat="1">
      <c r="A467" s="88">
        <v>458</v>
      </c>
      <c r="B467" s="96"/>
      <c r="C467" s="96" t="s">
        <v>339</v>
      </c>
      <c r="D467" s="98"/>
      <c r="E467" s="86">
        <v>1</v>
      </c>
      <c r="F467" s="88" t="s">
        <v>83</v>
      </c>
      <c r="G467" s="50">
        <v>780</v>
      </c>
      <c r="H467" s="109">
        <v>780</v>
      </c>
      <c r="I467" s="98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W467" s="224"/>
      <c r="X467" s="224"/>
      <c r="Y467" s="224"/>
      <c r="Z467" s="224"/>
      <c r="AA467" s="224"/>
      <c r="AB467" s="224"/>
      <c r="AC467" s="224"/>
      <c r="AD467" s="224"/>
      <c r="AE467" s="224"/>
      <c r="AF467" s="224"/>
      <c r="AG467" s="224"/>
      <c r="AH467" s="224"/>
    </row>
    <row r="468" spans="1:36" s="81" customFormat="1">
      <c r="A468" s="88">
        <v>459</v>
      </c>
      <c r="B468" s="96"/>
      <c r="C468" s="96" t="s">
        <v>124</v>
      </c>
      <c r="D468" s="98"/>
      <c r="E468" s="86">
        <v>2</v>
      </c>
      <c r="F468" s="88" t="s">
        <v>283</v>
      </c>
      <c r="G468" s="50">
        <v>530</v>
      </c>
      <c r="H468" s="109">
        <v>1060</v>
      </c>
      <c r="I468" s="98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W468" s="224"/>
      <c r="X468" s="224"/>
      <c r="Y468" s="224"/>
      <c r="Z468" s="224"/>
      <c r="AA468" s="224"/>
      <c r="AB468" s="224"/>
      <c r="AC468" s="224"/>
      <c r="AD468" s="224"/>
      <c r="AE468" s="224"/>
      <c r="AF468" s="224"/>
      <c r="AG468" s="224"/>
      <c r="AH468" s="224"/>
    </row>
    <row r="469" spans="1:36" s="81" customFormat="1">
      <c r="A469" s="88">
        <v>460</v>
      </c>
      <c r="B469" s="96"/>
      <c r="C469" s="96" t="s">
        <v>340</v>
      </c>
      <c r="D469" s="98"/>
      <c r="E469" s="86">
        <v>5</v>
      </c>
      <c r="F469" s="88" t="s">
        <v>121</v>
      </c>
      <c r="G469" s="50">
        <v>200</v>
      </c>
      <c r="H469" s="109">
        <v>1000</v>
      </c>
      <c r="I469" s="98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W469" s="224"/>
      <c r="X469" s="224"/>
      <c r="Y469" s="224"/>
      <c r="Z469" s="224"/>
      <c r="AA469" s="224"/>
      <c r="AB469" s="224"/>
      <c r="AC469" s="224"/>
      <c r="AD469" s="224"/>
      <c r="AE469" s="224"/>
      <c r="AF469" s="224"/>
      <c r="AG469" s="224"/>
      <c r="AH469" s="224"/>
    </row>
    <row r="470" spans="1:36" s="81" customFormat="1">
      <c r="A470" s="88">
        <v>461</v>
      </c>
      <c r="B470" s="96"/>
      <c r="C470" s="96" t="s">
        <v>341</v>
      </c>
      <c r="D470" s="98"/>
      <c r="E470" s="86">
        <v>10</v>
      </c>
      <c r="F470" s="88" t="s">
        <v>109</v>
      </c>
      <c r="G470" s="50">
        <v>220</v>
      </c>
      <c r="H470" s="109">
        <v>2200</v>
      </c>
      <c r="I470" s="98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W470" s="224"/>
      <c r="X470" s="224"/>
      <c r="Y470" s="224"/>
      <c r="Z470" s="224"/>
      <c r="AA470" s="224"/>
      <c r="AB470" s="224"/>
      <c r="AC470" s="224"/>
      <c r="AD470" s="224"/>
      <c r="AE470" s="224"/>
      <c r="AF470" s="224"/>
      <c r="AG470" s="224"/>
      <c r="AH470" s="224"/>
    </row>
    <row r="471" spans="1:36" ht="51">
      <c r="A471" s="95">
        <v>462</v>
      </c>
      <c r="B471" s="56" t="s">
        <v>32</v>
      </c>
      <c r="C471" s="156" t="s">
        <v>342</v>
      </c>
      <c r="D471" s="72" t="s">
        <v>38</v>
      </c>
      <c r="E471" s="72"/>
      <c r="F471" s="72"/>
      <c r="G471" s="73"/>
      <c r="H471" s="157">
        <f>SUM(H472:H477)</f>
        <v>7400</v>
      </c>
      <c r="I471" s="61" t="s">
        <v>26</v>
      </c>
      <c r="J471" s="233"/>
      <c r="K471" s="233"/>
      <c r="L471" s="233"/>
      <c r="M471" s="233"/>
      <c r="N471" s="233"/>
      <c r="O471" s="233"/>
      <c r="P471" s="233"/>
      <c r="Q471" s="233">
        <v>1</v>
      </c>
      <c r="R471" s="233"/>
      <c r="S471" s="233"/>
      <c r="T471" s="233"/>
      <c r="U471" s="233"/>
      <c r="W471" s="223"/>
      <c r="X471" s="223"/>
      <c r="Y471" s="223"/>
      <c r="Z471" s="223"/>
      <c r="AA471" s="223"/>
      <c r="AB471" s="223"/>
      <c r="AC471" s="223"/>
      <c r="AD471" s="223">
        <f>+H471</f>
        <v>7400</v>
      </c>
      <c r="AE471" s="223"/>
      <c r="AF471" s="223"/>
      <c r="AG471" s="223"/>
      <c r="AH471" s="223"/>
      <c r="AI471" s="83">
        <f>SUBTOTAL(9,J471:U471)</f>
        <v>1</v>
      </c>
      <c r="AJ471" s="84">
        <f>+H471/AI471</f>
        <v>7400</v>
      </c>
    </row>
    <row r="472" spans="1:36" s="81" customFormat="1" ht="15">
      <c r="A472" s="88">
        <v>463</v>
      </c>
      <c r="B472" s="96"/>
      <c r="C472" s="158" t="s">
        <v>343</v>
      </c>
      <c r="D472" s="158"/>
      <c r="E472" s="158"/>
      <c r="F472" s="158"/>
      <c r="G472" s="159"/>
      <c r="H472" s="101"/>
      <c r="I472" s="98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W472" s="224"/>
      <c r="X472" s="224"/>
      <c r="Y472" s="224"/>
      <c r="Z472" s="224"/>
      <c r="AA472" s="224"/>
      <c r="AB472" s="224"/>
      <c r="AC472" s="224"/>
      <c r="AD472" s="224"/>
      <c r="AE472" s="224"/>
      <c r="AF472" s="224"/>
      <c r="AG472" s="224"/>
      <c r="AH472" s="224"/>
    </row>
    <row r="473" spans="1:36" s="81" customFormat="1">
      <c r="A473" s="88">
        <v>464</v>
      </c>
      <c r="B473" s="96"/>
      <c r="C473" s="160" t="s">
        <v>344</v>
      </c>
      <c r="D473" s="98"/>
      <c r="E473" s="161">
        <v>5</v>
      </c>
      <c r="F473" s="161" t="s">
        <v>109</v>
      </c>
      <c r="G473" s="100">
        <v>200</v>
      </c>
      <c r="H473" s="162">
        <f t="shared" ref="H473:H477" si="50">G473*E473</f>
        <v>1000</v>
      </c>
      <c r="I473" s="98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W473" s="224"/>
      <c r="X473" s="224"/>
      <c r="Y473" s="224"/>
      <c r="Z473" s="224"/>
      <c r="AA473" s="224"/>
      <c r="AB473" s="224"/>
      <c r="AC473" s="224"/>
      <c r="AD473" s="224"/>
      <c r="AE473" s="224"/>
      <c r="AF473" s="224"/>
      <c r="AG473" s="224"/>
      <c r="AH473" s="224"/>
    </row>
    <row r="474" spans="1:36" s="81" customFormat="1">
      <c r="A474" s="88">
        <v>465</v>
      </c>
      <c r="B474" s="96"/>
      <c r="C474" s="160" t="s">
        <v>345</v>
      </c>
      <c r="D474" s="98"/>
      <c r="E474" s="161">
        <v>6</v>
      </c>
      <c r="F474" s="161" t="s">
        <v>125</v>
      </c>
      <c r="G474" s="163">
        <v>450</v>
      </c>
      <c r="H474" s="162">
        <f t="shared" si="50"/>
        <v>2700</v>
      </c>
      <c r="I474" s="98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W474" s="224"/>
      <c r="X474" s="224"/>
      <c r="Y474" s="224"/>
      <c r="Z474" s="224"/>
      <c r="AA474" s="224"/>
      <c r="AB474" s="224"/>
      <c r="AC474" s="224"/>
      <c r="AD474" s="224"/>
      <c r="AE474" s="224"/>
      <c r="AF474" s="224"/>
      <c r="AG474" s="224"/>
      <c r="AH474" s="224"/>
    </row>
    <row r="475" spans="1:36" s="81" customFormat="1">
      <c r="A475" s="88">
        <v>466</v>
      </c>
      <c r="B475" s="96"/>
      <c r="C475" s="164" t="s">
        <v>346</v>
      </c>
      <c r="D475" s="98"/>
      <c r="E475" s="161"/>
      <c r="F475" s="161"/>
      <c r="G475" s="100"/>
      <c r="H475" s="162">
        <f t="shared" si="50"/>
        <v>0</v>
      </c>
      <c r="I475" s="98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W475" s="224"/>
      <c r="X475" s="224"/>
      <c r="Y475" s="224"/>
      <c r="Z475" s="224"/>
      <c r="AA475" s="224"/>
      <c r="AB475" s="224"/>
      <c r="AC475" s="224"/>
      <c r="AD475" s="224"/>
      <c r="AE475" s="224"/>
      <c r="AF475" s="224"/>
      <c r="AG475" s="224"/>
      <c r="AH475" s="224"/>
    </row>
    <row r="476" spans="1:36" s="81" customFormat="1">
      <c r="A476" s="88">
        <v>467</v>
      </c>
      <c r="B476" s="96"/>
      <c r="C476" s="160" t="s">
        <v>344</v>
      </c>
      <c r="D476" s="98"/>
      <c r="E476" s="161">
        <v>5</v>
      </c>
      <c r="F476" s="161" t="s">
        <v>109</v>
      </c>
      <c r="G476" s="100">
        <v>200</v>
      </c>
      <c r="H476" s="162">
        <f t="shared" si="50"/>
        <v>1000</v>
      </c>
      <c r="I476" s="98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W476" s="224"/>
      <c r="X476" s="224"/>
      <c r="Y476" s="224"/>
      <c r="Z476" s="224"/>
      <c r="AA476" s="224"/>
      <c r="AB476" s="224"/>
      <c r="AC476" s="224"/>
      <c r="AD476" s="224"/>
      <c r="AE476" s="224"/>
      <c r="AF476" s="224"/>
      <c r="AG476" s="224"/>
      <c r="AH476" s="224"/>
    </row>
    <row r="477" spans="1:36" s="81" customFormat="1">
      <c r="A477" s="88">
        <v>468</v>
      </c>
      <c r="B477" s="96"/>
      <c r="C477" s="160" t="s">
        <v>345</v>
      </c>
      <c r="D477" s="98"/>
      <c r="E477" s="161">
        <v>6</v>
      </c>
      <c r="F477" s="161" t="s">
        <v>125</v>
      </c>
      <c r="G477" s="100">
        <v>450</v>
      </c>
      <c r="H477" s="162">
        <f t="shared" si="50"/>
        <v>2700</v>
      </c>
      <c r="I477" s="98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W477" s="224"/>
      <c r="X477" s="224"/>
      <c r="Y477" s="224"/>
      <c r="Z477" s="224"/>
      <c r="AA477" s="224"/>
      <c r="AB477" s="224"/>
      <c r="AC477" s="224"/>
      <c r="AD477" s="224"/>
      <c r="AE477" s="224"/>
      <c r="AF477" s="224"/>
      <c r="AG477" s="224"/>
      <c r="AH477" s="224"/>
    </row>
    <row r="478" spans="1:36" ht="25.5">
      <c r="A478" s="95">
        <v>469</v>
      </c>
      <c r="B478" s="56" t="s">
        <v>32</v>
      </c>
      <c r="C478" s="56" t="s">
        <v>347</v>
      </c>
      <c r="D478" s="61" t="s">
        <v>38</v>
      </c>
      <c r="E478" s="61"/>
      <c r="F478" s="61"/>
      <c r="G478" s="62"/>
      <c r="H478" s="157">
        <f>SUM(H479:H494)</f>
        <v>39120</v>
      </c>
      <c r="I478" s="61" t="s">
        <v>26</v>
      </c>
      <c r="J478" s="233">
        <v>1</v>
      </c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W478" s="223">
        <f>+H478</f>
        <v>39120</v>
      </c>
      <c r="X478" s="223"/>
      <c r="Y478" s="223"/>
      <c r="Z478" s="223"/>
      <c r="AA478" s="223"/>
      <c r="AB478" s="223"/>
      <c r="AC478" s="223"/>
      <c r="AD478" s="223"/>
      <c r="AE478" s="223"/>
      <c r="AF478" s="223"/>
      <c r="AG478" s="223"/>
      <c r="AH478" s="223"/>
      <c r="AI478" s="83">
        <f>SUBTOTAL(9,J478:U478)</f>
        <v>1</v>
      </c>
      <c r="AJ478" s="84">
        <f>+H478/AI478</f>
        <v>39120</v>
      </c>
    </row>
    <row r="479" spans="1:36" s="81" customFormat="1" ht="15">
      <c r="A479" s="88">
        <v>470</v>
      </c>
      <c r="B479" s="96"/>
      <c r="C479" s="158" t="s">
        <v>348</v>
      </c>
      <c r="D479" s="158"/>
      <c r="E479" s="158"/>
      <c r="F479" s="158"/>
      <c r="G479" s="159"/>
      <c r="H479" s="101"/>
      <c r="I479" s="98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W479" s="224"/>
      <c r="X479" s="224"/>
      <c r="Y479" s="224"/>
      <c r="Z479" s="224"/>
      <c r="AA479" s="224"/>
      <c r="AB479" s="224"/>
      <c r="AC479" s="224"/>
      <c r="AD479" s="224"/>
      <c r="AE479" s="224"/>
      <c r="AF479" s="224"/>
      <c r="AG479" s="224"/>
      <c r="AH479" s="224"/>
    </row>
    <row r="480" spans="1:36" s="81" customFormat="1">
      <c r="A480" s="88">
        <v>471</v>
      </c>
      <c r="B480" s="96"/>
      <c r="C480" s="160" t="s">
        <v>349</v>
      </c>
      <c r="D480" s="98"/>
      <c r="E480" s="161">
        <v>40</v>
      </c>
      <c r="F480" s="161" t="s">
        <v>350</v>
      </c>
      <c r="G480" s="100">
        <v>360</v>
      </c>
      <c r="H480" s="162">
        <f t="shared" ref="H480:H494" si="51">G480*E480</f>
        <v>14400</v>
      </c>
      <c r="I480" s="98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W480" s="224"/>
      <c r="X480" s="224"/>
      <c r="Y480" s="224"/>
      <c r="Z480" s="224"/>
      <c r="AA480" s="224"/>
      <c r="AB480" s="224"/>
      <c r="AC480" s="224"/>
      <c r="AD480" s="224"/>
      <c r="AE480" s="224"/>
      <c r="AF480" s="224"/>
      <c r="AG480" s="224"/>
      <c r="AH480" s="224"/>
    </row>
    <row r="481" spans="1:36" s="81" customFormat="1">
      <c r="A481" s="88">
        <v>472</v>
      </c>
      <c r="B481" s="96"/>
      <c r="C481" s="160" t="s">
        <v>171</v>
      </c>
      <c r="D481" s="98"/>
      <c r="E481" s="161">
        <v>20</v>
      </c>
      <c r="F481" s="161" t="s">
        <v>121</v>
      </c>
      <c r="G481" s="163">
        <v>50</v>
      </c>
      <c r="H481" s="162">
        <f t="shared" si="51"/>
        <v>1000</v>
      </c>
      <c r="I481" s="98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W481" s="224"/>
      <c r="X481" s="224"/>
      <c r="Y481" s="224"/>
      <c r="Z481" s="224"/>
      <c r="AA481" s="224"/>
      <c r="AB481" s="224"/>
      <c r="AC481" s="224"/>
      <c r="AD481" s="224"/>
      <c r="AE481" s="224"/>
      <c r="AF481" s="224"/>
      <c r="AG481" s="224"/>
      <c r="AH481" s="224"/>
    </row>
    <row r="482" spans="1:36" s="81" customFormat="1">
      <c r="A482" s="88">
        <v>473</v>
      </c>
      <c r="B482" s="96"/>
      <c r="C482" s="160" t="s">
        <v>351</v>
      </c>
      <c r="D482" s="98"/>
      <c r="E482" s="161">
        <v>20</v>
      </c>
      <c r="F482" s="161" t="s">
        <v>121</v>
      </c>
      <c r="G482" s="100">
        <v>40</v>
      </c>
      <c r="H482" s="162">
        <f t="shared" si="51"/>
        <v>800</v>
      </c>
      <c r="I482" s="98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W482" s="224"/>
      <c r="X482" s="224"/>
      <c r="Y482" s="224"/>
      <c r="Z482" s="224"/>
      <c r="AA482" s="224"/>
      <c r="AB482" s="224"/>
      <c r="AC482" s="224"/>
      <c r="AD482" s="224"/>
      <c r="AE482" s="224"/>
      <c r="AF482" s="224"/>
      <c r="AG482" s="224"/>
      <c r="AH482" s="224"/>
    </row>
    <row r="483" spans="1:36" s="81" customFormat="1">
      <c r="A483" s="88">
        <v>474</v>
      </c>
      <c r="B483" s="96"/>
      <c r="C483" s="160" t="s">
        <v>352</v>
      </c>
      <c r="D483" s="98"/>
      <c r="E483" s="161">
        <v>40</v>
      </c>
      <c r="F483" s="161" t="s">
        <v>89</v>
      </c>
      <c r="G483" s="100">
        <v>180</v>
      </c>
      <c r="H483" s="162">
        <f t="shared" si="51"/>
        <v>7200</v>
      </c>
      <c r="I483" s="98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W483" s="224"/>
      <c r="X483" s="224"/>
      <c r="Y483" s="224"/>
      <c r="Z483" s="224"/>
      <c r="AA483" s="224"/>
      <c r="AB483" s="224"/>
      <c r="AC483" s="224"/>
      <c r="AD483" s="224"/>
      <c r="AE483" s="224"/>
      <c r="AF483" s="224"/>
      <c r="AG483" s="224"/>
      <c r="AH483" s="224"/>
    </row>
    <row r="484" spans="1:36" s="81" customFormat="1">
      <c r="A484" s="88">
        <v>475</v>
      </c>
      <c r="B484" s="96"/>
      <c r="C484" s="160" t="s">
        <v>353</v>
      </c>
      <c r="D484" s="98"/>
      <c r="E484" s="161">
        <v>15</v>
      </c>
      <c r="F484" s="161" t="s">
        <v>89</v>
      </c>
      <c r="G484" s="100">
        <v>200</v>
      </c>
      <c r="H484" s="162">
        <f t="shared" si="51"/>
        <v>3000</v>
      </c>
      <c r="I484" s="98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W484" s="224"/>
      <c r="X484" s="224"/>
      <c r="Y484" s="224"/>
      <c r="Z484" s="224"/>
      <c r="AA484" s="224"/>
      <c r="AB484" s="224"/>
      <c r="AC484" s="224"/>
      <c r="AD484" s="224"/>
      <c r="AE484" s="224"/>
      <c r="AF484" s="224"/>
      <c r="AG484" s="224"/>
      <c r="AH484" s="224"/>
    </row>
    <row r="485" spans="1:36" s="81" customFormat="1">
      <c r="A485" s="88">
        <v>476</v>
      </c>
      <c r="B485" s="96"/>
      <c r="C485" s="160" t="s">
        <v>354</v>
      </c>
      <c r="D485" s="98"/>
      <c r="E485" s="161">
        <v>15</v>
      </c>
      <c r="F485" s="161" t="s">
        <v>89</v>
      </c>
      <c r="G485" s="100">
        <v>350</v>
      </c>
      <c r="H485" s="162">
        <f t="shared" si="51"/>
        <v>5250</v>
      </c>
      <c r="I485" s="98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W485" s="224"/>
      <c r="X485" s="224"/>
      <c r="Y485" s="224"/>
      <c r="Z485" s="224"/>
      <c r="AA485" s="224"/>
      <c r="AB485" s="224"/>
      <c r="AC485" s="224"/>
      <c r="AD485" s="224"/>
      <c r="AE485" s="224"/>
      <c r="AF485" s="224"/>
      <c r="AG485" s="224"/>
      <c r="AH485" s="224"/>
    </row>
    <row r="486" spans="1:36" s="81" customFormat="1">
      <c r="A486" s="88">
        <v>477</v>
      </c>
      <c r="B486" s="96"/>
      <c r="C486" s="160" t="s">
        <v>184</v>
      </c>
      <c r="D486" s="98"/>
      <c r="E486" s="161">
        <v>30</v>
      </c>
      <c r="F486" s="161" t="s">
        <v>89</v>
      </c>
      <c r="G486" s="100">
        <v>35</v>
      </c>
      <c r="H486" s="162">
        <f t="shared" si="51"/>
        <v>1050</v>
      </c>
      <c r="I486" s="98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W486" s="224"/>
      <c r="X486" s="224"/>
      <c r="Y486" s="224"/>
      <c r="Z486" s="224"/>
      <c r="AA486" s="224"/>
      <c r="AB486" s="224"/>
      <c r="AC486" s="224"/>
      <c r="AD486" s="224"/>
      <c r="AE486" s="224"/>
      <c r="AF486" s="224"/>
      <c r="AG486" s="224"/>
      <c r="AH486" s="224"/>
    </row>
    <row r="487" spans="1:36" s="81" customFormat="1">
      <c r="A487" s="88">
        <v>478</v>
      </c>
      <c r="B487" s="96"/>
      <c r="C487" s="160" t="s">
        <v>355</v>
      </c>
      <c r="D487" s="98"/>
      <c r="E487" s="161">
        <v>30</v>
      </c>
      <c r="F487" s="161" t="s">
        <v>89</v>
      </c>
      <c r="G487" s="100">
        <v>30</v>
      </c>
      <c r="H487" s="162">
        <f t="shared" si="51"/>
        <v>900</v>
      </c>
      <c r="I487" s="98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W487" s="224"/>
      <c r="X487" s="224"/>
      <c r="Y487" s="224"/>
      <c r="Z487" s="224"/>
      <c r="AA487" s="224"/>
      <c r="AB487" s="224"/>
      <c r="AC487" s="224"/>
      <c r="AD487" s="224"/>
      <c r="AE487" s="224"/>
      <c r="AF487" s="224"/>
      <c r="AG487" s="224"/>
      <c r="AH487" s="224"/>
    </row>
    <row r="488" spans="1:36" s="81" customFormat="1">
      <c r="A488" s="88">
        <v>479</v>
      </c>
      <c r="B488" s="96"/>
      <c r="C488" s="160" t="s">
        <v>124</v>
      </c>
      <c r="D488" s="98"/>
      <c r="E488" s="161">
        <v>2</v>
      </c>
      <c r="F488" s="161" t="s">
        <v>283</v>
      </c>
      <c r="G488" s="100">
        <v>530</v>
      </c>
      <c r="H488" s="162">
        <f t="shared" si="51"/>
        <v>1060</v>
      </c>
      <c r="I488" s="98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W488" s="224"/>
      <c r="X488" s="224"/>
      <c r="Y488" s="224"/>
      <c r="Z488" s="224"/>
      <c r="AA488" s="224"/>
      <c r="AB488" s="224"/>
      <c r="AC488" s="224"/>
      <c r="AD488" s="224"/>
      <c r="AE488" s="224"/>
      <c r="AF488" s="224"/>
      <c r="AG488" s="224"/>
      <c r="AH488" s="224"/>
    </row>
    <row r="489" spans="1:36" s="81" customFormat="1">
      <c r="A489" s="88">
        <v>480</v>
      </c>
      <c r="B489" s="96"/>
      <c r="C489" s="160" t="s">
        <v>340</v>
      </c>
      <c r="D489" s="98"/>
      <c r="E489" s="161">
        <v>3</v>
      </c>
      <c r="F489" s="161" t="s">
        <v>121</v>
      </c>
      <c r="G489" s="100">
        <v>200</v>
      </c>
      <c r="H489" s="162">
        <f t="shared" si="51"/>
        <v>600</v>
      </c>
      <c r="I489" s="98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W489" s="224"/>
      <c r="X489" s="224"/>
      <c r="Y489" s="224"/>
      <c r="Z489" s="224"/>
      <c r="AA489" s="224"/>
      <c r="AB489" s="224"/>
      <c r="AC489" s="224"/>
      <c r="AD489" s="224"/>
      <c r="AE489" s="224"/>
      <c r="AF489" s="224"/>
      <c r="AG489" s="224"/>
      <c r="AH489" s="224"/>
    </row>
    <row r="490" spans="1:36" s="81" customFormat="1">
      <c r="A490" s="88">
        <v>481</v>
      </c>
      <c r="B490" s="96"/>
      <c r="C490" s="160" t="s">
        <v>341</v>
      </c>
      <c r="D490" s="98"/>
      <c r="E490" s="161">
        <v>5</v>
      </c>
      <c r="F490" s="161" t="s">
        <v>109</v>
      </c>
      <c r="G490" s="100">
        <v>220</v>
      </c>
      <c r="H490" s="162">
        <f t="shared" si="51"/>
        <v>1100</v>
      </c>
      <c r="I490" s="98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W490" s="224"/>
      <c r="X490" s="224"/>
      <c r="Y490" s="224"/>
      <c r="Z490" s="224"/>
      <c r="AA490" s="224"/>
      <c r="AB490" s="224"/>
      <c r="AC490" s="224"/>
      <c r="AD490" s="224"/>
      <c r="AE490" s="224"/>
      <c r="AF490" s="224"/>
      <c r="AG490" s="224"/>
      <c r="AH490" s="224"/>
    </row>
    <row r="491" spans="1:36" s="81" customFormat="1">
      <c r="A491" s="88">
        <v>482</v>
      </c>
      <c r="B491" s="96"/>
      <c r="C491" s="164" t="s">
        <v>356</v>
      </c>
      <c r="D491" s="98"/>
      <c r="E491" s="161"/>
      <c r="F491" s="161"/>
      <c r="G491" s="100"/>
      <c r="H491" s="162">
        <f t="shared" si="51"/>
        <v>0</v>
      </c>
      <c r="I491" s="98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W491" s="224"/>
      <c r="X491" s="224"/>
      <c r="Y491" s="224"/>
      <c r="Z491" s="224"/>
      <c r="AA491" s="224"/>
      <c r="AB491" s="224"/>
      <c r="AC491" s="224"/>
      <c r="AD491" s="224"/>
      <c r="AE491" s="224"/>
      <c r="AF491" s="224"/>
      <c r="AG491" s="224"/>
      <c r="AH491" s="224"/>
    </row>
    <row r="492" spans="1:36" s="81" customFormat="1">
      <c r="A492" s="88">
        <v>483</v>
      </c>
      <c r="B492" s="96"/>
      <c r="C492" s="160" t="s">
        <v>124</v>
      </c>
      <c r="D492" s="98"/>
      <c r="E492" s="161">
        <v>2</v>
      </c>
      <c r="F492" s="161" t="s">
        <v>283</v>
      </c>
      <c r="G492" s="100">
        <v>530</v>
      </c>
      <c r="H492" s="162">
        <f t="shared" si="51"/>
        <v>1060</v>
      </c>
      <c r="I492" s="98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W492" s="224"/>
      <c r="X492" s="224"/>
      <c r="Y492" s="224"/>
      <c r="Z492" s="224"/>
      <c r="AA492" s="224"/>
      <c r="AB492" s="224"/>
      <c r="AC492" s="224"/>
      <c r="AD492" s="224"/>
      <c r="AE492" s="224"/>
      <c r="AF492" s="224"/>
      <c r="AG492" s="224"/>
      <c r="AH492" s="224"/>
    </row>
    <row r="493" spans="1:36" s="81" customFormat="1">
      <c r="A493" s="88">
        <v>484</v>
      </c>
      <c r="B493" s="96"/>
      <c r="C493" s="160" t="s">
        <v>340</v>
      </c>
      <c r="D493" s="98"/>
      <c r="E493" s="161">
        <v>3</v>
      </c>
      <c r="F493" s="161" t="s">
        <v>121</v>
      </c>
      <c r="G493" s="100">
        <v>200</v>
      </c>
      <c r="H493" s="162">
        <f t="shared" si="51"/>
        <v>600</v>
      </c>
      <c r="I493" s="98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W493" s="224"/>
      <c r="X493" s="224"/>
      <c r="Y493" s="224"/>
      <c r="Z493" s="224"/>
      <c r="AA493" s="224"/>
      <c r="AB493" s="224"/>
      <c r="AC493" s="224"/>
      <c r="AD493" s="224"/>
      <c r="AE493" s="224"/>
      <c r="AF493" s="224"/>
      <c r="AG493" s="224"/>
      <c r="AH493" s="224"/>
    </row>
    <row r="494" spans="1:36" s="81" customFormat="1">
      <c r="A494" s="88">
        <v>485</v>
      </c>
      <c r="B494" s="96"/>
      <c r="C494" s="160" t="s">
        <v>341</v>
      </c>
      <c r="D494" s="98"/>
      <c r="E494" s="161">
        <v>5</v>
      </c>
      <c r="F494" s="161" t="s">
        <v>109</v>
      </c>
      <c r="G494" s="100">
        <v>220</v>
      </c>
      <c r="H494" s="162">
        <f t="shared" si="51"/>
        <v>1100</v>
      </c>
      <c r="I494" s="98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W494" s="224"/>
      <c r="X494" s="224"/>
      <c r="Y494" s="224"/>
      <c r="Z494" s="224"/>
      <c r="AA494" s="224"/>
      <c r="AB494" s="224"/>
      <c r="AC494" s="224"/>
      <c r="AD494" s="224"/>
      <c r="AE494" s="224"/>
      <c r="AF494" s="224"/>
      <c r="AG494" s="224"/>
      <c r="AH494" s="224"/>
    </row>
    <row r="495" spans="1:36" ht="25.5">
      <c r="A495" s="95">
        <v>486</v>
      </c>
      <c r="B495" s="56" t="s">
        <v>32</v>
      </c>
      <c r="C495" s="56" t="s">
        <v>357</v>
      </c>
      <c r="D495" s="61" t="s">
        <v>38</v>
      </c>
      <c r="E495" s="61"/>
      <c r="F495" s="61"/>
      <c r="G495" s="62"/>
      <c r="H495" s="157">
        <f>SUM(H496:H515)</f>
        <v>16605</v>
      </c>
      <c r="I495" s="61" t="s">
        <v>26</v>
      </c>
      <c r="J495" s="233">
        <v>1</v>
      </c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W495" s="223">
        <f>+H495</f>
        <v>16605</v>
      </c>
      <c r="X495" s="223"/>
      <c r="Y495" s="223"/>
      <c r="Z495" s="223"/>
      <c r="AA495" s="223"/>
      <c r="AB495" s="223"/>
      <c r="AC495" s="223"/>
      <c r="AD495" s="223"/>
      <c r="AE495" s="223"/>
      <c r="AF495" s="223"/>
      <c r="AG495" s="223"/>
      <c r="AH495" s="223"/>
      <c r="AI495" s="83">
        <f>SUBTOTAL(9,J495:U495)</f>
        <v>1</v>
      </c>
      <c r="AJ495" s="84">
        <f>+H495/AI495</f>
        <v>16605</v>
      </c>
    </row>
    <row r="496" spans="1:36" s="81" customFormat="1">
      <c r="A496" s="88">
        <v>487</v>
      </c>
      <c r="B496" s="96"/>
      <c r="C496" s="150" t="s">
        <v>358</v>
      </c>
      <c r="D496" s="98"/>
      <c r="E496" s="165">
        <v>15</v>
      </c>
      <c r="F496" s="165" t="s">
        <v>121</v>
      </c>
      <c r="G496" s="155">
        <v>100</v>
      </c>
      <c r="H496" s="162">
        <f t="shared" ref="H496:H515" si="52">G496*E496</f>
        <v>1500</v>
      </c>
      <c r="I496" s="98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W496" s="224"/>
      <c r="X496" s="224"/>
      <c r="Y496" s="224"/>
      <c r="Z496" s="224"/>
      <c r="AA496" s="224"/>
      <c r="AB496" s="224"/>
      <c r="AC496" s="224"/>
      <c r="AD496" s="224"/>
      <c r="AE496" s="224"/>
      <c r="AF496" s="224"/>
      <c r="AG496" s="224"/>
      <c r="AH496" s="224"/>
    </row>
    <row r="497" spans="1:34" s="81" customFormat="1">
      <c r="A497" s="88">
        <v>488</v>
      </c>
      <c r="B497" s="96"/>
      <c r="C497" s="160" t="s">
        <v>359</v>
      </c>
      <c r="D497" s="98"/>
      <c r="E497" s="161"/>
      <c r="F497" s="161"/>
      <c r="G497" s="100"/>
      <c r="H497" s="162">
        <f t="shared" si="52"/>
        <v>0</v>
      </c>
      <c r="I497" s="98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W497" s="224"/>
      <c r="X497" s="224"/>
      <c r="Y497" s="224"/>
      <c r="Z497" s="224"/>
      <c r="AA497" s="224"/>
      <c r="AB497" s="224"/>
      <c r="AC497" s="224"/>
      <c r="AD497" s="224"/>
      <c r="AE497" s="224"/>
      <c r="AF497" s="224"/>
      <c r="AG497" s="224"/>
      <c r="AH497" s="224"/>
    </row>
    <row r="498" spans="1:34" s="81" customFormat="1">
      <c r="A498" s="88">
        <v>489</v>
      </c>
      <c r="B498" s="96"/>
      <c r="C498" s="166" t="s">
        <v>360</v>
      </c>
      <c r="D498" s="98"/>
      <c r="E498" s="161">
        <v>10</v>
      </c>
      <c r="F498" s="161" t="s">
        <v>121</v>
      </c>
      <c r="G498" s="163">
        <v>75</v>
      </c>
      <c r="H498" s="162">
        <f t="shared" si="52"/>
        <v>750</v>
      </c>
      <c r="I498" s="98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W498" s="224"/>
      <c r="X498" s="224"/>
      <c r="Y498" s="224"/>
      <c r="Z498" s="224"/>
      <c r="AA498" s="224"/>
      <c r="AB498" s="224"/>
      <c r="AC498" s="224"/>
      <c r="AD498" s="224"/>
      <c r="AE498" s="224"/>
      <c r="AF498" s="224"/>
      <c r="AG498" s="224"/>
      <c r="AH498" s="224"/>
    </row>
    <row r="499" spans="1:34" s="81" customFormat="1">
      <c r="A499" s="88">
        <v>490</v>
      </c>
      <c r="B499" s="96"/>
      <c r="C499" s="166" t="s">
        <v>361</v>
      </c>
      <c r="D499" s="98"/>
      <c r="E499" s="161">
        <v>15</v>
      </c>
      <c r="F499" s="161" t="s">
        <v>121</v>
      </c>
      <c r="G499" s="100">
        <v>40</v>
      </c>
      <c r="H499" s="162">
        <f t="shared" si="52"/>
        <v>600</v>
      </c>
      <c r="I499" s="98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4"/>
    </row>
    <row r="500" spans="1:34" s="81" customFormat="1">
      <c r="A500" s="88">
        <v>491</v>
      </c>
      <c r="B500" s="96"/>
      <c r="C500" s="166" t="s">
        <v>362</v>
      </c>
      <c r="D500" s="98"/>
      <c r="E500" s="161">
        <v>15</v>
      </c>
      <c r="F500" s="161" t="s">
        <v>121</v>
      </c>
      <c r="G500" s="100">
        <v>45</v>
      </c>
      <c r="H500" s="162">
        <f t="shared" si="52"/>
        <v>675</v>
      </c>
      <c r="I500" s="98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W500" s="224"/>
      <c r="X500" s="224"/>
      <c r="Y500" s="224"/>
      <c r="Z500" s="224"/>
      <c r="AA500" s="224"/>
      <c r="AB500" s="224"/>
      <c r="AC500" s="224"/>
      <c r="AD500" s="224"/>
      <c r="AE500" s="224"/>
      <c r="AF500" s="224"/>
      <c r="AG500" s="224"/>
      <c r="AH500" s="224"/>
    </row>
    <row r="501" spans="1:34" s="81" customFormat="1">
      <c r="A501" s="88">
        <v>492</v>
      </c>
      <c r="B501" s="96"/>
      <c r="C501" s="160" t="s">
        <v>363</v>
      </c>
      <c r="D501" s="98"/>
      <c r="E501" s="161"/>
      <c r="F501" s="161"/>
      <c r="G501" s="100"/>
      <c r="H501" s="162">
        <f t="shared" si="52"/>
        <v>0</v>
      </c>
      <c r="I501" s="98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W501" s="224"/>
      <c r="X501" s="224"/>
      <c r="Y501" s="224"/>
      <c r="Z501" s="224"/>
      <c r="AA501" s="224"/>
      <c r="AB501" s="224"/>
      <c r="AC501" s="224"/>
      <c r="AD501" s="224"/>
      <c r="AE501" s="224"/>
      <c r="AF501" s="224"/>
      <c r="AG501" s="224"/>
      <c r="AH501" s="224"/>
    </row>
    <row r="502" spans="1:34" s="81" customFormat="1">
      <c r="A502" s="88">
        <v>493</v>
      </c>
      <c r="B502" s="96"/>
      <c r="C502" s="166" t="s">
        <v>364</v>
      </c>
      <c r="D502" s="98"/>
      <c r="E502" s="161">
        <v>250</v>
      </c>
      <c r="F502" s="161" t="s">
        <v>89</v>
      </c>
      <c r="G502" s="100">
        <v>5</v>
      </c>
      <c r="H502" s="162">
        <f t="shared" si="52"/>
        <v>1250</v>
      </c>
      <c r="I502" s="98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W502" s="224"/>
      <c r="X502" s="224"/>
      <c r="Y502" s="224"/>
      <c r="Z502" s="224"/>
      <c r="AA502" s="224"/>
      <c r="AB502" s="224"/>
      <c r="AC502" s="224"/>
      <c r="AD502" s="224"/>
      <c r="AE502" s="224"/>
      <c r="AF502" s="224"/>
      <c r="AG502" s="224"/>
      <c r="AH502" s="224"/>
    </row>
    <row r="503" spans="1:34" s="81" customFormat="1">
      <c r="A503" s="88">
        <v>494</v>
      </c>
      <c r="B503" s="96"/>
      <c r="C503" s="166" t="s">
        <v>365</v>
      </c>
      <c r="D503" s="98"/>
      <c r="E503" s="161">
        <v>250</v>
      </c>
      <c r="F503" s="161" t="s">
        <v>89</v>
      </c>
      <c r="G503" s="100">
        <v>8</v>
      </c>
      <c r="H503" s="162">
        <f t="shared" si="52"/>
        <v>2000</v>
      </c>
      <c r="I503" s="98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W503" s="224"/>
      <c r="X503" s="224"/>
      <c r="Y503" s="224"/>
      <c r="Z503" s="224"/>
      <c r="AA503" s="224"/>
      <c r="AB503" s="224"/>
      <c r="AC503" s="224"/>
      <c r="AD503" s="224"/>
      <c r="AE503" s="224"/>
      <c r="AF503" s="224"/>
      <c r="AG503" s="224"/>
      <c r="AH503" s="224"/>
    </row>
    <row r="504" spans="1:34" s="81" customFormat="1">
      <c r="A504" s="88">
        <v>495</v>
      </c>
      <c r="B504" s="96"/>
      <c r="C504" s="160" t="s">
        <v>366</v>
      </c>
      <c r="D504" s="98"/>
      <c r="E504" s="161"/>
      <c r="F504" s="161"/>
      <c r="G504" s="100"/>
      <c r="H504" s="162">
        <f t="shared" si="52"/>
        <v>0</v>
      </c>
      <c r="I504" s="98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W504" s="224"/>
      <c r="X504" s="224"/>
      <c r="Y504" s="224"/>
      <c r="Z504" s="224"/>
      <c r="AA504" s="224"/>
      <c r="AB504" s="224"/>
      <c r="AC504" s="224"/>
      <c r="AD504" s="224"/>
      <c r="AE504" s="224"/>
      <c r="AF504" s="224"/>
      <c r="AG504" s="224"/>
      <c r="AH504" s="224"/>
    </row>
    <row r="505" spans="1:34" s="81" customFormat="1">
      <c r="A505" s="88">
        <v>496</v>
      </c>
      <c r="B505" s="96"/>
      <c r="C505" s="166" t="s">
        <v>364</v>
      </c>
      <c r="D505" s="98"/>
      <c r="E505" s="161">
        <v>3</v>
      </c>
      <c r="F505" s="161" t="s">
        <v>83</v>
      </c>
      <c r="G505" s="100">
        <v>250</v>
      </c>
      <c r="H505" s="162">
        <f t="shared" si="52"/>
        <v>750</v>
      </c>
      <c r="I505" s="98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W505" s="224"/>
      <c r="X505" s="224"/>
      <c r="Y505" s="224"/>
      <c r="Z505" s="224"/>
      <c r="AA505" s="224"/>
      <c r="AB505" s="224"/>
      <c r="AC505" s="224"/>
      <c r="AD505" s="224"/>
      <c r="AE505" s="224"/>
      <c r="AF505" s="224"/>
      <c r="AG505" s="224"/>
      <c r="AH505" s="224"/>
    </row>
    <row r="506" spans="1:34" s="81" customFormat="1">
      <c r="A506" s="88">
        <v>497</v>
      </c>
      <c r="B506" s="96"/>
      <c r="C506" s="166" t="s">
        <v>365</v>
      </c>
      <c r="D506" s="98"/>
      <c r="E506" s="161">
        <v>3</v>
      </c>
      <c r="F506" s="161" t="s">
        <v>83</v>
      </c>
      <c r="G506" s="100">
        <v>350</v>
      </c>
      <c r="H506" s="162">
        <f t="shared" si="52"/>
        <v>1050</v>
      </c>
      <c r="I506" s="98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W506" s="224"/>
      <c r="X506" s="224"/>
      <c r="Y506" s="224"/>
      <c r="Z506" s="224"/>
      <c r="AA506" s="224"/>
      <c r="AB506" s="224"/>
      <c r="AC506" s="224"/>
      <c r="AD506" s="224"/>
      <c r="AE506" s="224"/>
      <c r="AF506" s="224"/>
      <c r="AG506" s="224"/>
      <c r="AH506" s="224"/>
    </row>
    <row r="507" spans="1:34" s="81" customFormat="1">
      <c r="A507" s="88">
        <v>498</v>
      </c>
      <c r="B507" s="96"/>
      <c r="C507" s="160" t="s">
        <v>84</v>
      </c>
      <c r="D507" s="98"/>
      <c r="E507" s="161">
        <v>5</v>
      </c>
      <c r="F507" s="161" t="s">
        <v>367</v>
      </c>
      <c r="G507" s="100">
        <v>204</v>
      </c>
      <c r="H507" s="162">
        <f t="shared" si="52"/>
        <v>1020</v>
      </c>
      <c r="I507" s="98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W507" s="224"/>
      <c r="X507" s="224"/>
      <c r="Y507" s="224"/>
      <c r="Z507" s="224"/>
      <c r="AA507" s="224"/>
      <c r="AB507" s="224"/>
      <c r="AC507" s="224"/>
      <c r="AD507" s="224"/>
      <c r="AE507" s="224"/>
      <c r="AF507" s="224"/>
      <c r="AG507" s="224"/>
      <c r="AH507" s="224"/>
    </row>
    <row r="508" spans="1:34" s="81" customFormat="1">
      <c r="A508" s="88">
        <v>499</v>
      </c>
      <c r="B508" s="96"/>
      <c r="C508" s="160" t="s">
        <v>368</v>
      </c>
      <c r="D508" s="98"/>
      <c r="E508" s="161">
        <v>12</v>
      </c>
      <c r="F508" s="161" t="s">
        <v>89</v>
      </c>
      <c r="G508" s="100">
        <v>35</v>
      </c>
      <c r="H508" s="162">
        <f t="shared" si="52"/>
        <v>420</v>
      </c>
      <c r="I508" s="98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W508" s="224"/>
      <c r="X508" s="224"/>
      <c r="Y508" s="224"/>
      <c r="Z508" s="224"/>
      <c r="AA508" s="224"/>
      <c r="AB508" s="224"/>
      <c r="AC508" s="224"/>
      <c r="AD508" s="224"/>
      <c r="AE508" s="224"/>
      <c r="AF508" s="224"/>
      <c r="AG508" s="224"/>
      <c r="AH508" s="224"/>
    </row>
    <row r="509" spans="1:34" s="81" customFormat="1">
      <c r="A509" s="88">
        <v>500</v>
      </c>
      <c r="B509" s="96"/>
      <c r="C509" s="160" t="s">
        <v>369</v>
      </c>
      <c r="D509" s="98"/>
      <c r="E509" s="161">
        <v>10</v>
      </c>
      <c r="F509" s="161" t="s">
        <v>89</v>
      </c>
      <c r="G509" s="100">
        <v>50</v>
      </c>
      <c r="H509" s="162">
        <f t="shared" si="52"/>
        <v>500</v>
      </c>
      <c r="I509" s="98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W509" s="224"/>
      <c r="X509" s="224"/>
      <c r="Y509" s="224"/>
      <c r="Z509" s="224"/>
      <c r="AA509" s="224"/>
      <c r="AB509" s="224"/>
      <c r="AC509" s="224"/>
      <c r="AD509" s="224"/>
      <c r="AE509" s="224"/>
      <c r="AF509" s="224"/>
      <c r="AG509" s="224"/>
      <c r="AH509" s="224"/>
    </row>
    <row r="510" spans="1:34" s="81" customFormat="1">
      <c r="A510" s="88">
        <v>501</v>
      </c>
      <c r="B510" s="96"/>
      <c r="C510" s="160" t="s">
        <v>370</v>
      </c>
      <c r="D510" s="98"/>
      <c r="E510" s="161">
        <v>3</v>
      </c>
      <c r="F510" s="161" t="s">
        <v>89</v>
      </c>
      <c r="G510" s="100">
        <v>250</v>
      </c>
      <c r="H510" s="162">
        <f t="shared" si="52"/>
        <v>750</v>
      </c>
      <c r="I510" s="98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W510" s="224"/>
      <c r="X510" s="224"/>
      <c r="Y510" s="224"/>
      <c r="Z510" s="224"/>
      <c r="AA510" s="224"/>
      <c r="AB510" s="224"/>
      <c r="AC510" s="224"/>
      <c r="AD510" s="224"/>
      <c r="AE510" s="224"/>
      <c r="AF510" s="224"/>
      <c r="AG510" s="224"/>
      <c r="AH510" s="224"/>
    </row>
    <row r="511" spans="1:34" s="81" customFormat="1">
      <c r="A511" s="88">
        <v>502</v>
      </c>
      <c r="B511" s="96"/>
      <c r="C511" s="160" t="s">
        <v>371</v>
      </c>
      <c r="D511" s="98"/>
      <c r="E511" s="161">
        <v>3</v>
      </c>
      <c r="F511" s="161" t="s">
        <v>121</v>
      </c>
      <c r="G511" s="100">
        <v>170</v>
      </c>
      <c r="H511" s="162">
        <f t="shared" si="52"/>
        <v>510</v>
      </c>
      <c r="I511" s="98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W511" s="224"/>
      <c r="X511" s="224"/>
      <c r="Y511" s="224"/>
      <c r="Z511" s="224"/>
      <c r="AA511" s="224"/>
      <c r="AB511" s="224"/>
      <c r="AC511" s="224"/>
      <c r="AD511" s="224"/>
      <c r="AE511" s="224"/>
      <c r="AF511" s="224"/>
      <c r="AG511" s="224"/>
      <c r="AH511" s="224"/>
    </row>
    <row r="512" spans="1:34" s="81" customFormat="1">
      <c r="A512" s="88">
        <v>503</v>
      </c>
      <c r="B512" s="96"/>
      <c r="C512" s="160" t="s">
        <v>372</v>
      </c>
      <c r="D512" s="98"/>
      <c r="E512" s="161">
        <v>3</v>
      </c>
      <c r="F512" s="161" t="s">
        <v>121</v>
      </c>
      <c r="G512" s="100">
        <v>190</v>
      </c>
      <c r="H512" s="162">
        <f t="shared" si="52"/>
        <v>570</v>
      </c>
      <c r="I512" s="98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W512" s="224"/>
      <c r="X512" s="224"/>
      <c r="Y512" s="224"/>
      <c r="Z512" s="224"/>
      <c r="AA512" s="224"/>
      <c r="AB512" s="224"/>
      <c r="AC512" s="224"/>
      <c r="AD512" s="224"/>
      <c r="AE512" s="224"/>
      <c r="AF512" s="224"/>
      <c r="AG512" s="224"/>
      <c r="AH512" s="224"/>
    </row>
    <row r="513" spans="1:36" s="81" customFormat="1">
      <c r="A513" s="88">
        <v>504</v>
      </c>
      <c r="B513" s="96"/>
      <c r="C513" s="160" t="s">
        <v>124</v>
      </c>
      <c r="D513" s="98"/>
      <c r="E513" s="161">
        <v>2</v>
      </c>
      <c r="F513" s="161" t="s">
        <v>283</v>
      </c>
      <c r="G513" s="100">
        <v>530</v>
      </c>
      <c r="H513" s="162">
        <f t="shared" si="52"/>
        <v>1060</v>
      </c>
      <c r="I513" s="98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W513" s="224"/>
      <c r="X513" s="224"/>
      <c r="Y513" s="224"/>
      <c r="Z513" s="224"/>
      <c r="AA513" s="224"/>
      <c r="AB513" s="224"/>
      <c r="AC513" s="224"/>
      <c r="AD513" s="224"/>
      <c r="AE513" s="224"/>
      <c r="AF513" s="224"/>
      <c r="AG513" s="224"/>
      <c r="AH513" s="224"/>
    </row>
    <row r="514" spans="1:36" s="81" customFormat="1">
      <c r="A514" s="88">
        <v>505</v>
      </c>
      <c r="B514" s="96"/>
      <c r="C514" s="160" t="s">
        <v>340</v>
      </c>
      <c r="D514" s="98"/>
      <c r="E514" s="161">
        <v>5</v>
      </c>
      <c r="F514" s="161" t="s">
        <v>121</v>
      </c>
      <c r="G514" s="100">
        <v>200</v>
      </c>
      <c r="H514" s="162">
        <f t="shared" si="52"/>
        <v>1000</v>
      </c>
      <c r="I514" s="98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W514" s="224"/>
      <c r="X514" s="224"/>
      <c r="Y514" s="224"/>
      <c r="Z514" s="224"/>
      <c r="AA514" s="224"/>
      <c r="AB514" s="224"/>
      <c r="AC514" s="224"/>
      <c r="AD514" s="224"/>
      <c r="AE514" s="224"/>
      <c r="AF514" s="224"/>
      <c r="AG514" s="224"/>
      <c r="AH514" s="224"/>
    </row>
    <row r="515" spans="1:36" s="81" customFormat="1">
      <c r="A515" s="88">
        <v>506</v>
      </c>
      <c r="B515" s="96"/>
      <c r="C515" s="160" t="s">
        <v>341</v>
      </c>
      <c r="D515" s="98"/>
      <c r="E515" s="161">
        <v>10</v>
      </c>
      <c r="F515" s="161" t="s">
        <v>109</v>
      </c>
      <c r="G515" s="100">
        <v>220</v>
      </c>
      <c r="H515" s="162">
        <f t="shared" si="52"/>
        <v>2200</v>
      </c>
      <c r="I515" s="98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W515" s="224"/>
      <c r="X515" s="224"/>
      <c r="Y515" s="224"/>
      <c r="Z515" s="224"/>
      <c r="AA515" s="224"/>
      <c r="AB515" s="224"/>
      <c r="AC515" s="224"/>
      <c r="AD515" s="224"/>
      <c r="AE515" s="224"/>
      <c r="AF515" s="224"/>
      <c r="AG515" s="224"/>
      <c r="AH515" s="224"/>
    </row>
    <row r="516" spans="1:36" ht="25.5">
      <c r="A516" s="95">
        <v>507</v>
      </c>
      <c r="B516" s="56" t="s">
        <v>32</v>
      </c>
      <c r="C516" s="56" t="s">
        <v>373</v>
      </c>
      <c r="D516" s="61" t="s">
        <v>38</v>
      </c>
      <c r="E516" s="61"/>
      <c r="F516" s="61"/>
      <c r="G516" s="62"/>
      <c r="H516" s="65">
        <f>SUM(H517:H524)</f>
        <v>5520</v>
      </c>
      <c r="I516" s="61" t="s">
        <v>26</v>
      </c>
      <c r="J516" s="233">
        <v>1</v>
      </c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  <c r="W516" s="223">
        <f>+H516</f>
        <v>5520</v>
      </c>
      <c r="X516" s="223"/>
      <c r="Y516" s="223"/>
      <c r="Z516" s="223"/>
      <c r="AA516" s="223"/>
      <c r="AB516" s="223"/>
      <c r="AC516" s="223"/>
      <c r="AD516" s="223"/>
      <c r="AE516" s="223"/>
      <c r="AF516" s="223"/>
      <c r="AG516" s="223"/>
      <c r="AH516" s="223"/>
      <c r="AI516" s="83">
        <f>SUBTOTAL(9,J516:U516)</f>
        <v>1</v>
      </c>
      <c r="AJ516" s="84">
        <f>+H516/AI516</f>
        <v>5520</v>
      </c>
    </row>
    <row r="517" spans="1:36" s="81" customFormat="1">
      <c r="A517" s="88">
        <v>508</v>
      </c>
      <c r="B517" s="96"/>
      <c r="C517" s="158" t="s">
        <v>374</v>
      </c>
      <c r="D517" s="165"/>
      <c r="E517" s="165"/>
      <c r="F517" s="139"/>
      <c r="G517" s="113"/>
      <c r="H517" s="162"/>
      <c r="I517" s="98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W517" s="224"/>
      <c r="X517" s="224"/>
      <c r="Y517" s="224"/>
      <c r="Z517" s="224"/>
      <c r="AA517" s="224"/>
      <c r="AB517" s="224"/>
      <c r="AC517" s="224"/>
      <c r="AD517" s="224"/>
      <c r="AE517" s="224"/>
      <c r="AF517" s="224"/>
      <c r="AG517" s="224"/>
      <c r="AH517" s="224"/>
    </row>
    <row r="518" spans="1:36" s="81" customFormat="1">
      <c r="A518" s="88">
        <v>509</v>
      </c>
      <c r="B518" s="96"/>
      <c r="C518" s="160" t="s">
        <v>124</v>
      </c>
      <c r="D518" s="98"/>
      <c r="E518" s="161">
        <v>2</v>
      </c>
      <c r="F518" s="161" t="s">
        <v>283</v>
      </c>
      <c r="G518" s="100">
        <v>530</v>
      </c>
      <c r="H518" s="162">
        <f t="shared" ref="H518:H524" si="53">G518*E518</f>
        <v>1060</v>
      </c>
      <c r="I518" s="98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W518" s="224"/>
      <c r="X518" s="224"/>
      <c r="Y518" s="224"/>
      <c r="Z518" s="224"/>
      <c r="AA518" s="224"/>
      <c r="AB518" s="224"/>
      <c r="AC518" s="224"/>
      <c r="AD518" s="224"/>
      <c r="AE518" s="224"/>
      <c r="AF518" s="224"/>
      <c r="AG518" s="224"/>
      <c r="AH518" s="224"/>
    </row>
    <row r="519" spans="1:36" s="81" customFormat="1">
      <c r="A519" s="88">
        <v>510</v>
      </c>
      <c r="B519" s="96"/>
      <c r="C519" s="160" t="s">
        <v>340</v>
      </c>
      <c r="D519" s="98"/>
      <c r="E519" s="161">
        <v>3</v>
      </c>
      <c r="F519" s="161" t="s">
        <v>121</v>
      </c>
      <c r="G519" s="100">
        <v>200</v>
      </c>
      <c r="H519" s="162">
        <f t="shared" si="53"/>
        <v>600</v>
      </c>
      <c r="I519" s="98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W519" s="224"/>
      <c r="X519" s="224"/>
      <c r="Y519" s="224"/>
      <c r="Z519" s="224"/>
      <c r="AA519" s="224"/>
      <c r="AB519" s="224"/>
      <c r="AC519" s="224"/>
      <c r="AD519" s="224"/>
      <c r="AE519" s="224"/>
      <c r="AF519" s="224"/>
      <c r="AG519" s="224"/>
      <c r="AH519" s="224"/>
    </row>
    <row r="520" spans="1:36" s="81" customFormat="1">
      <c r="A520" s="88">
        <v>511</v>
      </c>
      <c r="B520" s="96"/>
      <c r="C520" s="160" t="s">
        <v>341</v>
      </c>
      <c r="D520" s="98"/>
      <c r="E520" s="161">
        <v>5</v>
      </c>
      <c r="F520" s="161" t="s">
        <v>109</v>
      </c>
      <c r="G520" s="100">
        <v>220</v>
      </c>
      <c r="H520" s="162">
        <f t="shared" si="53"/>
        <v>1100</v>
      </c>
      <c r="I520" s="98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W520" s="224"/>
      <c r="X520" s="224"/>
      <c r="Y520" s="224"/>
      <c r="Z520" s="224"/>
      <c r="AA520" s="224"/>
      <c r="AB520" s="224"/>
      <c r="AC520" s="224"/>
      <c r="AD520" s="224"/>
      <c r="AE520" s="224"/>
      <c r="AF520" s="224"/>
      <c r="AG520" s="224"/>
      <c r="AH520" s="224"/>
    </row>
    <row r="521" spans="1:36" s="81" customFormat="1">
      <c r="A521" s="88">
        <v>512</v>
      </c>
      <c r="B521" s="96"/>
      <c r="C521" s="164" t="s">
        <v>375</v>
      </c>
      <c r="D521" s="98"/>
      <c r="E521" s="161"/>
      <c r="F521" s="161"/>
      <c r="G521" s="100"/>
      <c r="H521" s="162"/>
      <c r="I521" s="98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W521" s="224"/>
      <c r="X521" s="224"/>
      <c r="Y521" s="224"/>
      <c r="Z521" s="224"/>
      <c r="AA521" s="224"/>
      <c r="AB521" s="224"/>
      <c r="AC521" s="224"/>
      <c r="AD521" s="224"/>
      <c r="AE521" s="224"/>
      <c r="AF521" s="224"/>
      <c r="AG521" s="224"/>
      <c r="AH521" s="224"/>
    </row>
    <row r="522" spans="1:36" s="81" customFormat="1">
      <c r="A522" s="88">
        <v>513</v>
      </c>
      <c r="B522" s="96"/>
      <c r="C522" s="160" t="s">
        <v>124</v>
      </c>
      <c r="D522" s="98"/>
      <c r="E522" s="161">
        <v>2</v>
      </c>
      <c r="F522" s="161" t="s">
        <v>283</v>
      </c>
      <c r="G522" s="100">
        <v>530</v>
      </c>
      <c r="H522" s="162">
        <f t="shared" si="53"/>
        <v>1060</v>
      </c>
      <c r="I522" s="98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W522" s="224"/>
      <c r="X522" s="224"/>
      <c r="Y522" s="224"/>
      <c r="Z522" s="224"/>
      <c r="AA522" s="224"/>
      <c r="AB522" s="224"/>
      <c r="AC522" s="224"/>
      <c r="AD522" s="224"/>
      <c r="AE522" s="224"/>
      <c r="AF522" s="224"/>
      <c r="AG522" s="224"/>
      <c r="AH522" s="224"/>
    </row>
    <row r="523" spans="1:36" s="81" customFormat="1">
      <c r="A523" s="88">
        <v>514</v>
      </c>
      <c r="B523" s="96"/>
      <c r="C523" s="160" t="s">
        <v>340</v>
      </c>
      <c r="D523" s="98"/>
      <c r="E523" s="161">
        <v>3</v>
      </c>
      <c r="F523" s="161" t="s">
        <v>121</v>
      </c>
      <c r="G523" s="100">
        <v>200</v>
      </c>
      <c r="H523" s="162">
        <f t="shared" si="53"/>
        <v>600</v>
      </c>
      <c r="I523" s="98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W523" s="224"/>
      <c r="X523" s="224"/>
      <c r="Y523" s="224"/>
      <c r="Z523" s="224"/>
      <c r="AA523" s="224"/>
      <c r="AB523" s="224"/>
      <c r="AC523" s="224"/>
      <c r="AD523" s="224"/>
      <c r="AE523" s="224"/>
      <c r="AF523" s="224"/>
      <c r="AG523" s="224"/>
      <c r="AH523" s="224"/>
    </row>
    <row r="524" spans="1:36" s="81" customFormat="1">
      <c r="A524" s="88">
        <v>515</v>
      </c>
      <c r="B524" s="96"/>
      <c r="C524" s="160" t="s">
        <v>341</v>
      </c>
      <c r="D524" s="98"/>
      <c r="E524" s="161">
        <v>5</v>
      </c>
      <c r="F524" s="161" t="s">
        <v>109</v>
      </c>
      <c r="G524" s="100">
        <v>220</v>
      </c>
      <c r="H524" s="162">
        <f t="shared" si="53"/>
        <v>1100</v>
      </c>
      <c r="I524" s="98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W524" s="224"/>
      <c r="X524" s="224"/>
      <c r="Y524" s="224"/>
      <c r="Z524" s="224"/>
      <c r="AA524" s="224"/>
      <c r="AB524" s="224"/>
      <c r="AC524" s="224"/>
      <c r="AD524" s="224"/>
      <c r="AE524" s="224"/>
      <c r="AF524" s="224"/>
      <c r="AG524" s="224"/>
      <c r="AH524" s="224"/>
    </row>
    <row r="525" spans="1:36">
      <c r="A525" s="95">
        <v>516</v>
      </c>
      <c r="B525" s="56" t="s">
        <v>32</v>
      </c>
      <c r="C525" s="56" t="s">
        <v>334</v>
      </c>
      <c r="D525" s="61" t="s">
        <v>38</v>
      </c>
      <c r="E525" s="61"/>
      <c r="F525" s="61"/>
      <c r="G525" s="62"/>
      <c r="H525" s="65">
        <f>SUM(H526:H576)</f>
        <v>852727.49</v>
      </c>
      <c r="I525" s="61" t="s">
        <v>26</v>
      </c>
      <c r="J525" s="233">
        <v>2</v>
      </c>
      <c r="K525" s="233"/>
      <c r="L525" s="233"/>
      <c r="M525" s="233">
        <v>2</v>
      </c>
      <c r="N525" s="233"/>
      <c r="O525" s="233"/>
      <c r="P525" s="233">
        <v>2</v>
      </c>
      <c r="Q525" s="233"/>
      <c r="R525" s="233"/>
      <c r="S525" s="233">
        <v>2</v>
      </c>
      <c r="T525" s="233"/>
      <c r="U525" s="233"/>
      <c r="W525" s="223">
        <f>+H525/4</f>
        <v>213181.8725</v>
      </c>
      <c r="X525" s="223"/>
      <c r="Y525" s="223"/>
      <c r="Z525" s="223">
        <f>+W525</f>
        <v>213181.8725</v>
      </c>
      <c r="AA525" s="223"/>
      <c r="AB525" s="223"/>
      <c r="AC525" s="223">
        <f>+Z525</f>
        <v>213181.8725</v>
      </c>
      <c r="AD525" s="223"/>
      <c r="AE525" s="223"/>
      <c r="AF525" s="223">
        <f>+AC525</f>
        <v>213181.8725</v>
      </c>
      <c r="AG525" s="223"/>
      <c r="AH525" s="223"/>
      <c r="AI525" s="83">
        <f>SUBTOTAL(9,J525:U525)</f>
        <v>8</v>
      </c>
      <c r="AJ525" s="84">
        <f>+H525/AI525</f>
        <v>106590.93625</v>
      </c>
    </row>
    <row r="526" spans="1:36" s="81" customFormat="1">
      <c r="A526" s="88">
        <v>517</v>
      </c>
      <c r="B526" s="96"/>
      <c r="C526" s="96" t="s">
        <v>84</v>
      </c>
      <c r="D526" s="98"/>
      <c r="E526" s="88">
        <v>50</v>
      </c>
      <c r="F526" s="139" t="s">
        <v>109</v>
      </c>
      <c r="G526" s="140">
        <v>972</v>
      </c>
      <c r="H526" s="141">
        <f>+E526*G526</f>
        <v>48600</v>
      </c>
      <c r="I526" s="98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W526" s="224"/>
      <c r="X526" s="224"/>
      <c r="Y526" s="224"/>
      <c r="Z526" s="224"/>
      <c r="AA526" s="224"/>
      <c r="AB526" s="224"/>
      <c r="AC526" s="224"/>
      <c r="AD526" s="224"/>
      <c r="AE526" s="224"/>
      <c r="AF526" s="224"/>
      <c r="AG526" s="224"/>
      <c r="AH526" s="224"/>
    </row>
    <row r="527" spans="1:36" s="81" customFormat="1">
      <c r="A527" s="88">
        <v>518</v>
      </c>
      <c r="B527" s="96"/>
      <c r="C527" s="96" t="s">
        <v>120</v>
      </c>
      <c r="D527" s="98"/>
      <c r="E527" s="88">
        <v>100</v>
      </c>
      <c r="F527" s="86" t="s">
        <v>121</v>
      </c>
      <c r="G527" s="109">
        <v>150</v>
      </c>
      <c r="H527" s="141">
        <f t="shared" ref="H527:H576" si="54">+E527*G527</f>
        <v>15000</v>
      </c>
      <c r="I527" s="98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W527" s="224"/>
      <c r="X527" s="224"/>
      <c r="Y527" s="224"/>
      <c r="Z527" s="224"/>
      <c r="AA527" s="224"/>
      <c r="AB527" s="224"/>
      <c r="AC527" s="224"/>
      <c r="AD527" s="224"/>
      <c r="AE527" s="224"/>
      <c r="AF527" s="224"/>
      <c r="AG527" s="224"/>
      <c r="AH527" s="224"/>
    </row>
    <row r="528" spans="1:36" s="81" customFormat="1">
      <c r="A528" s="88">
        <v>519</v>
      </c>
      <c r="B528" s="96"/>
      <c r="C528" s="96" t="s">
        <v>122</v>
      </c>
      <c r="D528" s="98"/>
      <c r="E528" s="88">
        <v>100</v>
      </c>
      <c r="F528" s="86" t="s">
        <v>121</v>
      </c>
      <c r="G528" s="109">
        <v>180</v>
      </c>
      <c r="H528" s="141">
        <f t="shared" si="54"/>
        <v>18000</v>
      </c>
      <c r="I528" s="98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W528" s="224"/>
      <c r="X528" s="224"/>
      <c r="Y528" s="224"/>
      <c r="Z528" s="224"/>
      <c r="AA528" s="224"/>
      <c r="AB528" s="224"/>
      <c r="AC528" s="224"/>
      <c r="AD528" s="224"/>
      <c r="AE528" s="224"/>
      <c r="AF528" s="224"/>
      <c r="AG528" s="224"/>
      <c r="AH528" s="224"/>
    </row>
    <row r="529" spans="1:34" s="81" customFormat="1">
      <c r="A529" s="88">
        <v>520</v>
      </c>
      <c r="B529" s="96"/>
      <c r="C529" s="96" t="s">
        <v>123</v>
      </c>
      <c r="D529" s="98"/>
      <c r="E529" s="88">
        <v>50</v>
      </c>
      <c r="F529" s="86" t="s">
        <v>119</v>
      </c>
      <c r="G529" s="109">
        <f>32+27.4678</f>
        <v>59.467799999999997</v>
      </c>
      <c r="H529" s="141">
        <f t="shared" si="54"/>
        <v>2973.39</v>
      </c>
      <c r="I529" s="98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W529" s="224"/>
      <c r="X529" s="224"/>
      <c r="Y529" s="224"/>
      <c r="Z529" s="224"/>
      <c r="AA529" s="224"/>
      <c r="AB529" s="224"/>
      <c r="AC529" s="224"/>
      <c r="AD529" s="224"/>
      <c r="AE529" s="224"/>
      <c r="AF529" s="224"/>
      <c r="AG529" s="224"/>
      <c r="AH529" s="224"/>
    </row>
    <row r="530" spans="1:34" s="81" customFormat="1">
      <c r="A530" s="88">
        <v>521</v>
      </c>
      <c r="B530" s="96"/>
      <c r="C530" s="96" t="s">
        <v>376</v>
      </c>
      <c r="D530" s="98"/>
      <c r="E530" s="88">
        <v>10</v>
      </c>
      <c r="F530" s="86" t="s">
        <v>109</v>
      </c>
      <c r="G530" s="109">
        <v>1550</v>
      </c>
      <c r="H530" s="141">
        <f t="shared" si="54"/>
        <v>15500</v>
      </c>
      <c r="I530" s="98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W530" s="224"/>
      <c r="X530" s="224"/>
      <c r="Y530" s="224"/>
      <c r="Z530" s="224"/>
      <c r="AA530" s="224"/>
      <c r="AB530" s="224"/>
      <c r="AC530" s="224"/>
      <c r="AD530" s="224"/>
      <c r="AE530" s="224"/>
      <c r="AF530" s="224"/>
      <c r="AG530" s="224"/>
      <c r="AH530" s="224"/>
    </row>
    <row r="531" spans="1:34" s="81" customFormat="1">
      <c r="A531" s="88">
        <v>522</v>
      </c>
      <c r="B531" s="96"/>
      <c r="C531" s="96" t="s">
        <v>377</v>
      </c>
      <c r="D531" s="98"/>
      <c r="E531" s="88">
        <v>10</v>
      </c>
      <c r="F531" s="86" t="s">
        <v>109</v>
      </c>
      <c r="G531" s="109">
        <v>1650</v>
      </c>
      <c r="H531" s="141">
        <f t="shared" si="54"/>
        <v>16500</v>
      </c>
      <c r="I531" s="98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W531" s="224"/>
      <c r="X531" s="224"/>
      <c r="Y531" s="224"/>
      <c r="Z531" s="224"/>
      <c r="AA531" s="224"/>
      <c r="AB531" s="224"/>
      <c r="AC531" s="224"/>
      <c r="AD531" s="224"/>
      <c r="AE531" s="224"/>
      <c r="AF531" s="224"/>
      <c r="AG531" s="224"/>
      <c r="AH531" s="224"/>
    </row>
    <row r="532" spans="1:34" s="81" customFormat="1">
      <c r="A532" s="88">
        <v>523</v>
      </c>
      <c r="B532" s="96"/>
      <c r="C532" s="96" t="s">
        <v>169</v>
      </c>
      <c r="D532" s="98"/>
      <c r="E532" s="149">
        <v>100</v>
      </c>
      <c r="F532" s="139" t="s">
        <v>109</v>
      </c>
      <c r="G532" s="140">
        <v>1455</v>
      </c>
      <c r="H532" s="141">
        <f t="shared" si="54"/>
        <v>145500</v>
      </c>
      <c r="I532" s="98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W532" s="224"/>
      <c r="X532" s="224"/>
      <c r="Y532" s="224"/>
      <c r="Z532" s="224"/>
      <c r="AA532" s="224"/>
      <c r="AB532" s="224"/>
      <c r="AC532" s="224"/>
      <c r="AD532" s="224"/>
      <c r="AE532" s="224"/>
      <c r="AF532" s="224"/>
      <c r="AG532" s="224"/>
      <c r="AH532" s="224"/>
    </row>
    <row r="533" spans="1:34" s="81" customFormat="1">
      <c r="A533" s="88">
        <v>524</v>
      </c>
      <c r="B533" s="96"/>
      <c r="C533" s="96" t="s">
        <v>170</v>
      </c>
      <c r="D533" s="98"/>
      <c r="E533" s="149">
        <v>100</v>
      </c>
      <c r="F533" s="139" t="s">
        <v>109</v>
      </c>
      <c r="G533" s="140">
        <v>1655</v>
      </c>
      <c r="H533" s="141">
        <f t="shared" si="54"/>
        <v>165500</v>
      </c>
      <c r="I533" s="98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W533" s="224"/>
      <c r="X533" s="224"/>
      <c r="Y533" s="224"/>
      <c r="Z533" s="224"/>
      <c r="AA533" s="224"/>
      <c r="AB533" s="224"/>
      <c r="AC533" s="224"/>
      <c r="AD533" s="224"/>
      <c r="AE533" s="224"/>
      <c r="AF533" s="224"/>
      <c r="AG533" s="224"/>
      <c r="AH533" s="224"/>
    </row>
    <row r="534" spans="1:34" s="81" customFormat="1">
      <c r="A534" s="88">
        <v>525</v>
      </c>
      <c r="B534" s="96"/>
      <c r="C534" s="142" t="s">
        <v>164</v>
      </c>
      <c r="D534" s="98"/>
      <c r="E534" s="143">
        <v>50</v>
      </c>
      <c r="F534" s="86" t="s">
        <v>121</v>
      </c>
      <c r="G534" s="144">
        <v>250</v>
      </c>
      <c r="H534" s="141">
        <f t="shared" si="54"/>
        <v>12500</v>
      </c>
      <c r="I534" s="98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W534" s="224"/>
      <c r="X534" s="224"/>
      <c r="Y534" s="224"/>
      <c r="Z534" s="224"/>
      <c r="AA534" s="224"/>
      <c r="AB534" s="224"/>
      <c r="AC534" s="224"/>
      <c r="AD534" s="224"/>
      <c r="AE534" s="224"/>
      <c r="AF534" s="224"/>
      <c r="AG534" s="224"/>
      <c r="AH534" s="224"/>
    </row>
    <row r="535" spans="1:34" s="81" customFormat="1">
      <c r="A535" s="88">
        <v>526</v>
      </c>
      <c r="B535" s="96"/>
      <c r="C535" s="142" t="s">
        <v>165</v>
      </c>
      <c r="D535" s="98"/>
      <c r="E535" s="143">
        <v>50</v>
      </c>
      <c r="F535" s="86" t="s">
        <v>121</v>
      </c>
      <c r="G535" s="144">
        <v>237.5</v>
      </c>
      <c r="H535" s="141">
        <f t="shared" si="54"/>
        <v>11875</v>
      </c>
      <c r="I535" s="98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W535" s="224"/>
      <c r="X535" s="224"/>
      <c r="Y535" s="224"/>
      <c r="Z535" s="224"/>
      <c r="AA535" s="224"/>
      <c r="AB535" s="224"/>
      <c r="AC535" s="224"/>
      <c r="AD535" s="224"/>
      <c r="AE535" s="224"/>
      <c r="AF535" s="224"/>
      <c r="AG535" s="224"/>
      <c r="AH535" s="224"/>
    </row>
    <row r="536" spans="1:34" s="81" customFormat="1">
      <c r="A536" s="88">
        <v>527</v>
      </c>
      <c r="B536" s="96"/>
      <c r="C536" s="96" t="s">
        <v>118</v>
      </c>
      <c r="D536" s="98"/>
      <c r="E536" s="88">
        <v>20</v>
      </c>
      <c r="F536" s="86" t="s">
        <v>119</v>
      </c>
      <c r="G536" s="109">
        <v>620.24</v>
      </c>
      <c r="H536" s="141">
        <f t="shared" si="54"/>
        <v>12404.8</v>
      </c>
      <c r="I536" s="98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W536" s="224"/>
      <c r="X536" s="224"/>
      <c r="Y536" s="224"/>
      <c r="Z536" s="224"/>
      <c r="AA536" s="224"/>
      <c r="AB536" s="224"/>
      <c r="AC536" s="224"/>
      <c r="AD536" s="224"/>
      <c r="AE536" s="224"/>
      <c r="AF536" s="224"/>
      <c r="AG536" s="224"/>
      <c r="AH536" s="224"/>
    </row>
    <row r="537" spans="1:34" s="81" customFormat="1">
      <c r="A537" s="88">
        <v>528</v>
      </c>
      <c r="B537" s="96"/>
      <c r="C537" s="96" t="s">
        <v>110</v>
      </c>
      <c r="D537" s="98"/>
      <c r="E537" s="149">
        <v>50</v>
      </c>
      <c r="F537" s="139" t="s">
        <v>109</v>
      </c>
      <c r="G537" s="140">
        <v>119</v>
      </c>
      <c r="H537" s="141">
        <f t="shared" si="54"/>
        <v>5950</v>
      </c>
      <c r="I537" s="98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W537" s="224"/>
      <c r="X537" s="224"/>
      <c r="Y537" s="224"/>
      <c r="Z537" s="224"/>
      <c r="AA537" s="224"/>
      <c r="AB537" s="224"/>
      <c r="AC537" s="224"/>
      <c r="AD537" s="224"/>
      <c r="AE537" s="224"/>
      <c r="AF537" s="224"/>
      <c r="AG537" s="224"/>
      <c r="AH537" s="224"/>
    </row>
    <row r="538" spans="1:34" s="81" customFormat="1">
      <c r="A538" s="88">
        <v>529</v>
      </c>
      <c r="B538" s="96"/>
      <c r="C538" s="96" t="s">
        <v>111</v>
      </c>
      <c r="D538" s="98"/>
      <c r="E538" s="149">
        <v>30</v>
      </c>
      <c r="F538" s="139" t="s">
        <v>112</v>
      </c>
      <c r="G538" s="140">
        <v>67</v>
      </c>
      <c r="H538" s="141">
        <f t="shared" si="54"/>
        <v>2010</v>
      </c>
      <c r="I538" s="98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W538" s="224"/>
      <c r="X538" s="224"/>
      <c r="Y538" s="224"/>
      <c r="Z538" s="224"/>
      <c r="AA538" s="224"/>
      <c r="AB538" s="224"/>
      <c r="AC538" s="224"/>
      <c r="AD538" s="224"/>
      <c r="AE538" s="224"/>
      <c r="AF538" s="224"/>
      <c r="AG538" s="224"/>
      <c r="AH538" s="224"/>
    </row>
    <row r="539" spans="1:34" s="81" customFormat="1">
      <c r="A539" s="88">
        <v>530</v>
      </c>
      <c r="B539" s="96"/>
      <c r="C539" s="96" t="s">
        <v>378</v>
      </c>
      <c r="D539" s="98"/>
      <c r="E539" s="88">
        <v>30</v>
      </c>
      <c r="F539" s="86" t="s">
        <v>85</v>
      </c>
      <c r="G539" s="109">
        <v>100</v>
      </c>
      <c r="H539" s="141">
        <f t="shared" si="54"/>
        <v>3000</v>
      </c>
      <c r="I539" s="98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W539" s="224"/>
      <c r="X539" s="224"/>
      <c r="Y539" s="224"/>
      <c r="Z539" s="224"/>
      <c r="AA539" s="224"/>
      <c r="AB539" s="224"/>
      <c r="AC539" s="224"/>
      <c r="AD539" s="224"/>
      <c r="AE539" s="224"/>
      <c r="AF539" s="224"/>
      <c r="AG539" s="224"/>
      <c r="AH539" s="224"/>
    </row>
    <row r="540" spans="1:34" s="81" customFormat="1">
      <c r="A540" s="88">
        <v>531</v>
      </c>
      <c r="B540" s="96"/>
      <c r="C540" s="96" t="s">
        <v>379</v>
      </c>
      <c r="D540" s="98"/>
      <c r="E540" s="88">
        <v>50</v>
      </c>
      <c r="F540" s="86" t="s">
        <v>119</v>
      </c>
      <c r="G540" s="109">
        <v>97.75</v>
      </c>
      <c r="H540" s="141">
        <f t="shared" si="54"/>
        <v>4887.5</v>
      </c>
      <c r="I540" s="98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W540" s="224"/>
      <c r="X540" s="224"/>
      <c r="Y540" s="224"/>
      <c r="Z540" s="224"/>
      <c r="AA540" s="224"/>
      <c r="AB540" s="224"/>
      <c r="AC540" s="224"/>
      <c r="AD540" s="224"/>
      <c r="AE540" s="224"/>
      <c r="AF540" s="224"/>
      <c r="AG540" s="224"/>
      <c r="AH540" s="224"/>
    </row>
    <row r="541" spans="1:34" s="81" customFormat="1">
      <c r="A541" s="88">
        <v>532</v>
      </c>
      <c r="B541" s="96"/>
      <c r="C541" s="96" t="s">
        <v>380</v>
      </c>
      <c r="D541" s="98"/>
      <c r="E541" s="88">
        <v>60</v>
      </c>
      <c r="F541" s="86" t="s">
        <v>381</v>
      </c>
      <c r="G541" s="109">
        <v>279.77999999999997</v>
      </c>
      <c r="H541" s="141">
        <f t="shared" si="54"/>
        <v>16786.8</v>
      </c>
      <c r="I541" s="98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W541" s="224"/>
      <c r="X541" s="224"/>
      <c r="Y541" s="224"/>
      <c r="Z541" s="224"/>
      <c r="AA541" s="224"/>
      <c r="AB541" s="224"/>
      <c r="AC541" s="224"/>
      <c r="AD541" s="224"/>
      <c r="AE541" s="224"/>
      <c r="AF541" s="224"/>
      <c r="AG541" s="224"/>
      <c r="AH541" s="224"/>
    </row>
    <row r="542" spans="1:34" s="81" customFormat="1">
      <c r="A542" s="88">
        <v>533</v>
      </c>
      <c r="B542" s="96"/>
      <c r="C542" s="96" t="s">
        <v>382</v>
      </c>
      <c r="D542" s="98"/>
      <c r="E542" s="88">
        <v>100</v>
      </c>
      <c r="F542" s="86" t="s">
        <v>383</v>
      </c>
      <c r="G542" s="109">
        <v>266</v>
      </c>
      <c r="H542" s="141">
        <f t="shared" si="54"/>
        <v>26600</v>
      </c>
      <c r="I542" s="98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4"/>
    </row>
    <row r="543" spans="1:34" s="81" customFormat="1">
      <c r="A543" s="88">
        <v>534</v>
      </c>
      <c r="B543" s="96"/>
      <c r="C543" s="96" t="s">
        <v>384</v>
      </c>
      <c r="D543" s="98"/>
      <c r="E543" s="88">
        <v>10</v>
      </c>
      <c r="F543" s="86" t="s">
        <v>134</v>
      </c>
      <c r="G543" s="109">
        <v>560</v>
      </c>
      <c r="H543" s="141">
        <f t="shared" si="54"/>
        <v>5600</v>
      </c>
      <c r="I543" s="98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</row>
    <row r="544" spans="1:34" s="81" customFormat="1">
      <c r="A544" s="88">
        <v>535</v>
      </c>
      <c r="B544" s="96"/>
      <c r="C544" s="96" t="s">
        <v>184</v>
      </c>
      <c r="D544" s="98"/>
      <c r="E544" s="88">
        <v>100</v>
      </c>
      <c r="F544" s="86" t="s">
        <v>85</v>
      </c>
      <c r="G544" s="109">
        <v>50</v>
      </c>
      <c r="H544" s="141">
        <f t="shared" si="54"/>
        <v>5000</v>
      </c>
      <c r="I544" s="98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W544" s="224"/>
      <c r="X544" s="224"/>
      <c r="Y544" s="224"/>
      <c r="Z544" s="224"/>
      <c r="AA544" s="224"/>
      <c r="AB544" s="224"/>
      <c r="AC544" s="224"/>
      <c r="AD544" s="224"/>
      <c r="AE544" s="224"/>
      <c r="AF544" s="224"/>
      <c r="AG544" s="224"/>
      <c r="AH544" s="224"/>
    </row>
    <row r="545" spans="1:34" s="81" customFormat="1">
      <c r="A545" s="88">
        <v>536</v>
      </c>
      <c r="B545" s="96"/>
      <c r="C545" s="96" t="s">
        <v>349</v>
      </c>
      <c r="D545" s="98"/>
      <c r="E545" s="88">
        <v>100</v>
      </c>
      <c r="F545" s="86" t="s">
        <v>121</v>
      </c>
      <c r="G545" s="109">
        <v>257.5</v>
      </c>
      <c r="H545" s="141">
        <f t="shared" si="54"/>
        <v>25750</v>
      </c>
      <c r="I545" s="98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W545" s="224"/>
      <c r="X545" s="224"/>
      <c r="Y545" s="224"/>
      <c r="Z545" s="224"/>
      <c r="AA545" s="224"/>
      <c r="AB545" s="224"/>
      <c r="AC545" s="224"/>
      <c r="AD545" s="224"/>
      <c r="AE545" s="224"/>
      <c r="AF545" s="224"/>
      <c r="AG545" s="224"/>
      <c r="AH545" s="224"/>
    </row>
    <row r="546" spans="1:34" s="81" customFormat="1">
      <c r="A546" s="88">
        <v>537</v>
      </c>
      <c r="B546" s="96"/>
      <c r="C546" s="96" t="s">
        <v>385</v>
      </c>
      <c r="D546" s="98"/>
      <c r="E546" s="88">
        <v>20</v>
      </c>
      <c r="F546" s="86" t="s">
        <v>85</v>
      </c>
      <c r="G546" s="109">
        <v>130</v>
      </c>
      <c r="H546" s="141">
        <f t="shared" si="54"/>
        <v>2600</v>
      </c>
      <c r="I546" s="98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W546" s="224"/>
      <c r="X546" s="224"/>
      <c r="Y546" s="224"/>
      <c r="Z546" s="224"/>
      <c r="AA546" s="224"/>
      <c r="AB546" s="224"/>
      <c r="AC546" s="224"/>
      <c r="AD546" s="224"/>
      <c r="AE546" s="224"/>
      <c r="AF546" s="224"/>
      <c r="AG546" s="224"/>
      <c r="AH546" s="224"/>
    </row>
    <row r="547" spans="1:34" s="81" customFormat="1">
      <c r="A547" s="88">
        <v>538</v>
      </c>
      <c r="B547" s="96"/>
      <c r="C547" s="96" t="s">
        <v>358</v>
      </c>
      <c r="D547" s="98"/>
      <c r="E547" s="88">
        <v>200</v>
      </c>
      <c r="F547" s="86" t="s">
        <v>121</v>
      </c>
      <c r="G547" s="109">
        <v>115</v>
      </c>
      <c r="H547" s="141">
        <f t="shared" si="54"/>
        <v>23000</v>
      </c>
      <c r="I547" s="98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W547" s="224"/>
      <c r="X547" s="224"/>
      <c r="Y547" s="224"/>
      <c r="Z547" s="224"/>
      <c r="AA547" s="224"/>
      <c r="AB547" s="224"/>
      <c r="AC547" s="224"/>
      <c r="AD547" s="224"/>
      <c r="AE547" s="224"/>
      <c r="AF547" s="224"/>
      <c r="AG547" s="224"/>
      <c r="AH547" s="224"/>
    </row>
    <row r="548" spans="1:34" s="81" customFormat="1">
      <c r="A548" s="88">
        <v>539</v>
      </c>
      <c r="B548" s="96"/>
      <c r="C548" s="96" t="s">
        <v>386</v>
      </c>
      <c r="D548" s="98"/>
      <c r="E548" s="88">
        <v>10</v>
      </c>
      <c r="F548" s="86" t="s">
        <v>119</v>
      </c>
      <c r="G548" s="109">
        <v>131</v>
      </c>
      <c r="H548" s="141">
        <f t="shared" si="54"/>
        <v>1310</v>
      </c>
      <c r="I548" s="98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W548" s="224"/>
      <c r="X548" s="224"/>
      <c r="Y548" s="224"/>
      <c r="Z548" s="224"/>
      <c r="AA548" s="224"/>
      <c r="AB548" s="224"/>
      <c r="AC548" s="224"/>
      <c r="AD548" s="224"/>
      <c r="AE548" s="224"/>
      <c r="AF548" s="224"/>
      <c r="AG548" s="224"/>
      <c r="AH548" s="224"/>
    </row>
    <row r="549" spans="1:34" s="81" customFormat="1">
      <c r="A549" s="88">
        <v>540</v>
      </c>
      <c r="B549" s="96"/>
      <c r="C549" s="96" t="s">
        <v>387</v>
      </c>
      <c r="D549" s="98"/>
      <c r="E549" s="88">
        <v>30</v>
      </c>
      <c r="F549" s="86" t="s">
        <v>119</v>
      </c>
      <c r="G549" s="109">
        <v>366</v>
      </c>
      <c r="H549" s="141">
        <f t="shared" si="54"/>
        <v>10980</v>
      </c>
      <c r="I549" s="98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W549" s="224"/>
      <c r="X549" s="224"/>
      <c r="Y549" s="224"/>
      <c r="Z549" s="224"/>
      <c r="AA549" s="224"/>
      <c r="AB549" s="224"/>
      <c r="AC549" s="224"/>
      <c r="AD549" s="224"/>
      <c r="AE549" s="224"/>
      <c r="AF549" s="224"/>
      <c r="AG549" s="224"/>
      <c r="AH549" s="224"/>
    </row>
    <row r="550" spans="1:34" s="81" customFormat="1">
      <c r="A550" s="88">
        <v>541</v>
      </c>
      <c r="B550" s="96"/>
      <c r="C550" s="96" t="s">
        <v>388</v>
      </c>
      <c r="D550" s="98"/>
      <c r="E550" s="88">
        <v>200</v>
      </c>
      <c r="F550" s="86" t="s">
        <v>85</v>
      </c>
      <c r="G550" s="109">
        <v>156.75</v>
      </c>
      <c r="H550" s="141">
        <f t="shared" si="54"/>
        <v>31350</v>
      </c>
      <c r="I550" s="98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W550" s="224"/>
      <c r="X550" s="224"/>
      <c r="Y550" s="224"/>
      <c r="Z550" s="224"/>
      <c r="AA550" s="224"/>
      <c r="AB550" s="224"/>
      <c r="AC550" s="224"/>
      <c r="AD550" s="224"/>
      <c r="AE550" s="224"/>
      <c r="AF550" s="224"/>
      <c r="AG550" s="224"/>
      <c r="AH550" s="224"/>
    </row>
    <row r="551" spans="1:34" s="81" customFormat="1">
      <c r="A551" s="88">
        <v>542</v>
      </c>
      <c r="B551" s="96"/>
      <c r="C551" s="96" t="s">
        <v>389</v>
      </c>
      <c r="D551" s="98"/>
      <c r="E551" s="88">
        <v>20</v>
      </c>
      <c r="F551" s="86" t="s">
        <v>85</v>
      </c>
      <c r="G551" s="109">
        <v>2103.5</v>
      </c>
      <c r="H551" s="141">
        <f t="shared" si="54"/>
        <v>42070</v>
      </c>
      <c r="I551" s="98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W551" s="224"/>
      <c r="X551" s="224"/>
      <c r="Y551" s="224"/>
      <c r="Z551" s="224"/>
      <c r="AA551" s="224"/>
      <c r="AB551" s="224"/>
      <c r="AC551" s="224"/>
      <c r="AD551" s="224"/>
      <c r="AE551" s="224"/>
      <c r="AF551" s="224"/>
      <c r="AG551" s="224"/>
      <c r="AH551" s="224"/>
    </row>
    <row r="552" spans="1:34" s="81" customFormat="1">
      <c r="A552" s="88">
        <v>543</v>
      </c>
      <c r="B552" s="96"/>
      <c r="C552" s="96" t="s">
        <v>349</v>
      </c>
      <c r="D552" s="98"/>
      <c r="E552" s="88">
        <v>150</v>
      </c>
      <c r="F552" s="86" t="s">
        <v>121</v>
      </c>
      <c r="G552" s="109">
        <v>257.5</v>
      </c>
      <c r="H552" s="141">
        <f t="shared" si="54"/>
        <v>38625</v>
      </c>
      <c r="I552" s="98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W552" s="224"/>
      <c r="X552" s="224"/>
      <c r="Y552" s="224"/>
      <c r="Z552" s="224"/>
      <c r="AA552" s="224"/>
      <c r="AB552" s="224"/>
      <c r="AC552" s="224"/>
      <c r="AD552" s="224"/>
      <c r="AE552" s="224"/>
      <c r="AF552" s="224"/>
      <c r="AG552" s="224"/>
      <c r="AH552" s="224"/>
    </row>
    <row r="553" spans="1:34" s="81" customFormat="1">
      <c r="A553" s="88">
        <v>544</v>
      </c>
      <c r="B553" s="96"/>
      <c r="C553" s="96" t="s">
        <v>115</v>
      </c>
      <c r="D553" s="98"/>
      <c r="E553" s="88">
        <v>10</v>
      </c>
      <c r="F553" s="86" t="s">
        <v>85</v>
      </c>
      <c r="G553" s="109">
        <v>250</v>
      </c>
      <c r="H553" s="141">
        <f t="shared" si="54"/>
        <v>2500</v>
      </c>
      <c r="I553" s="98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W553" s="224"/>
      <c r="X553" s="224"/>
      <c r="Y553" s="224"/>
      <c r="Z553" s="224"/>
      <c r="AA553" s="224"/>
      <c r="AB553" s="224"/>
      <c r="AC553" s="224"/>
      <c r="AD553" s="224"/>
      <c r="AE553" s="224"/>
      <c r="AF553" s="224"/>
      <c r="AG553" s="224"/>
      <c r="AH553" s="224"/>
    </row>
    <row r="554" spans="1:34" s="81" customFormat="1">
      <c r="A554" s="88">
        <v>545</v>
      </c>
      <c r="B554" s="96"/>
      <c r="C554" s="96" t="s">
        <v>116</v>
      </c>
      <c r="D554" s="98"/>
      <c r="E554" s="88">
        <v>20</v>
      </c>
      <c r="F554" s="86" t="s">
        <v>117</v>
      </c>
      <c r="G554" s="109">
        <v>75</v>
      </c>
      <c r="H554" s="141">
        <f t="shared" si="54"/>
        <v>1500</v>
      </c>
      <c r="I554" s="98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W554" s="224"/>
      <c r="X554" s="224"/>
      <c r="Y554" s="224"/>
      <c r="Z554" s="224"/>
      <c r="AA554" s="224"/>
      <c r="AB554" s="224"/>
      <c r="AC554" s="224"/>
      <c r="AD554" s="224"/>
      <c r="AE554" s="224"/>
      <c r="AF554" s="224"/>
      <c r="AG554" s="224"/>
      <c r="AH554" s="224"/>
    </row>
    <row r="555" spans="1:34" s="81" customFormat="1">
      <c r="A555" s="88">
        <v>546</v>
      </c>
      <c r="B555" s="96"/>
      <c r="C555" s="96" t="s">
        <v>245</v>
      </c>
      <c r="D555" s="98"/>
      <c r="E555" s="88">
        <v>100</v>
      </c>
      <c r="F555" s="86" t="s">
        <v>121</v>
      </c>
      <c r="G555" s="109">
        <v>100</v>
      </c>
      <c r="H555" s="141">
        <f t="shared" si="54"/>
        <v>10000</v>
      </c>
      <c r="I555" s="98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W555" s="224"/>
      <c r="X555" s="224"/>
      <c r="Y555" s="224"/>
      <c r="Z555" s="224"/>
      <c r="AA555" s="224"/>
      <c r="AB555" s="224"/>
      <c r="AC555" s="224"/>
      <c r="AD555" s="224"/>
      <c r="AE555" s="224"/>
      <c r="AF555" s="224"/>
      <c r="AG555" s="224"/>
      <c r="AH555" s="224"/>
    </row>
    <row r="556" spans="1:34" s="81" customFormat="1">
      <c r="A556" s="88">
        <v>547</v>
      </c>
      <c r="B556" s="96"/>
      <c r="C556" s="148" t="s">
        <v>171</v>
      </c>
      <c r="D556" s="98"/>
      <c r="E556" s="149">
        <v>100</v>
      </c>
      <c r="F556" s="86" t="s">
        <v>121</v>
      </c>
      <c r="G556" s="140">
        <v>120</v>
      </c>
      <c r="H556" s="141">
        <f t="shared" si="54"/>
        <v>12000</v>
      </c>
      <c r="I556" s="98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W556" s="224"/>
      <c r="X556" s="224"/>
      <c r="Y556" s="224"/>
      <c r="Z556" s="224"/>
      <c r="AA556" s="224"/>
      <c r="AB556" s="224"/>
      <c r="AC556" s="224"/>
      <c r="AD556" s="224"/>
      <c r="AE556" s="224"/>
      <c r="AF556" s="224"/>
      <c r="AG556" s="224"/>
      <c r="AH556" s="224"/>
    </row>
    <row r="557" spans="1:34" s="81" customFormat="1">
      <c r="A557" s="88">
        <v>548</v>
      </c>
      <c r="B557" s="96"/>
      <c r="C557" s="96" t="s">
        <v>390</v>
      </c>
      <c r="D557" s="98"/>
      <c r="E557" s="149">
        <v>50</v>
      </c>
      <c r="F557" s="139" t="s">
        <v>85</v>
      </c>
      <c r="G557" s="140">
        <v>139</v>
      </c>
      <c r="H557" s="141">
        <f t="shared" si="54"/>
        <v>6950</v>
      </c>
      <c r="I557" s="98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W557" s="224"/>
      <c r="X557" s="224"/>
      <c r="Y557" s="224"/>
      <c r="Z557" s="224"/>
      <c r="AA557" s="224"/>
      <c r="AB557" s="224"/>
      <c r="AC557" s="224"/>
      <c r="AD557" s="224"/>
      <c r="AE557" s="224"/>
      <c r="AF557" s="224"/>
      <c r="AG557" s="224"/>
      <c r="AH557" s="224"/>
    </row>
    <row r="558" spans="1:34" s="81" customFormat="1">
      <c r="A558" s="88">
        <v>549</v>
      </c>
      <c r="B558" s="96"/>
      <c r="C558" s="96" t="s">
        <v>391</v>
      </c>
      <c r="D558" s="98"/>
      <c r="E558" s="149">
        <v>50</v>
      </c>
      <c r="F558" s="139" t="s">
        <v>85</v>
      </c>
      <c r="G558" s="140">
        <v>65</v>
      </c>
      <c r="H558" s="141">
        <f t="shared" si="54"/>
        <v>3250</v>
      </c>
      <c r="I558" s="98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W558" s="224"/>
      <c r="X558" s="224"/>
      <c r="Y558" s="224"/>
      <c r="Z558" s="224"/>
      <c r="AA558" s="224"/>
      <c r="AB558" s="224"/>
      <c r="AC558" s="224"/>
      <c r="AD558" s="224"/>
      <c r="AE558" s="224"/>
      <c r="AF558" s="224"/>
      <c r="AG558" s="224"/>
      <c r="AH558" s="224"/>
    </row>
    <row r="559" spans="1:34" s="81" customFormat="1">
      <c r="A559" s="88">
        <v>550</v>
      </c>
      <c r="B559" s="96"/>
      <c r="C559" s="96" t="s">
        <v>118</v>
      </c>
      <c r="D559" s="98"/>
      <c r="E559" s="149">
        <v>20</v>
      </c>
      <c r="F559" s="139" t="s">
        <v>85</v>
      </c>
      <c r="G559" s="140">
        <v>162</v>
      </c>
      <c r="H559" s="141">
        <f t="shared" si="54"/>
        <v>3240</v>
      </c>
      <c r="I559" s="98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W559" s="224"/>
      <c r="X559" s="224"/>
      <c r="Y559" s="224"/>
      <c r="Z559" s="224"/>
      <c r="AA559" s="224"/>
      <c r="AB559" s="224"/>
      <c r="AC559" s="224"/>
      <c r="AD559" s="224"/>
      <c r="AE559" s="224"/>
      <c r="AF559" s="224"/>
      <c r="AG559" s="224"/>
      <c r="AH559" s="224"/>
    </row>
    <row r="560" spans="1:34" s="81" customFormat="1">
      <c r="A560" s="88">
        <v>551</v>
      </c>
      <c r="B560" s="96"/>
      <c r="C560" s="96" t="s">
        <v>392</v>
      </c>
      <c r="D560" s="98"/>
      <c r="E560" s="149">
        <v>20</v>
      </c>
      <c r="F560" s="139" t="s">
        <v>85</v>
      </c>
      <c r="G560" s="140">
        <v>260</v>
      </c>
      <c r="H560" s="141">
        <f t="shared" si="54"/>
        <v>5200</v>
      </c>
      <c r="I560" s="98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W560" s="224"/>
      <c r="X560" s="224"/>
      <c r="Y560" s="224"/>
      <c r="Z560" s="224"/>
      <c r="AA560" s="224"/>
      <c r="AB560" s="224"/>
      <c r="AC560" s="224"/>
      <c r="AD560" s="224"/>
      <c r="AE560" s="224"/>
      <c r="AF560" s="224"/>
      <c r="AG560" s="224"/>
      <c r="AH560" s="224"/>
    </row>
    <row r="561" spans="1:34" s="81" customFormat="1">
      <c r="A561" s="88">
        <v>552</v>
      </c>
      <c r="B561" s="96"/>
      <c r="C561" s="167" t="s">
        <v>393</v>
      </c>
      <c r="D561" s="98"/>
      <c r="E561" s="149">
        <v>100</v>
      </c>
      <c r="F561" s="139" t="s">
        <v>85</v>
      </c>
      <c r="G561" s="140">
        <v>21.25</v>
      </c>
      <c r="H561" s="141">
        <f t="shared" si="54"/>
        <v>2125</v>
      </c>
      <c r="I561" s="98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W561" s="224"/>
      <c r="X561" s="224"/>
      <c r="Y561" s="224"/>
      <c r="Z561" s="224"/>
      <c r="AA561" s="224"/>
      <c r="AB561" s="224"/>
      <c r="AC561" s="224"/>
      <c r="AD561" s="224"/>
      <c r="AE561" s="224"/>
      <c r="AF561" s="224"/>
      <c r="AG561" s="224"/>
      <c r="AH561" s="224"/>
    </row>
    <row r="562" spans="1:34" s="81" customFormat="1">
      <c r="A562" s="88">
        <v>553</v>
      </c>
      <c r="B562" s="96"/>
      <c r="C562" s="96" t="s">
        <v>394</v>
      </c>
      <c r="D562" s="98"/>
      <c r="E562" s="149">
        <v>100</v>
      </c>
      <c r="F562" s="168" t="s">
        <v>85</v>
      </c>
      <c r="G562" s="140">
        <v>100</v>
      </c>
      <c r="H562" s="141">
        <f t="shared" si="54"/>
        <v>10000</v>
      </c>
      <c r="I562" s="98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W562" s="224"/>
      <c r="X562" s="224"/>
      <c r="Y562" s="224"/>
      <c r="Z562" s="224"/>
      <c r="AA562" s="224"/>
      <c r="AB562" s="224"/>
      <c r="AC562" s="224"/>
      <c r="AD562" s="224"/>
      <c r="AE562" s="224"/>
      <c r="AF562" s="224"/>
      <c r="AG562" s="224"/>
      <c r="AH562" s="224"/>
    </row>
    <row r="563" spans="1:34" s="81" customFormat="1">
      <c r="A563" s="88">
        <v>554</v>
      </c>
      <c r="B563" s="96"/>
      <c r="C563" s="96" t="s">
        <v>395</v>
      </c>
      <c r="D563" s="98"/>
      <c r="E563" s="149">
        <v>100</v>
      </c>
      <c r="F563" s="168" t="s">
        <v>85</v>
      </c>
      <c r="G563" s="140">
        <v>64</v>
      </c>
      <c r="H563" s="141">
        <f t="shared" si="54"/>
        <v>6400</v>
      </c>
      <c r="I563" s="98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W563" s="224"/>
      <c r="X563" s="224"/>
      <c r="Y563" s="224"/>
      <c r="Z563" s="224"/>
      <c r="AA563" s="224"/>
      <c r="AB563" s="224"/>
      <c r="AC563" s="224"/>
      <c r="AD563" s="224"/>
      <c r="AE563" s="224"/>
      <c r="AF563" s="224"/>
      <c r="AG563" s="224"/>
      <c r="AH563" s="224"/>
    </row>
    <row r="564" spans="1:34" s="81" customFormat="1">
      <c r="A564" s="88">
        <v>555</v>
      </c>
      <c r="B564" s="96"/>
      <c r="C564" s="96" t="s">
        <v>396</v>
      </c>
      <c r="D564" s="98"/>
      <c r="E564" s="149">
        <v>100</v>
      </c>
      <c r="F564" s="168" t="s">
        <v>85</v>
      </c>
      <c r="G564" s="140">
        <v>108</v>
      </c>
      <c r="H564" s="141">
        <f t="shared" si="54"/>
        <v>10800</v>
      </c>
      <c r="I564" s="98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W564" s="224"/>
      <c r="X564" s="224"/>
      <c r="Y564" s="224"/>
      <c r="Z564" s="224"/>
      <c r="AA564" s="224"/>
      <c r="AB564" s="224"/>
      <c r="AC564" s="224"/>
      <c r="AD564" s="224"/>
      <c r="AE564" s="224"/>
      <c r="AF564" s="224"/>
      <c r="AG564" s="224"/>
      <c r="AH564" s="224"/>
    </row>
    <row r="565" spans="1:34" s="81" customFormat="1">
      <c r="A565" s="88">
        <v>556</v>
      </c>
      <c r="B565" s="96"/>
      <c r="C565" s="96" t="s">
        <v>397</v>
      </c>
      <c r="D565" s="98"/>
      <c r="E565" s="149">
        <v>100</v>
      </c>
      <c r="F565" s="168" t="s">
        <v>85</v>
      </c>
      <c r="G565" s="140">
        <v>72</v>
      </c>
      <c r="H565" s="141">
        <f t="shared" si="54"/>
        <v>7200</v>
      </c>
      <c r="I565" s="98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W565" s="224"/>
      <c r="X565" s="224"/>
      <c r="Y565" s="224"/>
      <c r="Z565" s="224"/>
      <c r="AA565" s="224"/>
      <c r="AB565" s="224"/>
      <c r="AC565" s="224"/>
      <c r="AD565" s="224"/>
      <c r="AE565" s="224"/>
      <c r="AF565" s="224"/>
      <c r="AG565" s="224"/>
      <c r="AH565" s="224"/>
    </row>
    <row r="566" spans="1:34" s="81" customFormat="1">
      <c r="A566" s="88">
        <v>557</v>
      </c>
      <c r="B566" s="96"/>
      <c r="C566" s="96" t="s">
        <v>398</v>
      </c>
      <c r="D566" s="98"/>
      <c r="E566" s="149">
        <v>100</v>
      </c>
      <c r="F566" s="168" t="s">
        <v>85</v>
      </c>
      <c r="G566" s="140">
        <v>264</v>
      </c>
      <c r="H566" s="141">
        <f t="shared" si="54"/>
        <v>26400</v>
      </c>
      <c r="I566" s="98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W566" s="224"/>
      <c r="X566" s="224"/>
      <c r="Y566" s="224"/>
      <c r="Z566" s="224"/>
      <c r="AA566" s="224"/>
      <c r="AB566" s="224"/>
      <c r="AC566" s="224"/>
      <c r="AD566" s="224"/>
      <c r="AE566" s="224"/>
      <c r="AF566" s="224"/>
      <c r="AG566" s="224"/>
      <c r="AH566" s="224"/>
    </row>
    <row r="567" spans="1:34" s="81" customFormat="1">
      <c r="A567" s="88">
        <v>558</v>
      </c>
      <c r="B567" s="96"/>
      <c r="C567" s="96" t="s">
        <v>399</v>
      </c>
      <c r="D567" s="98"/>
      <c r="E567" s="149">
        <v>20</v>
      </c>
      <c r="F567" s="168" t="s">
        <v>85</v>
      </c>
      <c r="G567" s="140">
        <v>295</v>
      </c>
      <c r="H567" s="141">
        <f t="shared" si="54"/>
        <v>5900</v>
      </c>
      <c r="I567" s="98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W567" s="224"/>
      <c r="X567" s="224"/>
      <c r="Y567" s="224"/>
      <c r="Z567" s="224"/>
      <c r="AA567" s="224"/>
      <c r="AB567" s="224"/>
      <c r="AC567" s="224"/>
      <c r="AD567" s="224"/>
      <c r="AE567" s="224"/>
      <c r="AF567" s="224"/>
      <c r="AG567" s="224"/>
      <c r="AH567" s="224"/>
    </row>
    <row r="568" spans="1:34" s="81" customFormat="1">
      <c r="A568" s="88">
        <v>559</v>
      </c>
      <c r="B568" s="96"/>
      <c r="C568" s="148" t="s">
        <v>124</v>
      </c>
      <c r="D568" s="98"/>
      <c r="E568" s="149">
        <v>5</v>
      </c>
      <c r="F568" s="139" t="s">
        <v>125</v>
      </c>
      <c r="G568" s="140">
        <v>450</v>
      </c>
      <c r="H568" s="141">
        <f t="shared" si="54"/>
        <v>2250</v>
      </c>
      <c r="I568" s="98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W568" s="224"/>
      <c r="X568" s="224"/>
      <c r="Y568" s="224"/>
      <c r="Z568" s="224"/>
      <c r="AA568" s="224"/>
      <c r="AB568" s="224"/>
      <c r="AC568" s="224"/>
      <c r="AD568" s="224"/>
      <c r="AE568" s="224"/>
      <c r="AF568" s="224"/>
      <c r="AG568" s="224"/>
      <c r="AH568" s="224"/>
    </row>
    <row r="569" spans="1:34" s="81" customFormat="1">
      <c r="A569" s="88">
        <v>560</v>
      </c>
      <c r="B569" s="96"/>
      <c r="C569" s="96" t="s">
        <v>126</v>
      </c>
      <c r="D569" s="98"/>
      <c r="E569" s="149">
        <v>100</v>
      </c>
      <c r="F569" s="139" t="s">
        <v>121</v>
      </c>
      <c r="G569" s="140">
        <v>30</v>
      </c>
      <c r="H569" s="141">
        <f t="shared" si="54"/>
        <v>3000</v>
      </c>
      <c r="I569" s="98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W569" s="224"/>
      <c r="X569" s="224"/>
      <c r="Y569" s="224"/>
      <c r="Z569" s="224"/>
      <c r="AA569" s="224"/>
      <c r="AB569" s="224"/>
      <c r="AC569" s="224"/>
      <c r="AD569" s="224"/>
      <c r="AE569" s="224"/>
      <c r="AF569" s="224"/>
      <c r="AG569" s="224"/>
      <c r="AH569" s="224"/>
    </row>
    <row r="570" spans="1:34" s="81" customFormat="1">
      <c r="A570" s="88">
        <v>561</v>
      </c>
      <c r="B570" s="96"/>
      <c r="C570" s="96" t="s">
        <v>127</v>
      </c>
      <c r="D570" s="98"/>
      <c r="E570" s="149">
        <v>5</v>
      </c>
      <c r="F570" s="139" t="s">
        <v>85</v>
      </c>
      <c r="G570" s="140">
        <v>174</v>
      </c>
      <c r="H570" s="141">
        <f t="shared" si="54"/>
        <v>870</v>
      </c>
      <c r="I570" s="98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W570" s="224"/>
      <c r="X570" s="224"/>
      <c r="Y570" s="224"/>
      <c r="Z570" s="224"/>
      <c r="AA570" s="224"/>
      <c r="AB570" s="224"/>
      <c r="AC570" s="224"/>
      <c r="AD570" s="224"/>
      <c r="AE570" s="224"/>
      <c r="AF570" s="224"/>
      <c r="AG570" s="224"/>
      <c r="AH570" s="224"/>
    </row>
    <row r="571" spans="1:34" s="81" customFormat="1">
      <c r="A571" s="88">
        <v>562</v>
      </c>
      <c r="B571" s="96"/>
      <c r="C571" s="96" t="s">
        <v>128</v>
      </c>
      <c r="D571" s="98"/>
      <c r="E571" s="149">
        <v>100</v>
      </c>
      <c r="F571" s="139" t="s">
        <v>109</v>
      </c>
      <c r="G571" s="140">
        <v>22</v>
      </c>
      <c r="H571" s="141">
        <f t="shared" si="54"/>
        <v>2200</v>
      </c>
      <c r="I571" s="98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W571" s="224"/>
      <c r="X571" s="224"/>
      <c r="Y571" s="224"/>
      <c r="Z571" s="224"/>
      <c r="AA571" s="224"/>
      <c r="AB571" s="224"/>
      <c r="AC571" s="224"/>
      <c r="AD571" s="224"/>
      <c r="AE571" s="224"/>
      <c r="AF571" s="224"/>
      <c r="AG571" s="224"/>
      <c r="AH571" s="224"/>
    </row>
    <row r="572" spans="1:34" s="81" customFormat="1">
      <c r="A572" s="88">
        <v>563</v>
      </c>
      <c r="B572" s="96"/>
      <c r="C572" s="96" t="s">
        <v>129</v>
      </c>
      <c r="D572" s="98"/>
      <c r="E572" s="149">
        <v>100</v>
      </c>
      <c r="F572" s="139" t="s">
        <v>85</v>
      </c>
      <c r="G572" s="140">
        <v>119</v>
      </c>
      <c r="H572" s="141">
        <f t="shared" si="54"/>
        <v>11900</v>
      </c>
      <c r="I572" s="98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W572" s="224"/>
      <c r="X572" s="224"/>
      <c r="Y572" s="224"/>
      <c r="Z572" s="224"/>
      <c r="AA572" s="224"/>
      <c r="AB572" s="224"/>
      <c r="AC572" s="224"/>
      <c r="AD572" s="224"/>
      <c r="AE572" s="224"/>
      <c r="AF572" s="224"/>
      <c r="AG572" s="224"/>
      <c r="AH572" s="224"/>
    </row>
    <row r="573" spans="1:34" s="81" customFormat="1">
      <c r="A573" s="88">
        <v>564</v>
      </c>
      <c r="B573" s="96"/>
      <c r="C573" s="96" t="s">
        <v>130</v>
      </c>
      <c r="D573" s="98"/>
      <c r="E573" s="149">
        <v>100</v>
      </c>
      <c r="F573" s="139" t="s">
        <v>109</v>
      </c>
      <c r="G573" s="140">
        <v>40</v>
      </c>
      <c r="H573" s="141">
        <f t="shared" si="54"/>
        <v>4000</v>
      </c>
      <c r="I573" s="98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W573" s="224"/>
      <c r="X573" s="224"/>
      <c r="Y573" s="224"/>
      <c r="Z573" s="224"/>
      <c r="AA573" s="224"/>
      <c r="AB573" s="224"/>
      <c r="AC573" s="224"/>
      <c r="AD573" s="224"/>
      <c r="AE573" s="224"/>
      <c r="AF573" s="224"/>
      <c r="AG573" s="224"/>
      <c r="AH573" s="224"/>
    </row>
    <row r="574" spans="1:34" s="81" customFormat="1">
      <c r="A574" s="88">
        <v>565</v>
      </c>
      <c r="B574" s="96"/>
      <c r="C574" s="96" t="s">
        <v>400</v>
      </c>
      <c r="D574" s="98"/>
      <c r="E574" s="149">
        <v>2</v>
      </c>
      <c r="F574" s="139" t="s">
        <v>85</v>
      </c>
      <c r="G574" s="140">
        <v>1125</v>
      </c>
      <c r="H574" s="141">
        <f t="shared" si="54"/>
        <v>2250</v>
      </c>
      <c r="I574" s="98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W574" s="224"/>
      <c r="X574" s="224"/>
      <c r="Y574" s="224"/>
      <c r="Z574" s="224"/>
      <c r="AA574" s="224"/>
      <c r="AB574" s="224"/>
      <c r="AC574" s="224"/>
      <c r="AD574" s="224"/>
      <c r="AE574" s="224"/>
      <c r="AF574" s="224"/>
      <c r="AG574" s="224"/>
      <c r="AH574" s="224"/>
    </row>
    <row r="575" spans="1:34" s="81" customFormat="1">
      <c r="A575" s="88">
        <v>566</v>
      </c>
      <c r="B575" s="96"/>
      <c r="C575" s="96" t="s">
        <v>401</v>
      </c>
      <c r="D575" s="98"/>
      <c r="E575" s="149">
        <v>3</v>
      </c>
      <c r="F575" s="139" t="s">
        <v>85</v>
      </c>
      <c r="G575" s="140">
        <v>630</v>
      </c>
      <c r="H575" s="141">
        <f t="shared" si="54"/>
        <v>1890</v>
      </c>
      <c r="I575" s="98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W575" s="224"/>
      <c r="X575" s="224"/>
      <c r="Y575" s="224"/>
      <c r="Z575" s="224"/>
      <c r="AA575" s="224"/>
      <c r="AB575" s="224"/>
      <c r="AC575" s="224"/>
      <c r="AD575" s="224"/>
      <c r="AE575" s="224"/>
      <c r="AF575" s="224"/>
      <c r="AG575" s="224"/>
      <c r="AH575" s="224"/>
    </row>
    <row r="576" spans="1:34" s="81" customFormat="1">
      <c r="A576" s="88">
        <v>567</v>
      </c>
      <c r="B576" s="96"/>
      <c r="C576" s="96" t="s">
        <v>402</v>
      </c>
      <c r="D576" s="98"/>
      <c r="E576" s="149">
        <v>10</v>
      </c>
      <c r="F576" s="139" t="s">
        <v>85</v>
      </c>
      <c r="G576" s="140">
        <v>103</v>
      </c>
      <c r="H576" s="141">
        <f t="shared" si="54"/>
        <v>1030</v>
      </c>
      <c r="I576" s="98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W576" s="224"/>
      <c r="X576" s="224"/>
      <c r="Y576" s="224"/>
      <c r="Z576" s="224"/>
      <c r="AA576" s="224"/>
      <c r="AB576" s="224"/>
      <c r="AC576" s="224"/>
      <c r="AD576" s="224"/>
      <c r="AE576" s="224"/>
      <c r="AF576" s="224"/>
      <c r="AG576" s="224"/>
      <c r="AH576" s="224"/>
    </row>
    <row r="577" spans="1:36" ht="25.5">
      <c r="A577" s="237">
        <v>568</v>
      </c>
      <c r="B577" s="56" t="s">
        <v>32</v>
      </c>
      <c r="C577" s="56" t="s">
        <v>337</v>
      </c>
      <c r="D577" s="61" t="s">
        <v>38</v>
      </c>
      <c r="E577" s="61"/>
      <c r="F577" s="61"/>
      <c r="G577" s="62"/>
      <c r="H577" s="65">
        <f>SUM(H578:H627)</f>
        <v>570869.1</v>
      </c>
      <c r="I577" s="61" t="s">
        <v>26</v>
      </c>
      <c r="J577" s="234">
        <v>1</v>
      </c>
      <c r="K577" s="234"/>
      <c r="L577" s="234"/>
      <c r="M577" s="234"/>
      <c r="N577" s="234">
        <v>1</v>
      </c>
      <c r="O577" s="234"/>
      <c r="P577" s="234">
        <v>1</v>
      </c>
      <c r="Q577" s="234"/>
      <c r="R577" s="234"/>
      <c r="S577" s="234">
        <v>1</v>
      </c>
      <c r="T577" s="233"/>
      <c r="U577" s="233"/>
      <c r="W577" s="226">
        <f>+H577/4</f>
        <v>142717.27499999999</v>
      </c>
      <c r="X577" s="226"/>
      <c r="Y577" s="226"/>
      <c r="Z577" s="226"/>
      <c r="AA577" s="226">
        <f>+W577</f>
        <v>142717.27499999999</v>
      </c>
      <c r="AB577" s="226"/>
      <c r="AC577" s="226">
        <f>+AA577</f>
        <v>142717.27499999999</v>
      </c>
      <c r="AD577" s="226"/>
      <c r="AE577" s="226"/>
      <c r="AF577" s="226">
        <f>+AC577</f>
        <v>142717.27499999999</v>
      </c>
      <c r="AG577" s="223"/>
      <c r="AH577" s="223"/>
      <c r="AI577" s="83">
        <f>SUBTOTAL(9,J577:U577)</f>
        <v>4</v>
      </c>
      <c r="AJ577" s="84">
        <f>+H577/AI577</f>
        <v>142717.27499999999</v>
      </c>
    </row>
    <row r="578" spans="1:36" s="81" customFormat="1">
      <c r="A578" s="88">
        <v>569</v>
      </c>
      <c r="B578" s="96"/>
      <c r="C578" s="96" t="s">
        <v>376</v>
      </c>
      <c r="D578" s="98"/>
      <c r="E578" s="88">
        <v>10</v>
      </c>
      <c r="F578" s="86" t="s">
        <v>109</v>
      </c>
      <c r="G578" s="109">
        <v>1550</v>
      </c>
      <c r="H578" s="153">
        <f t="shared" ref="H578:H627" si="55">+E578*G578</f>
        <v>15500</v>
      </c>
      <c r="I578" s="98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W578" s="224"/>
      <c r="X578" s="224"/>
      <c r="Y578" s="224"/>
      <c r="Z578" s="224"/>
      <c r="AA578" s="224"/>
      <c r="AB578" s="224"/>
      <c r="AC578" s="224"/>
      <c r="AD578" s="224"/>
      <c r="AE578" s="224"/>
      <c r="AF578" s="224"/>
      <c r="AG578" s="224"/>
      <c r="AH578" s="224"/>
    </row>
    <row r="579" spans="1:36" s="81" customFormat="1">
      <c r="A579" s="88">
        <v>570</v>
      </c>
      <c r="B579" s="96"/>
      <c r="C579" s="96" t="s">
        <v>377</v>
      </c>
      <c r="D579" s="98"/>
      <c r="E579" s="88">
        <v>10</v>
      </c>
      <c r="F579" s="86" t="s">
        <v>109</v>
      </c>
      <c r="G579" s="109">
        <v>1650</v>
      </c>
      <c r="H579" s="153">
        <f t="shared" si="55"/>
        <v>16500</v>
      </c>
      <c r="I579" s="98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W579" s="224"/>
      <c r="X579" s="224"/>
      <c r="Y579" s="224"/>
      <c r="Z579" s="224"/>
      <c r="AA579" s="224"/>
      <c r="AB579" s="224"/>
      <c r="AC579" s="224"/>
      <c r="AD579" s="224"/>
      <c r="AE579" s="224"/>
      <c r="AF579" s="224"/>
      <c r="AG579" s="224"/>
      <c r="AH579" s="224"/>
    </row>
    <row r="580" spans="1:36" s="81" customFormat="1">
      <c r="A580" s="88">
        <v>571</v>
      </c>
      <c r="B580" s="96"/>
      <c r="C580" s="96" t="s">
        <v>169</v>
      </c>
      <c r="D580" s="98"/>
      <c r="E580" s="151">
        <v>30</v>
      </c>
      <c r="F580" s="139" t="s">
        <v>109</v>
      </c>
      <c r="G580" s="152">
        <v>1455</v>
      </c>
      <c r="H580" s="153">
        <f t="shared" si="55"/>
        <v>43650</v>
      </c>
      <c r="I580" s="98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W580" s="224"/>
      <c r="X580" s="224"/>
      <c r="Y580" s="224"/>
      <c r="Z580" s="224"/>
      <c r="AA580" s="224"/>
      <c r="AB580" s="224"/>
      <c r="AC580" s="224"/>
      <c r="AD580" s="224"/>
      <c r="AE580" s="224"/>
      <c r="AF580" s="224"/>
      <c r="AG580" s="224"/>
      <c r="AH580" s="224"/>
    </row>
    <row r="581" spans="1:36" s="81" customFormat="1">
      <c r="A581" s="88">
        <v>572</v>
      </c>
      <c r="B581" s="96"/>
      <c r="C581" s="96" t="s">
        <v>170</v>
      </c>
      <c r="D581" s="98"/>
      <c r="E581" s="151">
        <v>30</v>
      </c>
      <c r="F581" s="139" t="s">
        <v>109</v>
      </c>
      <c r="G581" s="152">
        <v>1655</v>
      </c>
      <c r="H581" s="153">
        <f t="shared" si="55"/>
        <v>49650</v>
      </c>
      <c r="I581" s="98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W581" s="224"/>
      <c r="X581" s="224"/>
      <c r="Y581" s="224"/>
      <c r="Z581" s="224"/>
      <c r="AA581" s="224"/>
      <c r="AB581" s="224"/>
      <c r="AC581" s="224"/>
      <c r="AD581" s="224"/>
      <c r="AE581" s="224"/>
      <c r="AF581" s="224"/>
      <c r="AG581" s="224"/>
      <c r="AH581" s="224"/>
    </row>
    <row r="582" spans="1:36" s="81" customFormat="1">
      <c r="A582" s="88">
        <v>573</v>
      </c>
      <c r="B582" s="96"/>
      <c r="C582" s="142" t="s">
        <v>165</v>
      </c>
      <c r="D582" s="98"/>
      <c r="E582" s="143">
        <v>35</v>
      </c>
      <c r="F582" s="86" t="s">
        <v>121</v>
      </c>
      <c r="G582" s="130">
        <v>237.5</v>
      </c>
      <c r="H582" s="153">
        <f t="shared" si="55"/>
        <v>8312.5</v>
      </c>
      <c r="I582" s="98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W582" s="224"/>
      <c r="X582" s="224"/>
      <c r="Y582" s="224"/>
      <c r="Z582" s="224"/>
      <c r="AA582" s="224"/>
      <c r="AB582" s="224"/>
      <c r="AC582" s="224"/>
      <c r="AD582" s="224"/>
      <c r="AE582" s="224"/>
      <c r="AF582" s="224"/>
      <c r="AG582" s="224"/>
      <c r="AH582" s="224"/>
    </row>
    <row r="583" spans="1:36" s="81" customFormat="1">
      <c r="A583" s="88">
        <v>574</v>
      </c>
      <c r="B583" s="96"/>
      <c r="C583" s="96" t="s">
        <v>118</v>
      </c>
      <c r="D583" s="98"/>
      <c r="E583" s="88">
        <v>20</v>
      </c>
      <c r="F583" s="86" t="s">
        <v>119</v>
      </c>
      <c r="G583" s="109">
        <v>620.24</v>
      </c>
      <c r="H583" s="153">
        <f t="shared" si="55"/>
        <v>12404.8</v>
      </c>
      <c r="I583" s="98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W583" s="224"/>
      <c r="X583" s="224"/>
      <c r="Y583" s="224"/>
      <c r="Z583" s="224"/>
      <c r="AA583" s="224"/>
      <c r="AB583" s="224"/>
      <c r="AC583" s="224"/>
      <c r="AD583" s="224"/>
      <c r="AE583" s="224"/>
      <c r="AF583" s="224"/>
      <c r="AG583" s="224"/>
      <c r="AH583" s="224"/>
    </row>
    <row r="584" spans="1:36" s="81" customFormat="1">
      <c r="A584" s="88">
        <v>575</v>
      </c>
      <c r="B584" s="96"/>
      <c r="C584" s="96" t="s">
        <v>120</v>
      </c>
      <c r="D584" s="98"/>
      <c r="E584" s="88">
        <v>50</v>
      </c>
      <c r="F584" s="86" t="s">
        <v>121</v>
      </c>
      <c r="G584" s="109">
        <v>150</v>
      </c>
      <c r="H584" s="153">
        <f t="shared" si="55"/>
        <v>7500</v>
      </c>
      <c r="I584" s="98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W584" s="224"/>
      <c r="X584" s="224"/>
      <c r="Y584" s="224"/>
      <c r="Z584" s="224"/>
      <c r="AA584" s="224"/>
      <c r="AB584" s="224"/>
      <c r="AC584" s="224"/>
      <c r="AD584" s="224"/>
      <c r="AE584" s="224"/>
      <c r="AF584" s="224"/>
      <c r="AG584" s="224"/>
      <c r="AH584" s="224"/>
    </row>
    <row r="585" spans="1:36" s="81" customFormat="1">
      <c r="A585" s="88">
        <v>576</v>
      </c>
      <c r="B585" s="96"/>
      <c r="C585" s="96" t="s">
        <v>122</v>
      </c>
      <c r="D585" s="98"/>
      <c r="E585" s="88">
        <v>50</v>
      </c>
      <c r="F585" s="86" t="s">
        <v>121</v>
      </c>
      <c r="G585" s="109">
        <v>180</v>
      </c>
      <c r="H585" s="153">
        <f t="shared" si="55"/>
        <v>9000</v>
      </c>
      <c r="I585" s="98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W585" s="224"/>
      <c r="X585" s="224"/>
      <c r="Y585" s="224"/>
      <c r="Z585" s="224"/>
      <c r="AA585" s="224"/>
      <c r="AB585" s="224"/>
      <c r="AC585" s="224"/>
      <c r="AD585" s="224"/>
      <c r="AE585" s="224"/>
      <c r="AF585" s="224"/>
      <c r="AG585" s="224"/>
      <c r="AH585" s="224"/>
    </row>
    <row r="586" spans="1:36" s="81" customFormat="1">
      <c r="A586" s="88">
        <v>577</v>
      </c>
      <c r="B586" s="96"/>
      <c r="C586" s="96" t="s">
        <v>123</v>
      </c>
      <c r="D586" s="98"/>
      <c r="E586" s="88">
        <v>50</v>
      </c>
      <c r="F586" s="86" t="s">
        <v>119</v>
      </c>
      <c r="G586" s="109">
        <v>32</v>
      </c>
      <c r="H586" s="153">
        <f t="shared" si="55"/>
        <v>1600</v>
      </c>
      <c r="I586" s="98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W586" s="224"/>
      <c r="X586" s="224"/>
      <c r="Y586" s="224"/>
      <c r="Z586" s="224"/>
      <c r="AA586" s="224"/>
      <c r="AB586" s="224"/>
      <c r="AC586" s="224"/>
      <c r="AD586" s="224"/>
      <c r="AE586" s="224"/>
      <c r="AF586" s="224"/>
      <c r="AG586" s="224"/>
      <c r="AH586" s="224"/>
    </row>
    <row r="587" spans="1:36" s="81" customFormat="1">
      <c r="A587" s="88">
        <v>578</v>
      </c>
      <c r="B587" s="96"/>
      <c r="C587" s="96" t="s">
        <v>378</v>
      </c>
      <c r="D587" s="98"/>
      <c r="E587" s="88">
        <v>30</v>
      </c>
      <c r="F587" s="86" t="s">
        <v>85</v>
      </c>
      <c r="G587" s="109">
        <v>100</v>
      </c>
      <c r="H587" s="153">
        <f t="shared" si="55"/>
        <v>3000</v>
      </c>
      <c r="I587" s="98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W587" s="224"/>
      <c r="X587" s="224"/>
      <c r="Y587" s="224"/>
      <c r="Z587" s="224"/>
      <c r="AA587" s="224"/>
      <c r="AB587" s="224"/>
      <c r="AC587" s="224"/>
      <c r="AD587" s="224"/>
      <c r="AE587" s="224"/>
      <c r="AF587" s="224"/>
      <c r="AG587" s="224"/>
      <c r="AH587" s="224"/>
    </row>
    <row r="588" spans="1:36" s="81" customFormat="1">
      <c r="A588" s="88">
        <v>579</v>
      </c>
      <c r="B588" s="96"/>
      <c r="C588" s="96" t="s">
        <v>181</v>
      </c>
      <c r="D588" s="98"/>
      <c r="E588" s="151">
        <v>50</v>
      </c>
      <c r="F588" s="139" t="s">
        <v>109</v>
      </c>
      <c r="G588" s="152">
        <v>1499</v>
      </c>
      <c r="H588" s="153">
        <f t="shared" si="55"/>
        <v>74950</v>
      </c>
      <c r="I588" s="98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W588" s="224"/>
      <c r="X588" s="224"/>
      <c r="Y588" s="224"/>
      <c r="Z588" s="224"/>
      <c r="AA588" s="224"/>
      <c r="AB588" s="224"/>
      <c r="AC588" s="224"/>
      <c r="AD588" s="224"/>
      <c r="AE588" s="224"/>
      <c r="AF588" s="224"/>
      <c r="AG588" s="224"/>
      <c r="AH588" s="224"/>
    </row>
    <row r="589" spans="1:36" s="81" customFormat="1">
      <c r="A589" s="88">
        <v>580</v>
      </c>
      <c r="B589" s="96"/>
      <c r="C589" s="96" t="s">
        <v>379</v>
      </c>
      <c r="D589" s="98"/>
      <c r="E589" s="88">
        <v>50</v>
      </c>
      <c r="F589" s="86" t="s">
        <v>119</v>
      </c>
      <c r="G589" s="109">
        <v>97.75</v>
      </c>
      <c r="H589" s="153">
        <f t="shared" si="55"/>
        <v>4887.5</v>
      </c>
      <c r="I589" s="98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W589" s="224"/>
      <c r="X589" s="224"/>
      <c r="Y589" s="224"/>
      <c r="Z589" s="224"/>
      <c r="AA589" s="224"/>
      <c r="AB589" s="224"/>
      <c r="AC589" s="224"/>
      <c r="AD589" s="224"/>
      <c r="AE589" s="224"/>
      <c r="AF589" s="224"/>
      <c r="AG589" s="224"/>
      <c r="AH589" s="224"/>
    </row>
    <row r="590" spans="1:36" s="81" customFormat="1">
      <c r="A590" s="88">
        <v>581</v>
      </c>
      <c r="B590" s="96"/>
      <c r="C590" s="96" t="s">
        <v>380</v>
      </c>
      <c r="D590" s="98"/>
      <c r="E590" s="88">
        <v>60</v>
      </c>
      <c r="F590" s="86" t="s">
        <v>381</v>
      </c>
      <c r="G590" s="109">
        <v>279.77999999999997</v>
      </c>
      <c r="H590" s="153">
        <f t="shared" si="55"/>
        <v>16786.8</v>
      </c>
      <c r="I590" s="98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W590" s="224"/>
      <c r="X590" s="224"/>
      <c r="Y590" s="224"/>
      <c r="Z590" s="224"/>
      <c r="AA590" s="224"/>
      <c r="AB590" s="224"/>
      <c r="AC590" s="224"/>
      <c r="AD590" s="224"/>
      <c r="AE590" s="224"/>
      <c r="AF590" s="224"/>
      <c r="AG590" s="224"/>
      <c r="AH590" s="224"/>
    </row>
    <row r="591" spans="1:36" s="81" customFormat="1">
      <c r="A591" s="88">
        <v>582</v>
      </c>
      <c r="B591" s="96"/>
      <c r="C591" s="96" t="s">
        <v>382</v>
      </c>
      <c r="D591" s="98"/>
      <c r="E591" s="88">
        <v>40</v>
      </c>
      <c r="F591" s="86" t="s">
        <v>383</v>
      </c>
      <c r="G591" s="109">
        <v>266</v>
      </c>
      <c r="H591" s="153">
        <f t="shared" si="55"/>
        <v>10640</v>
      </c>
      <c r="I591" s="98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W591" s="224"/>
      <c r="X591" s="224"/>
      <c r="Y591" s="224"/>
      <c r="Z591" s="224"/>
      <c r="AA591" s="224"/>
      <c r="AB591" s="224"/>
      <c r="AC591" s="224"/>
      <c r="AD591" s="224"/>
      <c r="AE591" s="224"/>
      <c r="AF591" s="224"/>
      <c r="AG591" s="224"/>
      <c r="AH591" s="224"/>
    </row>
    <row r="592" spans="1:36" s="81" customFormat="1">
      <c r="A592" s="88">
        <v>583</v>
      </c>
      <c r="B592" s="96"/>
      <c r="C592" s="96" t="s">
        <v>384</v>
      </c>
      <c r="D592" s="98"/>
      <c r="E592" s="88">
        <v>10</v>
      </c>
      <c r="F592" s="86" t="s">
        <v>134</v>
      </c>
      <c r="G592" s="109">
        <v>560</v>
      </c>
      <c r="H592" s="153">
        <f t="shared" si="55"/>
        <v>5600</v>
      </c>
      <c r="I592" s="98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W592" s="224"/>
      <c r="X592" s="224"/>
      <c r="Y592" s="224"/>
      <c r="Z592" s="224"/>
      <c r="AA592" s="224"/>
      <c r="AB592" s="224"/>
      <c r="AC592" s="224"/>
      <c r="AD592" s="224"/>
      <c r="AE592" s="224"/>
      <c r="AF592" s="224"/>
      <c r="AG592" s="224"/>
      <c r="AH592" s="224"/>
    </row>
    <row r="593" spans="1:34" s="81" customFormat="1">
      <c r="A593" s="88">
        <v>584</v>
      </c>
      <c r="B593" s="96"/>
      <c r="C593" s="96" t="s">
        <v>184</v>
      </c>
      <c r="D593" s="98"/>
      <c r="E593" s="88">
        <v>60</v>
      </c>
      <c r="F593" s="86" t="s">
        <v>85</v>
      </c>
      <c r="G593" s="109">
        <v>50</v>
      </c>
      <c r="H593" s="153">
        <f t="shared" si="55"/>
        <v>3000</v>
      </c>
      <c r="I593" s="98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W593" s="224"/>
      <c r="X593" s="224"/>
      <c r="Y593" s="224"/>
      <c r="Z593" s="224"/>
      <c r="AA593" s="224"/>
      <c r="AB593" s="224"/>
      <c r="AC593" s="224"/>
      <c r="AD593" s="224"/>
      <c r="AE593" s="224"/>
      <c r="AF593" s="224"/>
      <c r="AG593" s="224"/>
      <c r="AH593" s="224"/>
    </row>
    <row r="594" spans="1:34" s="81" customFormat="1">
      <c r="A594" s="88">
        <v>585</v>
      </c>
      <c r="B594" s="96"/>
      <c r="C594" s="142" t="s">
        <v>164</v>
      </c>
      <c r="D594" s="98"/>
      <c r="E594" s="143">
        <v>50</v>
      </c>
      <c r="F594" s="86" t="s">
        <v>121</v>
      </c>
      <c r="G594" s="130">
        <v>250</v>
      </c>
      <c r="H594" s="153">
        <f t="shared" si="55"/>
        <v>12500</v>
      </c>
      <c r="I594" s="98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W594" s="224"/>
      <c r="X594" s="224"/>
      <c r="Y594" s="224"/>
      <c r="Z594" s="224"/>
      <c r="AA594" s="224"/>
      <c r="AB594" s="224"/>
      <c r="AC594" s="224"/>
      <c r="AD594" s="224"/>
      <c r="AE594" s="224"/>
      <c r="AF594" s="224"/>
      <c r="AG594" s="224"/>
      <c r="AH594" s="224"/>
    </row>
    <row r="595" spans="1:34" s="81" customFormat="1">
      <c r="A595" s="88">
        <v>586</v>
      </c>
      <c r="B595" s="96"/>
      <c r="C595" s="96" t="s">
        <v>349</v>
      </c>
      <c r="D595" s="98"/>
      <c r="E595" s="88">
        <v>85</v>
      </c>
      <c r="F595" s="86" t="s">
        <v>121</v>
      </c>
      <c r="G595" s="109">
        <v>257.5</v>
      </c>
      <c r="H595" s="153">
        <f t="shared" si="55"/>
        <v>21887.5</v>
      </c>
      <c r="I595" s="98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W595" s="224"/>
      <c r="X595" s="224"/>
      <c r="Y595" s="224"/>
      <c r="Z595" s="224"/>
      <c r="AA595" s="224"/>
      <c r="AB595" s="224"/>
      <c r="AC595" s="224"/>
      <c r="AD595" s="224"/>
      <c r="AE595" s="224"/>
      <c r="AF595" s="224"/>
      <c r="AG595" s="224"/>
      <c r="AH595" s="224"/>
    </row>
    <row r="596" spans="1:34" s="81" customFormat="1">
      <c r="A596" s="88">
        <v>587</v>
      </c>
      <c r="B596" s="96"/>
      <c r="C596" s="96" t="s">
        <v>385</v>
      </c>
      <c r="D596" s="98"/>
      <c r="E596" s="88">
        <v>20</v>
      </c>
      <c r="F596" s="86" t="s">
        <v>85</v>
      </c>
      <c r="G596" s="109">
        <v>130</v>
      </c>
      <c r="H596" s="153">
        <f t="shared" si="55"/>
        <v>2600</v>
      </c>
      <c r="I596" s="98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W596" s="224"/>
      <c r="X596" s="224"/>
      <c r="Y596" s="224"/>
      <c r="Z596" s="224"/>
      <c r="AA596" s="224"/>
      <c r="AB596" s="224"/>
      <c r="AC596" s="224"/>
      <c r="AD596" s="224"/>
      <c r="AE596" s="224"/>
      <c r="AF596" s="224"/>
      <c r="AG596" s="224"/>
      <c r="AH596" s="224"/>
    </row>
    <row r="597" spans="1:34" s="81" customFormat="1">
      <c r="A597" s="88">
        <v>588</v>
      </c>
      <c r="B597" s="96"/>
      <c r="C597" s="96" t="s">
        <v>358</v>
      </c>
      <c r="D597" s="98"/>
      <c r="E597" s="88">
        <v>200</v>
      </c>
      <c r="F597" s="86" t="s">
        <v>121</v>
      </c>
      <c r="G597" s="109">
        <v>115</v>
      </c>
      <c r="H597" s="153">
        <f t="shared" si="55"/>
        <v>23000</v>
      </c>
      <c r="I597" s="98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W597" s="224"/>
      <c r="X597" s="224"/>
      <c r="Y597" s="224"/>
      <c r="Z597" s="224"/>
      <c r="AA597" s="224"/>
      <c r="AB597" s="224"/>
      <c r="AC597" s="224"/>
      <c r="AD597" s="224"/>
      <c r="AE597" s="224"/>
      <c r="AF597" s="224"/>
      <c r="AG597" s="224"/>
      <c r="AH597" s="224"/>
    </row>
    <row r="598" spans="1:34" s="81" customFormat="1">
      <c r="A598" s="88">
        <v>589</v>
      </c>
      <c r="B598" s="96"/>
      <c r="C598" s="96" t="s">
        <v>386</v>
      </c>
      <c r="D598" s="98"/>
      <c r="E598" s="88">
        <v>10</v>
      </c>
      <c r="F598" s="86" t="s">
        <v>119</v>
      </c>
      <c r="G598" s="109">
        <v>131</v>
      </c>
      <c r="H598" s="153">
        <f t="shared" si="55"/>
        <v>1310</v>
      </c>
      <c r="I598" s="98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W598" s="224"/>
      <c r="X598" s="224"/>
      <c r="Y598" s="224"/>
      <c r="Z598" s="224"/>
      <c r="AA598" s="224"/>
      <c r="AB598" s="224"/>
      <c r="AC598" s="224"/>
      <c r="AD598" s="224"/>
      <c r="AE598" s="224"/>
      <c r="AF598" s="224"/>
      <c r="AG598" s="224"/>
      <c r="AH598" s="224"/>
    </row>
    <row r="599" spans="1:34" s="81" customFormat="1">
      <c r="A599" s="88">
        <v>590</v>
      </c>
      <c r="B599" s="96"/>
      <c r="C599" s="96" t="s">
        <v>387</v>
      </c>
      <c r="D599" s="98"/>
      <c r="E599" s="88">
        <v>30</v>
      </c>
      <c r="F599" s="86" t="s">
        <v>119</v>
      </c>
      <c r="G599" s="109">
        <v>366</v>
      </c>
      <c r="H599" s="153">
        <f t="shared" si="55"/>
        <v>10980</v>
      </c>
      <c r="I599" s="98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W599" s="224"/>
      <c r="X599" s="224"/>
      <c r="Y599" s="224"/>
      <c r="Z599" s="224"/>
      <c r="AA599" s="224"/>
      <c r="AB599" s="224"/>
      <c r="AC599" s="224"/>
      <c r="AD599" s="224"/>
      <c r="AE599" s="224"/>
      <c r="AF599" s="224"/>
      <c r="AG599" s="224"/>
      <c r="AH599" s="224"/>
    </row>
    <row r="600" spans="1:34" s="81" customFormat="1">
      <c r="A600" s="88">
        <v>591</v>
      </c>
      <c r="B600" s="96"/>
      <c r="C600" s="96" t="s">
        <v>388</v>
      </c>
      <c r="D600" s="98"/>
      <c r="E600" s="88">
        <v>50</v>
      </c>
      <c r="F600" s="86" t="s">
        <v>85</v>
      </c>
      <c r="G600" s="109">
        <v>156.75</v>
      </c>
      <c r="H600" s="153">
        <f t="shared" si="55"/>
        <v>7837.5</v>
      </c>
      <c r="I600" s="98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W600" s="224"/>
      <c r="X600" s="224"/>
      <c r="Y600" s="224"/>
      <c r="Z600" s="224"/>
      <c r="AA600" s="224"/>
      <c r="AB600" s="224"/>
      <c r="AC600" s="224"/>
      <c r="AD600" s="224"/>
      <c r="AE600" s="224"/>
      <c r="AF600" s="224"/>
      <c r="AG600" s="224"/>
      <c r="AH600" s="224"/>
    </row>
    <row r="601" spans="1:34" s="81" customFormat="1">
      <c r="A601" s="88">
        <v>592</v>
      </c>
      <c r="B601" s="96"/>
      <c r="C601" s="96" t="s">
        <v>389</v>
      </c>
      <c r="D601" s="98"/>
      <c r="E601" s="88">
        <v>20</v>
      </c>
      <c r="F601" s="86" t="s">
        <v>85</v>
      </c>
      <c r="G601" s="109">
        <v>2103.5</v>
      </c>
      <c r="H601" s="153">
        <f t="shared" si="55"/>
        <v>42070</v>
      </c>
      <c r="I601" s="98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W601" s="224"/>
      <c r="X601" s="224"/>
      <c r="Y601" s="224"/>
      <c r="Z601" s="224"/>
      <c r="AA601" s="224"/>
      <c r="AB601" s="224"/>
      <c r="AC601" s="224"/>
      <c r="AD601" s="224"/>
      <c r="AE601" s="224"/>
      <c r="AF601" s="224"/>
      <c r="AG601" s="224"/>
      <c r="AH601" s="224"/>
    </row>
    <row r="602" spans="1:34" s="81" customFormat="1">
      <c r="A602" s="88">
        <v>593</v>
      </c>
      <c r="B602" s="96"/>
      <c r="C602" s="96" t="s">
        <v>110</v>
      </c>
      <c r="D602" s="98"/>
      <c r="E602" s="151">
        <v>50</v>
      </c>
      <c r="F602" s="139" t="s">
        <v>109</v>
      </c>
      <c r="G602" s="152">
        <v>119</v>
      </c>
      <c r="H602" s="153">
        <f t="shared" si="55"/>
        <v>5950</v>
      </c>
      <c r="I602" s="98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W602" s="224"/>
      <c r="X602" s="224"/>
      <c r="Y602" s="224"/>
      <c r="Z602" s="224"/>
      <c r="AA602" s="224"/>
      <c r="AB602" s="224"/>
      <c r="AC602" s="224"/>
      <c r="AD602" s="224"/>
      <c r="AE602" s="224"/>
      <c r="AF602" s="224"/>
      <c r="AG602" s="224"/>
      <c r="AH602" s="224"/>
    </row>
    <row r="603" spans="1:34" s="81" customFormat="1">
      <c r="A603" s="88">
        <v>594</v>
      </c>
      <c r="B603" s="96"/>
      <c r="C603" s="96" t="s">
        <v>111</v>
      </c>
      <c r="D603" s="98"/>
      <c r="E603" s="151">
        <v>30</v>
      </c>
      <c r="F603" s="139" t="s">
        <v>112</v>
      </c>
      <c r="G603" s="152">
        <v>67</v>
      </c>
      <c r="H603" s="153">
        <f t="shared" si="55"/>
        <v>2010</v>
      </c>
      <c r="I603" s="98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W603" s="224"/>
      <c r="X603" s="224"/>
      <c r="Y603" s="224"/>
      <c r="Z603" s="224"/>
      <c r="AA603" s="224"/>
      <c r="AB603" s="224"/>
      <c r="AC603" s="224"/>
      <c r="AD603" s="224"/>
      <c r="AE603" s="224"/>
      <c r="AF603" s="224"/>
      <c r="AG603" s="224"/>
      <c r="AH603" s="224"/>
    </row>
    <row r="604" spans="1:34" s="81" customFormat="1">
      <c r="A604" s="88">
        <v>595</v>
      </c>
      <c r="B604" s="96"/>
      <c r="C604" s="96" t="s">
        <v>84</v>
      </c>
      <c r="D604" s="98"/>
      <c r="E604" s="88">
        <v>50</v>
      </c>
      <c r="F604" s="139" t="s">
        <v>109</v>
      </c>
      <c r="G604" s="152">
        <v>972</v>
      </c>
      <c r="H604" s="153">
        <f t="shared" si="55"/>
        <v>48600</v>
      </c>
      <c r="I604" s="98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W604" s="224"/>
      <c r="X604" s="224"/>
      <c r="Y604" s="224"/>
      <c r="Z604" s="224"/>
      <c r="AA604" s="224"/>
      <c r="AB604" s="224"/>
      <c r="AC604" s="224"/>
      <c r="AD604" s="224"/>
      <c r="AE604" s="224"/>
      <c r="AF604" s="224"/>
      <c r="AG604" s="224"/>
      <c r="AH604" s="224"/>
    </row>
    <row r="605" spans="1:34" s="81" customFormat="1">
      <c r="A605" s="88">
        <v>596</v>
      </c>
      <c r="B605" s="96"/>
      <c r="C605" s="96" t="s">
        <v>115</v>
      </c>
      <c r="D605" s="98"/>
      <c r="E605" s="88">
        <v>10</v>
      </c>
      <c r="F605" s="86" t="s">
        <v>85</v>
      </c>
      <c r="G605" s="109">
        <v>250</v>
      </c>
      <c r="H605" s="153">
        <f t="shared" si="55"/>
        <v>2500</v>
      </c>
      <c r="I605" s="98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W605" s="224"/>
      <c r="X605" s="224"/>
      <c r="Y605" s="224"/>
      <c r="Z605" s="224"/>
      <c r="AA605" s="224"/>
      <c r="AB605" s="224"/>
      <c r="AC605" s="224"/>
      <c r="AD605" s="224"/>
      <c r="AE605" s="224"/>
      <c r="AF605" s="224"/>
      <c r="AG605" s="224"/>
      <c r="AH605" s="224"/>
    </row>
    <row r="606" spans="1:34" s="81" customFormat="1">
      <c r="A606" s="88">
        <v>597</v>
      </c>
      <c r="B606" s="96"/>
      <c r="C606" s="96" t="s">
        <v>116</v>
      </c>
      <c r="D606" s="98"/>
      <c r="E606" s="88">
        <v>20</v>
      </c>
      <c r="F606" s="86" t="s">
        <v>117</v>
      </c>
      <c r="G606" s="109">
        <v>75</v>
      </c>
      <c r="H606" s="153">
        <f t="shared" si="55"/>
        <v>1500</v>
      </c>
      <c r="I606" s="98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W606" s="224"/>
      <c r="X606" s="224"/>
      <c r="Y606" s="224"/>
      <c r="Z606" s="224"/>
      <c r="AA606" s="224"/>
      <c r="AB606" s="224"/>
      <c r="AC606" s="224"/>
      <c r="AD606" s="224"/>
      <c r="AE606" s="224"/>
      <c r="AF606" s="224"/>
      <c r="AG606" s="224"/>
      <c r="AH606" s="224"/>
    </row>
    <row r="607" spans="1:34" s="81" customFormat="1">
      <c r="A607" s="88">
        <v>598</v>
      </c>
      <c r="B607" s="96"/>
      <c r="C607" s="96" t="s">
        <v>245</v>
      </c>
      <c r="D607" s="98"/>
      <c r="E607" s="88">
        <v>100</v>
      </c>
      <c r="F607" s="86" t="s">
        <v>121</v>
      </c>
      <c r="G607" s="109">
        <v>100</v>
      </c>
      <c r="H607" s="153">
        <f t="shared" si="55"/>
        <v>10000</v>
      </c>
      <c r="I607" s="98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W607" s="224"/>
      <c r="X607" s="224"/>
      <c r="Y607" s="224"/>
      <c r="Z607" s="224"/>
      <c r="AA607" s="224"/>
      <c r="AB607" s="224"/>
      <c r="AC607" s="224"/>
      <c r="AD607" s="224"/>
      <c r="AE607" s="224"/>
      <c r="AF607" s="224"/>
      <c r="AG607" s="224"/>
      <c r="AH607" s="224"/>
    </row>
    <row r="608" spans="1:34" s="81" customFormat="1">
      <c r="A608" s="88">
        <v>599</v>
      </c>
      <c r="B608" s="96"/>
      <c r="C608" s="150" t="s">
        <v>171</v>
      </c>
      <c r="D608" s="98"/>
      <c r="E608" s="151">
        <v>100</v>
      </c>
      <c r="F608" s="86" t="s">
        <v>121</v>
      </c>
      <c r="G608" s="152">
        <v>120</v>
      </c>
      <c r="H608" s="153">
        <f t="shared" si="55"/>
        <v>12000</v>
      </c>
      <c r="I608" s="98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W608" s="224"/>
      <c r="X608" s="224"/>
      <c r="Y608" s="224"/>
      <c r="Z608" s="224"/>
      <c r="AA608" s="224"/>
      <c r="AB608" s="224"/>
      <c r="AC608" s="224"/>
      <c r="AD608" s="224"/>
      <c r="AE608" s="224"/>
      <c r="AF608" s="224"/>
      <c r="AG608" s="224"/>
      <c r="AH608" s="224"/>
    </row>
    <row r="609" spans="1:34" s="81" customFormat="1">
      <c r="A609" s="88">
        <v>600</v>
      </c>
      <c r="B609" s="96"/>
      <c r="C609" s="96" t="s">
        <v>390</v>
      </c>
      <c r="D609" s="98"/>
      <c r="E609" s="151">
        <v>50</v>
      </c>
      <c r="F609" s="139" t="s">
        <v>85</v>
      </c>
      <c r="G609" s="152">
        <v>139</v>
      </c>
      <c r="H609" s="153">
        <f t="shared" si="55"/>
        <v>6950</v>
      </c>
      <c r="I609" s="98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W609" s="224"/>
      <c r="X609" s="224"/>
      <c r="Y609" s="224"/>
      <c r="Z609" s="224"/>
      <c r="AA609" s="224"/>
      <c r="AB609" s="224"/>
      <c r="AC609" s="224"/>
      <c r="AD609" s="224"/>
      <c r="AE609" s="224"/>
      <c r="AF609" s="224"/>
      <c r="AG609" s="224"/>
      <c r="AH609" s="224"/>
    </row>
    <row r="610" spans="1:34" s="81" customFormat="1">
      <c r="A610" s="88">
        <v>601</v>
      </c>
      <c r="B610" s="96"/>
      <c r="C610" s="96" t="s">
        <v>391</v>
      </c>
      <c r="D610" s="98"/>
      <c r="E610" s="151">
        <v>50</v>
      </c>
      <c r="F610" s="139" t="s">
        <v>85</v>
      </c>
      <c r="G610" s="152">
        <v>65</v>
      </c>
      <c r="H610" s="153">
        <f t="shared" si="55"/>
        <v>3250</v>
      </c>
      <c r="I610" s="98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W610" s="224"/>
      <c r="X610" s="224"/>
      <c r="Y610" s="224"/>
      <c r="Z610" s="224"/>
      <c r="AA610" s="224"/>
      <c r="AB610" s="224"/>
      <c r="AC610" s="224"/>
      <c r="AD610" s="224"/>
      <c r="AE610" s="224"/>
      <c r="AF610" s="224"/>
      <c r="AG610" s="224"/>
      <c r="AH610" s="224"/>
    </row>
    <row r="611" spans="1:34" s="81" customFormat="1">
      <c r="A611" s="88">
        <v>602</v>
      </c>
      <c r="B611" s="96"/>
      <c r="C611" s="96" t="s">
        <v>118</v>
      </c>
      <c r="D611" s="98"/>
      <c r="E611" s="151">
        <v>20</v>
      </c>
      <c r="F611" s="139" t="s">
        <v>85</v>
      </c>
      <c r="G611" s="152">
        <v>162</v>
      </c>
      <c r="H611" s="153">
        <f t="shared" si="55"/>
        <v>3240</v>
      </c>
      <c r="I611" s="98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W611" s="224"/>
      <c r="X611" s="224"/>
      <c r="Y611" s="224"/>
      <c r="Z611" s="224"/>
      <c r="AA611" s="224"/>
      <c r="AB611" s="224"/>
      <c r="AC611" s="224"/>
      <c r="AD611" s="224"/>
      <c r="AE611" s="224"/>
      <c r="AF611" s="224"/>
      <c r="AG611" s="224"/>
      <c r="AH611" s="224"/>
    </row>
    <row r="612" spans="1:34" s="81" customFormat="1">
      <c r="A612" s="88">
        <v>603</v>
      </c>
      <c r="B612" s="96"/>
      <c r="C612" s="96" t="s">
        <v>392</v>
      </c>
      <c r="D612" s="98"/>
      <c r="E612" s="151">
        <v>20</v>
      </c>
      <c r="F612" s="139" t="s">
        <v>85</v>
      </c>
      <c r="G612" s="152">
        <v>260</v>
      </c>
      <c r="H612" s="153">
        <f t="shared" si="55"/>
        <v>5200</v>
      </c>
      <c r="I612" s="98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W612" s="224"/>
      <c r="X612" s="224"/>
      <c r="Y612" s="224"/>
      <c r="Z612" s="224"/>
      <c r="AA612" s="224"/>
      <c r="AB612" s="224"/>
      <c r="AC612" s="224"/>
      <c r="AD612" s="224"/>
      <c r="AE612" s="224"/>
      <c r="AF612" s="224"/>
      <c r="AG612" s="224"/>
      <c r="AH612" s="224"/>
    </row>
    <row r="613" spans="1:34" s="81" customFormat="1">
      <c r="A613" s="88">
        <v>604</v>
      </c>
      <c r="B613" s="96"/>
      <c r="C613" s="167" t="s">
        <v>393</v>
      </c>
      <c r="D613" s="98"/>
      <c r="E613" s="151">
        <v>50</v>
      </c>
      <c r="F613" s="139" t="s">
        <v>85</v>
      </c>
      <c r="G613" s="152">
        <v>21.25</v>
      </c>
      <c r="H613" s="153">
        <f t="shared" si="55"/>
        <v>1062.5</v>
      </c>
      <c r="I613" s="98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W613" s="224"/>
      <c r="X613" s="224"/>
      <c r="Y613" s="224"/>
      <c r="Z613" s="224"/>
      <c r="AA613" s="224"/>
      <c r="AB613" s="224"/>
      <c r="AC613" s="224"/>
      <c r="AD613" s="224"/>
      <c r="AE613" s="224"/>
      <c r="AF613" s="224"/>
      <c r="AG613" s="224"/>
      <c r="AH613" s="224"/>
    </row>
    <row r="614" spans="1:34" s="81" customFormat="1">
      <c r="A614" s="88">
        <v>605</v>
      </c>
      <c r="B614" s="96"/>
      <c r="C614" s="96" t="s">
        <v>394</v>
      </c>
      <c r="D614" s="98"/>
      <c r="E614" s="151">
        <v>50</v>
      </c>
      <c r="F614" s="169" t="s">
        <v>85</v>
      </c>
      <c r="G614" s="152">
        <v>100</v>
      </c>
      <c r="H614" s="153">
        <f t="shared" si="55"/>
        <v>5000</v>
      </c>
      <c r="I614" s="98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W614" s="224"/>
      <c r="X614" s="224"/>
      <c r="Y614" s="224"/>
      <c r="Z614" s="224"/>
      <c r="AA614" s="224"/>
      <c r="AB614" s="224"/>
      <c r="AC614" s="224"/>
      <c r="AD614" s="224"/>
      <c r="AE614" s="224"/>
      <c r="AF614" s="224"/>
      <c r="AG614" s="224"/>
      <c r="AH614" s="224"/>
    </row>
    <row r="615" spans="1:34" s="81" customFormat="1">
      <c r="A615" s="88">
        <v>606</v>
      </c>
      <c r="B615" s="96"/>
      <c r="C615" s="96" t="s">
        <v>395</v>
      </c>
      <c r="D615" s="98"/>
      <c r="E615" s="151">
        <v>50</v>
      </c>
      <c r="F615" s="169" t="s">
        <v>85</v>
      </c>
      <c r="G615" s="152">
        <v>64</v>
      </c>
      <c r="H615" s="153">
        <f t="shared" si="55"/>
        <v>3200</v>
      </c>
      <c r="I615" s="98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W615" s="224"/>
      <c r="X615" s="224"/>
      <c r="Y615" s="224"/>
      <c r="Z615" s="224"/>
      <c r="AA615" s="224"/>
      <c r="AB615" s="224"/>
      <c r="AC615" s="224"/>
      <c r="AD615" s="224"/>
      <c r="AE615" s="224"/>
      <c r="AF615" s="224"/>
      <c r="AG615" s="224"/>
      <c r="AH615" s="224"/>
    </row>
    <row r="616" spans="1:34" s="81" customFormat="1">
      <c r="A616" s="88">
        <v>607</v>
      </c>
      <c r="B616" s="96"/>
      <c r="C616" s="96" t="s">
        <v>396</v>
      </c>
      <c r="D616" s="98"/>
      <c r="E616" s="151">
        <v>50</v>
      </c>
      <c r="F616" s="169" t="s">
        <v>85</v>
      </c>
      <c r="G616" s="152">
        <v>108</v>
      </c>
      <c r="H616" s="153">
        <f t="shared" si="55"/>
        <v>5400</v>
      </c>
      <c r="I616" s="98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W616" s="224"/>
      <c r="X616" s="224"/>
      <c r="Y616" s="224"/>
      <c r="Z616" s="224"/>
      <c r="AA616" s="224"/>
      <c r="AB616" s="224"/>
      <c r="AC616" s="224"/>
      <c r="AD616" s="224"/>
      <c r="AE616" s="224"/>
      <c r="AF616" s="224"/>
      <c r="AG616" s="224"/>
      <c r="AH616" s="224"/>
    </row>
    <row r="617" spans="1:34" s="81" customFormat="1">
      <c r="A617" s="88">
        <v>608</v>
      </c>
      <c r="B617" s="96"/>
      <c r="C617" s="96" t="s">
        <v>397</v>
      </c>
      <c r="D617" s="98"/>
      <c r="E617" s="151">
        <v>50</v>
      </c>
      <c r="F617" s="169" t="s">
        <v>85</v>
      </c>
      <c r="G617" s="152">
        <v>72</v>
      </c>
      <c r="H617" s="153">
        <f t="shared" si="55"/>
        <v>3600</v>
      </c>
      <c r="I617" s="98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W617" s="224"/>
      <c r="X617" s="224"/>
      <c r="Y617" s="224"/>
      <c r="Z617" s="224"/>
      <c r="AA617" s="224"/>
      <c r="AB617" s="224"/>
      <c r="AC617" s="224"/>
      <c r="AD617" s="224"/>
      <c r="AE617" s="224"/>
      <c r="AF617" s="224"/>
      <c r="AG617" s="224"/>
      <c r="AH617" s="224"/>
    </row>
    <row r="618" spans="1:34" s="81" customFormat="1">
      <c r="A618" s="88">
        <v>609</v>
      </c>
      <c r="B618" s="96"/>
      <c r="C618" s="96" t="s">
        <v>398</v>
      </c>
      <c r="D618" s="98"/>
      <c r="E618" s="151">
        <v>50</v>
      </c>
      <c r="F618" s="169" t="s">
        <v>85</v>
      </c>
      <c r="G618" s="152">
        <v>264</v>
      </c>
      <c r="H618" s="153">
        <f t="shared" si="55"/>
        <v>13200</v>
      </c>
      <c r="I618" s="98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W618" s="224"/>
      <c r="X618" s="224"/>
      <c r="Y618" s="224"/>
      <c r="Z618" s="224"/>
      <c r="AA618" s="224"/>
      <c r="AB618" s="224"/>
      <c r="AC618" s="224"/>
      <c r="AD618" s="224"/>
      <c r="AE618" s="224"/>
      <c r="AF618" s="224"/>
      <c r="AG618" s="224"/>
      <c r="AH618" s="224"/>
    </row>
    <row r="619" spans="1:34" s="81" customFormat="1">
      <c r="A619" s="88">
        <v>610</v>
      </c>
      <c r="B619" s="96"/>
      <c r="C619" s="96" t="s">
        <v>399</v>
      </c>
      <c r="D619" s="98"/>
      <c r="E619" s="151">
        <v>20</v>
      </c>
      <c r="F619" s="169" t="s">
        <v>85</v>
      </c>
      <c r="G619" s="152">
        <v>295</v>
      </c>
      <c r="H619" s="153">
        <f t="shared" si="55"/>
        <v>5900</v>
      </c>
      <c r="I619" s="98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W619" s="224"/>
      <c r="X619" s="224"/>
      <c r="Y619" s="224"/>
      <c r="Z619" s="224"/>
      <c r="AA619" s="224"/>
      <c r="AB619" s="224"/>
      <c r="AC619" s="224"/>
      <c r="AD619" s="224"/>
      <c r="AE619" s="224"/>
      <c r="AF619" s="224"/>
      <c r="AG619" s="224"/>
      <c r="AH619" s="224"/>
    </row>
    <row r="620" spans="1:34" s="81" customFormat="1">
      <c r="A620" s="88">
        <v>611</v>
      </c>
      <c r="B620" s="96"/>
      <c r="C620" s="96" t="s">
        <v>126</v>
      </c>
      <c r="D620" s="98"/>
      <c r="E620" s="151">
        <v>100</v>
      </c>
      <c r="F620" s="139" t="s">
        <v>121</v>
      </c>
      <c r="G620" s="152">
        <v>30</v>
      </c>
      <c r="H620" s="153">
        <f t="shared" si="55"/>
        <v>3000</v>
      </c>
      <c r="I620" s="98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W620" s="224"/>
      <c r="X620" s="224"/>
      <c r="Y620" s="224"/>
      <c r="Z620" s="224"/>
      <c r="AA620" s="224"/>
      <c r="AB620" s="224"/>
      <c r="AC620" s="224"/>
      <c r="AD620" s="224"/>
      <c r="AE620" s="224"/>
      <c r="AF620" s="224"/>
      <c r="AG620" s="224"/>
      <c r="AH620" s="224"/>
    </row>
    <row r="621" spans="1:34" s="81" customFormat="1">
      <c r="A621" s="88">
        <v>612</v>
      </c>
      <c r="B621" s="96"/>
      <c r="C621" s="96" t="s">
        <v>127</v>
      </c>
      <c r="D621" s="98"/>
      <c r="E621" s="151">
        <v>5</v>
      </c>
      <c r="F621" s="139" t="s">
        <v>85</v>
      </c>
      <c r="G621" s="152">
        <v>174</v>
      </c>
      <c r="H621" s="153">
        <f t="shared" si="55"/>
        <v>870</v>
      </c>
      <c r="I621" s="98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W621" s="224"/>
      <c r="X621" s="224"/>
      <c r="Y621" s="224"/>
      <c r="Z621" s="224"/>
      <c r="AA621" s="224"/>
      <c r="AB621" s="224"/>
      <c r="AC621" s="224"/>
      <c r="AD621" s="224"/>
      <c r="AE621" s="224"/>
      <c r="AF621" s="224"/>
      <c r="AG621" s="224"/>
      <c r="AH621" s="224"/>
    </row>
    <row r="622" spans="1:34" s="81" customFormat="1">
      <c r="A622" s="88">
        <v>613</v>
      </c>
      <c r="B622" s="96"/>
      <c r="C622" s="96" t="s">
        <v>128</v>
      </c>
      <c r="D622" s="98"/>
      <c r="E622" s="151">
        <v>100</v>
      </c>
      <c r="F622" s="139" t="s">
        <v>109</v>
      </c>
      <c r="G622" s="152">
        <v>22</v>
      </c>
      <c r="H622" s="153">
        <f t="shared" si="55"/>
        <v>2200</v>
      </c>
      <c r="I622" s="98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W622" s="224"/>
      <c r="X622" s="224"/>
      <c r="Y622" s="224"/>
      <c r="Z622" s="224"/>
      <c r="AA622" s="224"/>
      <c r="AB622" s="224"/>
      <c r="AC622" s="224"/>
      <c r="AD622" s="224"/>
      <c r="AE622" s="224"/>
      <c r="AF622" s="224"/>
      <c r="AG622" s="224"/>
      <c r="AH622" s="224"/>
    </row>
    <row r="623" spans="1:34" s="81" customFormat="1">
      <c r="A623" s="88">
        <v>614</v>
      </c>
      <c r="B623" s="96"/>
      <c r="C623" s="96" t="s">
        <v>129</v>
      </c>
      <c r="D623" s="98"/>
      <c r="E623" s="151">
        <v>100</v>
      </c>
      <c r="F623" s="139" t="s">
        <v>85</v>
      </c>
      <c r="G623" s="152">
        <v>119</v>
      </c>
      <c r="H623" s="153">
        <f t="shared" si="55"/>
        <v>11900</v>
      </c>
      <c r="I623" s="98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W623" s="224"/>
      <c r="X623" s="224"/>
      <c r="Y623" s="224"/>
      <c r="Z623" s="224"/>
      <c r="AA623" s="224"/>
      <c r="AB623" s="224"/>
      <c r="AC623" s="224"/>
      <c r="AD623" s="224"/>
      <c r="AE623" s="224"/>
      <c r="AF623" s="224"/>
      <c r="AG623" s="224"/>
      <c r="AH623" s="224"/>
    </row>
    <row r="624" spans="1:34" s="81" customFormat="1">
      <c r="A624" s="88">
        <v>615</v>
      </c>
      <c r="B624" s="96"/>
      <c r="C624" s="96" t="s">
        <v>130</v>
      </c>
      <c r="D624" s="98"/>
      <c r="E624" s="151">
        <v>100</v>
      </c>
      <c r="F624" s="139" t="s">
        <v>109</v>
      </c>
      <c r="G624" s="152">
        <v>40</v>
      </c>
      <c r="H624" s="153">
        <f t="shared" si="55"/>
        <v>4000</v>
      </c>
      <c r="I624" s="98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W624" s="224"/>
      <c r="X624" s="224"/>
      <c r="Y624" s="224"/>
      <c r="Z624" s="224"/>
      <c r="AA624" s="224"/>
      <c r="AB624" s="224"/>
      <c r="AC624" s="224"/>
      <c r="AD624" s="224"/>
      <c r="AE624" s="224"/>
      <c r="AF624" s="224"/>
      <c r="AG624" s="224"/>
      <c r="AH624" s="224"/>
    </row>
    <row r="625" spans="1:36" s="81" customFormat="1">
      <c r="A625" s="88">
        <v>616</v>
      </c>
      <c r="B625" s="96"/>
      <c r="C625" s="96" t="s">
        <v>400</v>
      </c>
      <c r="D625" s="98"/>
      <c r="E625" s="151">
        <v>2</v>
      </c>
      <c r="F625" s="139" t="s">
        <v>85</v>
      </c>
      <c r="G625" s="152">
        <v>1125</v>
      </c>
      <c r="H625" s="153">
        <f t="shared" si="55"/>
        <v>2250</v>
      </c>
      <c r="I625" s="98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W625" s="224"/>
      <c r="X625" s="224"/>
      <c r="Y625" s="224"/>
      <c r="Z625" s="224"/>
      <c r="AA625" s="224"/>
      <c r="AB625" s="224"/>
      <c r="AC625" s="224"/>
      <c r="AD625" s="224"/>
      <c r="AE625" s="224"/>
      <c r="AF625" s="224"/>
      <c r="AG625" s="224"/>
      <c r="AH625" s="224"/>
    </row>
    <row r="626" spans="1:36" s="81" customFormat="1">
      <c r="A626" s="88">
        <v>617</v>
      </c>
      <c r="B626" s="96"/>
      <c r="C626" s="96" t="s">
        <v>401</v>
      </c>
      <c r="D626" s="98"/>
      <c r="E626" s="151">
        <v>3</v>
      </c>
      <c r="F626" s="139" t="s">
        <v>85</v>
      </c>
      <c r="G626" s="152">
        <v>630</v>
      </c>
      <c r="H626" s="153">
        <f t="shared" si="55"/>
        <v>1890</v>
      </c>
      <c r="I626" s="98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W626" s="224"/>
      <c r="X626" s="224"/>
      <c r="Y626" s="224"/>
      <c r="Z626" s="224"/>
      <c r="AA626" s="224"/>
      <c r="AB626" s="224"/>
      <c r="AC626" s="224"/>
      <c r="AD626" s="224"/>
      <c r="AE626" s="224"/>
      <c r="AF626" s="224"/>
      <c r="AG626" s="224"/>
      <c r="AH626" s="224"/>
    </row>
    <row r="627" spans="1:36" s="81" customFormat="1">
      <c r="A627" s="88">
        <v>618</v>
      </c>
      <c r="B627" s="96"/>
      <c r="C627" s="96" t="s">
        <v>402</v>
      </c>
      <c r="D627" s="98"/>
      <c r="E627" s="151">
        <v>10</v>
      </c>
      <c r="F627" s="139" t="s">
        <v>85</v>
      </c>
      <c r="G627" s="152">
        <v>103</v>
      </c>
      <c r="H627" s="153">
        <f t="shared" si="55"/>
        <v>1030</v>
      </c>
      <c r="I627" s="98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W627" s="224"/>
      <c r="X627" s="224"/>
      <c r="Y627" s="224"/>
      <c r="Z627" s="224"/>
      <c r="AA627" s="224"/>
      <c r="AB627" s="224"/>
      <c r="AC627" s="224"/>
      <c r="AD627" s="224"/>
      <c r="AE627" s="224"/>
      <c r="AF627" s="224"/>
      <c r="AG627" s="224"/>
      <c r="AH627" s="224"/>
    </row>
    <row r="628" spans="1:36">
      <c r="A628" s="238">
        <v>619</v>
      </c>
      <c r="B628" s="91" t="s">
        <v>34</v>
      </c>
      <c r="C628" s="91" t="s">
        <v>35</v>
      </c>
      <c r="D628" s="92" t="s">
        <v>79</v>
      </c>
      <c r="E628" s="92"/>
      <c r="F628" s="92"/>
      <c r="G628" s="93"/>
      <c r="H628" s="94">
        <f>+H629+H631+H633+H635+H637+H640+H644+H646+H649+H654+H656+H658+H660+H662+H667+H673</f>
        <v>2168916.5</v>
      </c>
      <c r="I628" s="92" t="s">
        <v>26</v>
      </c>
      <c r="J628" s="220">
        <f t="shared" ref="J628:U628" si="56">+J629+J631+J633+J635+J637+J640+J644+J646+J649+J654+J656+J658+J660+J662+J667+J673</f>
        <v>6</v>
      </c>
      <c r="K628" s="220">
        <f t="shared" si="56"/>
        <v>0</v>
      </c>
      <c r="L628" s="220">
        <f t="shared" si="56"/>
        <v>0</v>
      </c>
      <c r="M628" s="220">
        <f t="shared" si="56"/>
        <v>4</v>
      </c>
      <c r="N628" s="220">
        <f t="shared" si="56"/>
        <v>1</v>
      </c>
      <c r="O628" s="220">
        <f t="shared" si="56"/>
        <v>1</v>
      </c>
      <c r="P628" s="220">
        <f t="shared" si="56"/>
        <v>9</v>
      </c>
      <c r="Q628" s="220">
        <f t="shared" si="56"/>
        <v>2</v>
      </c>
      <c r="R628" s="220">
        <f t="shared" si="56"/>
        <v>0</v>
      </c>
      <c r="S628" s="220">
        <f t="shared" si="56"/>
        <v>3</v>
      </c>
      <c r="T628" s="220">
        <f t="shared" si="56"/>
        <v>0</v>
      </c>
      <c r="U628" s="220">
        <f t="shared" si="56"/>
        <v>0</v>
      </c>
      <c r="W628" s="225">
        <f t="shared" ref="W628" si="57">+W629+W631+W633+W635+W637+W640+W644+W646+W649+W654+W656+W658+W660+W662+W667+W673</f>
        <v>265729.125</v>
      </c>
      <c r="X628" s="225">
        <f t="shared" ref="X628" si="58">+X629+X631+X633+X635+X637+X640+X644+X646+X649+X654+X656+X658+X660+X662+X667+X673</f>
        <v>0</v>
      </c>
      <c r="Y628" s="225">
        <f t="shared" ref="Y628" si="59">+Y629+Y631+Y633+Y635+Y637+Y640+Y644+Y646+Y649+Y654+Y656+Y658+Y660+Y662+Y667+Y673</f>
        <v>0</v>
      </c>
      <c r="Z628" s="225">
        <f t="shared" ref="Z628" si="60">+Z629+Z631+Z633+Z635+Z637+Z640+Z644+Z646+Z649+Z654+Z656+Z658+Z660+Z662+Z667+Z673</f>
        <v>116827.1875</v>
      </c>
      <c r="AA628" s="225">
        <f t="shared" ref="AA628" si="61">+AA629+AA631+AA633+AA635+AA637+AA640+AA644+AA646+AA649+AA654+AA656+AA658+AA660+AA662+AA667+AA673</f>
        <v>112401.9375</v>
      </c>
      <c r="AB628" s="225">
        <f t="shared" ref="AB628" si="62">+AB629+AB631+AB633+AB635+AB637+AB640+AB644+AB646+AB649+AB654+AB656+AB658+AB660+AB662+AB667+AB673</f>
        <v>76000</v>
      </c>
      <c r="AC628" s="225">
        <f t="shared" ref="AC628" si="63">+AC629+AC631+AC633+AC635+AC637+AC640+AC644+AC646+AC649+AC654+AC656+AC658+AC660+AC662+AC667+AC673</f>
        <v>1220729.125</v>
      </c>
      <c r="AD628" s="225">
        <f t="shared" ref="AD628" si="64">+AD629+AD631+AD633+AD635+AD637+AD640+AD644+AD646+AD649+AD654+AD656+AD658+AD660+AD662+AD667+AD673</f>
        <v>218500</v>
      </c>
      <c r="AE628" s="225">
        <f t="shared" ref="AE628" si="65">+AE629+AE631+AE633+AE635+AE637+AE640+AE644+AE646+AE649+AE654+AE656+AE658+AE660+AE662+AE667+AE673</f>
        <v>0</v>
      </c>
      <c r="AF628" s="225">
        <f t="shared" ref="AF628" si="66">+AF629+AF631+AF633+AF635+AF637+AF640+AF644+AF646+AF649+AF654+AF656+AF658+AF660+AF662+AF667+AF673</f>
        <v>158729.125</v>
      </c>
      <c r="AG628" s="225">
        <f t="shared" ref="AG628" si="67">+AG629+AG631+AG633+AG635+AG637+AG640+AG644+AG646+AG649+AG654+AG656+AG658+AG660+AG662+AG667+AG673</f>
        <v>0</v>
      </c>
      <c r="AH628" s="225">
        <f t="shared" ref="AH628" si="68">+AH629+AH631+AH633+AH635+AH637+AH640+AH644+AH646+AH649+AH654+AH656+AH658+AH660+AH662+AH667+AH673</f>
        <v>0</v>
      </c>
      <c r="AJ628" s="83"/>
    </row>
    <row r="629" spans="1:36" ht="25.5">
      <c r="A629" s="237">
        <v>620</v>
      </c>
      <c r="B629" s="56" t="s">
        <v>34</v>
      </c>
      <c r="C629" s="56" t="s">
        <v>322</v>
      </c>
      <c r="D629" s="61" t="s">
        <v>38</v>
      </c>
      <c r="E629" s="61"/>
      <c r="F629" s="61"/>
      <c r="G629" s="62"/>
      <c r="H629" s="65">
        <f>SUM(H630)</f>
        <v>58500</v>
      </c>
      <c r="I629" s="61" t="s">
        <v>26</v>
      </c>
      <c r="J629" s="233"/>
      <c r="K629" s="233"/>
      <c r="L629" s="233"/>
      <c r="M629" s="233">
        <v>1</v>
      </c>
      <c r="N629" s="233"/>
      <c r="O629" s="233"/>
      <c r="P629" s="233"/>
      <c r="Q629" s="233"/>
      <c r="R629" s="233"/>
      <c r="S629" s="233"/>
      <c r="T629" s="233"/>
      <c r="U629" s="233"/>
      <c r="W629" s="223"/>
      <c r="X629" s="223"/>
      <c r="Y629" s="223"/>
      <c r="Z629" s="223">
        <f>+H629</f>
        <v>58500</v>
      </c>
      <c r="AA629" s="223"/>
      <c r="AB629" s="223"/>
      <c r="AC629" s="223"/>
      <c r="AD629" s="223"/>
      <c r="AE629" s="223"/>
      <c r="AF629" s="223"/>
      <c r="AG629" s="223"/>
      <c r="AH629" s="223"/>
      <c r="AI629" s="83">
        <f>SUBTOTAL(9,J629:U629)</f>
        <v>1</v>
      </c>
      <c r="AJ629" s="84">
        <f>+H629/AI629</f>
        <v>58500</v>
      </c>
    </row>
    <row r="630" spans="1:36" s="81" customFormat="1">
      <c r="A630" s="88">
        <v>621</v>
      </c>
      <c r="B630" s="96"/>
      <c r="C630" s="96" t="s">
        <v>174</v>
      </c>
      <c r="D630" s="86"/>
      <c r="E630" s="88">
        <v>45</v>
      </c>
      <c r="F630" s="86" t="s">
        <v>81</v>
      </c>
      <c r="G630" s="170">
        <v>1300</v>
      </c>
      <c r="H630" s="101">
        <v>58500</v>
      </c>
      <c r="I630" s="98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W630" s="224"/>
      <c r="X630" s="224"/>
      <c r="Y630" s="224"/>
      <c r="Z630" s="224"/>
      <c r="AA630" s="224"/>
      <c r="AB630" s="224"/>
      <c r="AC630" s="224"/>
      <c r="AD630" s="224"/>
      <c r="AE630" s="224"/>
      <c r="AF630" s="224"/>
      <c r="AG630" s="224"/>
      <c r="AH630" s="224"/>
    </row>
    <row r="631" spans="1:36" ht="25.5">
      <c r="A631" s="237">
        <v>622</v>
      </c>
      <c r="B631" s="56" t="s">
        <v>34</v>
      </c>
      <c r="C631" s="56" t="s">
        <v>403</v>
      </c>
      <c r="D631" s="61" t="s">
        <v>38</v>
      </c>
      <c r="E631" s="61"/>
      <c r="F631" s="61"/>
      <c r="G631" s="62"/>
      <c r="H631" s="65">
        <f>SUM(H632)</f>
        <v>76000</v>
      </c>
      <c r="I631" s="61" t="s">
        <v>26</v>
      </c>
      <c r="J631" s="233"/>
      <c r="K631" s="233"/>
      <c r="L631" s="233"/>
      <c r="M631" s="233"/>
      <c r="N631" s="233"/>
      <c r="O631" s="233">
        <v>1</v>
      </c>
      <c r="P631" s="233"/>
      <c r="Q631" s="233"/>
      <c r="R631" s="233"/>
      <c r="S631" s="233"/>
      <c r="T631" s="233"/>
      <c r="U631" s="233"/>
      <c r="W631" s="223"/>
      <c r="X631" s="223"/>
      <c r="Y631" s="223"/>
      <c r="Z631" s="223"/>
      <c r="AA631" s="223"/>
      <c r="AB631" s="223">
        <f>+H631</f>
        <v>76000</v>
      </c>
      <c r="AC631" s="223"/>
      <c r="AD631" s="223"/>
      <c r="AE631" s="223"/>
      <c r="AF631" s="223"/>
      <c r="AG631" s="223"/>
      <c r="AH631" s="223"/>
      <c r="AI631" s="83">
        <f>SUBTOTAL(9,J631:U631)</f>
        <v>1</v>
      </c>
      <c r="AJ631" s="84">
        <f>+H631/AI631</f>
        <v>76000</v>
      </c>
    </row>
    <row r="632" spans="1:36" s="81" customFormat="1">
      <c r="A632" s="88">
        <v>623</v>
      </c>
      <c r="B632" s="96"/>
      <c r="C632" s="96" t="s">
        <v>234</v>
      </c>
      <c r="D632" s="86"/>
      <c r="E632" s="88">
        <v>76</v>
      </c>
      <c r="F632" s="86" t="s">
        <v>404</v>
      </c>
      <c r="G632" s="109">
        <v>1000</v>
      </c>
      <c r="H632" s="101">
        <f>+E632*G632</f>
        <v>76000</v>
      </c>
      <c r="I632" s="98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W632" s="224"/>
      <c r="X632" s="224"/>
      <c r="Y632" s="224"/>
      <c r="Z632" s="224"/>
      <c r="AA632" s="224"/>
      <c r="AB632" s="224"/>
      <c r="AC632" s="224"/>
      <c r="AD632" s="224"/>
      <c r="AE632" s="224"/>
      <c r="AF632" s="224"/>
      <c r="AG632" s="224"/>
      <c r="AH632" s="224"/>
    </row>
    <row r="633" spans="1:36" ht="25.5">
      <c r="A633" s="237">
        <v>624</v>
      </c>
      <c r="B633" s="56" t="s">
        <v>34</v>
      </c>
      <c r="C633" s="56" t="s">
        <v>405</v>
      </c>
      <c r="D633" s="61" t="s">
        <v>38</v>
      </c>
      <c r="E633" s="61"/>
      <c r="F633" s="61"/>
      <c r="G633" s="62"/>
      <c r="H633" s="65">
        <f>SUM(H634)</f>
        <v>105000</v>
      </c>
      <c r="I633" s="61" t="s">
        <v>26</v>
      </c>
      <c r="J633" s="233"/>
      <c r="K633" s="233"/>
      <c r="L633" s="233"/>
      <c r="M633" s="233"/>
      <c r="N633" s="233"/>
      <c r="O633" s="233"/>
      <c r="P633" s="233">
        <v>1</v>
      </c>
      <c r="Q633" s="233"/>
      <c r="R633" s="233"/>
      <c r="S633" s="233"/>
      <c r="T633" s="233"/>
      <c r="U633" s="233"/>
      <c r="W633" s="223"/>
      <c r="X633" s="223"/>
      <c r="Y633" s="223"/>
      <c r="Z633" s="223"/>
      <c r="AA633" s="223"/>
      <c r="AB633" s="223"/>
      <c r="AC633" s="223">
        <f>+H633</f>
        <v>105000</v>
      </c>
      <c r="AD633" s="223"/>
      <c r="AE633" s="223"/>
      <c r="AF633" s="223"/>
      <c r="AG633" s="223"/>
      <c r="AH633" s="223"/>
      <c r="AI633" s="83">
        <f>SUBTOTAL(9,J633:U633)</f>
        <v>1</v>
      </c>
      <c r="AJ633" s="84">
        <f>+H633/AI633</f>
        <v>105000</v>
      </c>
    </row>
    <row r="634" spans="1:36" s="81" customFormat="1">
      <c r="A634" s="88">
        <v>625</v>
      </c>
      <c r="B634" s="96"/>
      <c r="C634" s="96" t="s">
        <v>406</v>
      </c>
      <c r="D634" s="86"/>
      <c r="E634" s="88">
        <v>70</v>
      </c>
      <c r="F634" s="86" t="s">
        <v>85</v>
      </c>
      <c r="G634" s="109">
        <v>1500</v>
      </c>
      <c r="H634" s="101">
        <f>+E634*G634</f>
        <v>105000</v>
      </c>
      <c r="I634" s="98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W634" s="224"/>
      <c r="X634" s="224"/>
      <c r="Y634" s="224"/>
      <c r="Z634" s="224"/>
      <c r="AA634" s="224"/>
      <c r="AB634" s="224"/>
      <c r="AC634" s="224"/>
      <c r="AD634" s="224"/>
      <c r="AE634" s="224"/>
      <c r="AF634" s="224"/>
      <c r="AG634" s="224"/>
      <c r="AH634" s="224"/>
    </row>
    <row r="635" spans="1:36" ht="25.5">
      <c r="A635" s="237">
        <v>626</v>
      </c>
      <c r="B635" s="56" t="s">
        <v>34</v>
      </c>
      <c r="C635" s="56" t="s">
        <v>407</v>
      </c>
      <c r="D635" s="61" t="s">
        <v>38</v>
      </c>
      <c r="E635" s="61"/>
      <c r="F635" s="61"/>
      <c r="G635" s="62"/>
      <c r="H635" s="65">
        <f>SUM(H636:H636)</f>
        <v>210000</v>
      </c>
      <c r="I635" s="61" t="s">
        <v>26</v>
      </c>
      <c r="J635" s="233"/>
      <c r="K635" s="233"/>
      <c r="L635" s="233"/>
      <c r="M635" s="233"/>
      <c r="N635" s="233"/>
      <c r="O635" s="233"/>
      <c r="P635" s="233">
        <v>1</v>
      </c>
      <c r="Q635" s="233"/>
      <c r="R635" s="233"/>
      <c r="S635" s="233"/>
      <c r="T635" s="233"/>
      <c r="U635" s="233"/>
      <c r="W635" s="223"/>
      <c r="X635" s="223"/>
      <c r="Y635" s="223"/>
      <c r="Z635" s="223"/>
      <c r="AA635" s="223"/>
      <c r="AB635" s="223"/>
      <c r="AC635" s="223">
        <f>+H635</f>
        <v>210000</v>
      </c>
      <c r="AD635" s="223"/>
      <c r="AE635" s="223"/>
      <c r="AF635" s="223"/>
      <c r="AG635" s="223"/>
      <c r="AH635" s="223"/>
      <c r="AI635" s="83">
        <f>SUBTOTAL(9,J635:U635)</f>
        <v>1</v>
      </c>
      <c r="AJ635" s="84">
        <f>+H635/AI635</f>
        <v>210000</v>
      </c>
    </row>
    <row r="636" spans="1:36" s="81" customFormat="1">
      <c r="A636" s="88">
        <v>627</v>
      </c>
      <c r="B636" s="96"/>
      <c r="C636" s="96" t="s">
        <v>408</v>
      </c>
      <c r="D636" s="98"/>
      <c r="E636" s="86">
        <v>70</v>
      </c>
      <c r="F636" s="88" t="s">
        <v>85</v>
      </c>
      <c r="G636" s="50">
        <v>3000</v>
      </c>
      <c r="H636" s="101">
        <f>+E636*G636</f>
        <v>210000</v>
      </c>
      <c r="I636" s="98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W636" s="224"/>
      <c r="X636" s="22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4"/>
    </row>
    <row r="637" spans="1:36" ht="25.5">
      <c r="A637" s="237">
        <v>628</v>
      </c>
      <c r="B637" s="56" t="s">
        <v>34</v>
      </c>
      <c r="C637" s="56" t="s">
        <v>409</v>
      </c>
      <c r="D637" s="61" t="s">
        <v>38</v>
      </c>
      <c r="E637" s="61"/>
      <c r="F637" s="61"/>
      <c r="G637" s="62"/>
      <c r="H637" s="65">
        <f>SUM(H638:H639)</f>
        <v>425000</v>
      </c>
      <c r="I637" s="61" t="s">
        <v>26</v>
      </c>
      <c r="J637" s="233"/>
      <c r="K637" s="233"/>
      <c r="L637" s="233"/>
      <c r="M637" s="233"/>
      <c r="N637" s="233"/>
      <c r="O637" s="233"/>
      <c r="P637" s="233">
        <v>1</v>
      </c>
      <c r="Q637" s="233"/>
      <c r="R637" s="233"/>
      <c r="S637" s="233"/>
      <c r="T637" s="233"/>
      <c r="U637" s="233"/>
      <c r="W637" s="223"/>
      <c r="X637" s="223"/>
      <c r="Y637" s="223"/>
      <c r="Z637" s="223"/>
      <c r="AA637" s="223"/>
      <c r="AB637" s="223"/>
      <c r="AC637" s="223">
        <f>+H637</f>
        <v>425000</v>
      </c>
      <c r="AD637" s="223"/>
      <c r="AE637" s="223"/>
      <c r="AF637" s="223"/>
      <c r="AG637" s="223"/>
      <c r="AH637" s="223"/>
      <c r="AI637" s="83">
        <f>SUBTOTAL(9,J637:U637)</f>
        <v>1</v>
      </c>
      <c r="AJ637" s="84">
        <f>+H637/AI637</f>
        <v>425000</v>
      </c>
    </row>
    <row r="638" spans="1:36" s="81" customFormat="1">
      <c r="A638" s="88">
        <v>629</v>
      </c>
      <c r="B638" s="96"/>
      <c r="C638" s="96" t="s">
        <v>410</v>
      </c>
      <c r="D638" s="98"/>
      <c r="E638" s="86">
        <v>70</v>
      </c>
      <c r="F638" s="88" t="s">
        <v>85</v>
      </c>
      <c r="G638" s="50">
        <v>5000</v>
      </c>
      <c r="H638" s="101">
        <f t="shared" ref="H638:H639" si="69">+E638*G638</f>
        <v>350000</v>
      </c>
      <c r="I638" s="98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W638" s="224"/>
      <c r="X638" s="224"/>
      <c r="Y638" s="224"/>
      <c r="Z638" s="224"/>
      <c r="AA638" s="224"/>
      <c r="AB638" s="224"/>
      <c r="AC638" s="224"/>
      <c r="AD638" s="224"/>
      <c r="AE638" s="224"/>
      <c r="AF638" s="224"/>
      <c r="AG638" s="224"/>
      <c r="AH638" s="224"/>
    </row>
    <row r="639" spans="1:36" s="81" customFormat="1">
      <c r="A639" s="88">
        <v>630</v>
      </c>
      <c r="B639" s="96"/>
      <c r="C639" s="96" t="s">
        <v>411</v>
      </c>
      <c r="D639" s="98"/>
      <c r="E639" s="86">
        <v>15</v>
      </c>
      <c r="F639" s="88" t="s">
        <v>85</v>
      </c>
      <c r="G639" s="50">
        <v>5000</v>
      </c>
      <c r="H639" s="101">
        <f t="shared" si="69"/>
        <v>75000</v>
      </c>
      <c r="I639" s="98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W639" s="224"/>
      <c r="X639" s="224"/>
      <c r="Y639" s="224"/>
      <c r="Z639" s="224"/>
      <c r="AA639" s="224"/>
      <c r="AB639" s="224"/>
      <c r="AC639" s="224"/>
      <c r="AD639" s="224"/>
      <c r="AE639" s="224"/>
      <c r="AF639" s="224"/>
      <c r="AG639" s="224"/>
      <c r="AH639" s="224"/>
    </row>
    <row r="640" spans="1:36" ht="25.5">
      <c r="A640" s="237">
        <v>631</v>
      </c>
      <c r="B640" s="56" t="s">
        <v>34</v>
      </c>
      <c r="C640" s="56" t="s">
        <v>412</v>
      </c>
      <c r="D640" s="61" t="s">
        <v>38</v>
      </c>
      <c r="E640" s="61"/>
      <c r="F640" s="61"/>
      <c r="G640" s="62"/>
      <c r="H640" s="65">
        <f>SUM(H641:H643)</f>
        <v>112000</v>
      </c>
      <c r="I640" s="61" t="s">
        <v>26</v>
      </c>
      <c r="J640" s="233"/>
      <c r="K640" s="233"/>
      <c r="L640" s="233"/>
      <c r="M640" s="233"/>
      <c r="N640" s="233"/>
      <c r="O640" s="233"/>
      <c r="P640" s="233">
        <v>1</v>
      </c>
      <c r="Q640" s="233"/>
      <c r="R640" s="233"/>
      <c r="S640" s="233"/>
      <c r="T640" s="233"/>
      <c r="U640" s="233"/>
      <c r="W640" s="223"/>
      <c r="X640" s="223"/>
      <c r="Y640" s="223"/>
      <c r="Z640" s="223"/>
      <c r="AA640" s="223"/>
      <c r="AB640" s="223"/>
      <c r="AC640" s="223">
        <f>+H640</f>
        <v>112000</v>
      </c>
      <c r="AD640" s="223"/>
      <c r="AE640" s="223"/>
      <c r="AF640" s="223"/>
      <c r="AG640" s="223"/>
      <c r="AH640" s="223"/>
      <c r="AI640" s="83">
        <f>SUBTOTAL(9,J640:U640)</f>
        <v>1</v>
      </c>
      <c r="AJ640" s="84">
        <f>+H640/AI640</f>
        <v>112000</v>
      </c>
    </row>
    <row r="641" spans="1:36" s="81" customFormat="1">
      <c r="A641" s="88">
        <v>632</v>
      </c>
      <c r="B641" s="96"/>
      <c r="C641" s="171" t="s">
        <v>413</v>
      </c>
      <c r="D641" s="98"/>
      <c r="E641" s="172">
        <v>15</v>
      </c>
      <c r="F641" s="172" t="s">
        <v>85</v>
      </c>
      <c r="G641" s="173">
        <v>5000</v>
      </c>
      <c r="H641" s="101">
        <f>+E641*G641</f>
        <v>75000</v>
      </c>
      <c r="I641" s="98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W641" s="224"/>
      <c r="X641" s="224"/>
      <c r="Y641" s="224"/>
      <c r="Z641" s="224"/>
      <c r="AA641" s="224"/>
      <c r="AB641" s="224"/>
      <c r="AC641" s="224"/>
      <c r="AD641" s="224"/>
      <c r="AE641" s="224"/>
      <c r="AF641" s="224"/>
      <c r="AG641" s="224"/>
      <c r="AH641" s="224"/>
    </row>
    <row r="642" spans="1:36" s="81" customFormat="1">
      <c r="A642" s="88">
        <v>633</v>
      </c>
      <c r="B642" s="96"/>
      <c r="C642" s="171" t="s">
        <v>414</v>
      </c>
      <c r="D642" s="98"/>
      <c r="E642" s="172">
        <v>12</v>
      </c>
      <c r="F642" s="172" t="s">
        <v>85</v>
      </c>
      <c r="G642" s="173">
        <v>1000</v>
      </c>
      <c r="H642" s="101">
        <f t="shared" ref="H642:H643" si="70">+E642*G642</f>
        <v>12000</v>
      </c>
      <c r="I642" s="98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W642" s="224"/>
      <c r="X642" s="224"/>
      <c r="Y642" s="224"/>
      <c r="Z642" s="224"/>
      <c r="AA642" s="224"/>
      <c r="AB642" s="224"/>
      <c r="AC642" s="224"/>
      <c r="AD642" s="224"/>
      <c r="AE642" s="224"/>
      <c r="AF642" s="224"/>
      <c r="AG642" s="224"/>
      <c r="AH642" s="224"/>
    </row>
    <row r="643" spans="1:36" s="81" customFormat="1">
      <c r="A643" s="88">
        <v>634</v>
      </c>
      <c r="B643" s="96"/>
      <c r="C643" s="171" t="s">
        <v>415</v>
      </c>
      <c r="D643" s="98"/>
      <c r="E643" s="172">
        <v>10</v>
      </c>
      <c r="F643" s="172" t="s">
        <v>85</v>
      </c>
      <c r="G643" s="173">
        <v>2500</v>
      </c>
      <c r="H643" s="101">
        <f t="shared" si="70"/>
        <v>25000</v>
      </c>
      <c r="I643" s="98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W643" s="224"/>
      <c r="X643" s="224"/>
      <c r="Y643" s="224"/>
      <c r="Z643" s="224"/>
      <c r="AA643" s="224"/>
      <c r="AB643" s="224"/>
      <c r="AC643" s="224"/>
      <c r="AD643" s="224"/>
      <c r="AE643" s="224"/>
      <c r="AF643" s="224"/>
      <c r="AG643" s="224"/>
      <c r="AH643" s="224"/>
    </row>
    <row r="644" spans="1:36">
      <c r="A644" s="237">
        <v>635</v>
      </c>
      <c r="B644" s="56" t="s">
        <v>34</v>
      </c>
      <c r="C644" s="56" t="s">
        <v>416</v>
      </c>
      <c r="D644" s="61" t="s">
        <v>38</v>
      </c>
      <c r="E644" s="61"/>
      <c r="F644" s="61"/>
      <c r="G644" s="62"/>
      <c r="H644" s="65">
        <f>SUM(H645)</f>
        <v>75000</v>
      </c>
      <c r="I644" s="61" t="s">
        <v>26</v>
      </c>
      <c r="J644" s="233"/>
      <c r="K644" s="233"/>
      <c r="L644" s="233"/>
      <c r="M644" s="233"/>
      <c r="N644" s="233"/>
      <c r="O644" s="233"/>
      <c r="P644" s="233">
        <v>1</v>
      </c>
      <c r="Q644" s="233"/>
      <c r="R644" s="233"/>
      <c r="S644" s="233"/>
      <c r="T644" s="233"/>
      <c r="U644" s="233"/>
      <c r="W644" s="223"/>
      <c r="X644" s="223"/>
      <c r="Y644" s="223"/>
      <c r="Z644" s="223"/>
      <c r="AA644" s="223"/>
      <c r="AB644" s="223"/>
      <c r="AC644" s="223">
        <f>+H644</f>
        <v>75000</v>
      </c>
      <c r="AD644" s="223"/>
      <c r="AE644" s="223"/>
      <c r="AF644" s="223"/>
      <c r="AG644" s="223"/>
      <c r="AH644" s="223"/>
      <c r="AI644" s="83">
        <f>SUBTOTAL(9,J644:U644)</f>
        <v>1</v>
      </c>
      <c r="AJ644" s="84">
        <f>+H644/AI644</f>
        <v>75000</v>
      </c>
    </row>
    <row r="645" spans="1:36" s="81" customFormat="1">
      <c r="A645" s="88">
        <v>636</v>
      </c>
      <c r="B645" s="96"/>
      <c r="C645" s="96" t="s">
        <v>417</v>
      </c>
      <c r="D645" s="98"/>
      <c r="E645" s="86">
        <v>15</v>
      </c>
      <c r="F645" s="88" t="s">
        <v>85</v>
      </c>
      <c r="G645" s="50">
        <v>5000</v>
      </c>
      <c r="H645" s="101">
        <v>75000</v>
      </c>
      <c r="I645" s="98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W645" s="224"/>
      <c r="X645" s="224"/>
      <c r="Y645" s="224"/>
      <c r="Z645" s="224"/>
      <c r="AA645" s="224"/>
      <c r="AB645" s="224"/>
      <c r="AC645" s="224"/>
      <c r="AD645" s="224"/>
      <c r="AE645" s="224"/>
      <c r="AF645" s="224"/>
      <c r="AG645" s="224"/>
      <c r="AH645" s="224"/>
    </row>
    <row r="646" spans="1:36" ht="25.5">
      <c r="A646" s="237">
        <v>637</v>
      </c>
      <c r="B646" s="56" t="s">
        <v>34</v>
      </c>
      <c r="C646" s="56" t="s">
        <v>418</v>
      </c>
      <c r="D646" s="61" t="s">
        <v>38</v>
      </c>
      <c r="E646" s="61"/>
      <c r="F646" s="61"/>
      <c r="G646" s="62"/>
      <c r="H646" s="65">
        <f>SUM(H647:H648)</f>
        <v>135000</v>
      </c>
      <c r="I646" s="61" t="s">
        <v>26</v>
      </c>
      <c r="J646" s="233"/>
      <c r="K646" s="233"/>
      <c r="L646" s="233"/>
      <c r="M646" s="233"/>
      <c r="N646" s="233"/>
      <c r="O646" s="233"/>
      <c r="P646" s="233">
        <v>1</v>
      </c>
      <c r="Q646" s="233"/>
      <c r="R646" s="233"/>
      <c r="S646" s="233"/>
      <c r="T646" s="233"/>
      <c r="U646" s="233"/>
      <c r="W646" s="223"/>
      <c r="X646" s="223"/>
      <c r="Y646" s="223"/>
      <c r="Z646" s="223"/>
      <c r="AA646" s="223"/>
      <c r="AB646" s="223"/>
      <c r="AC646" s="223">
        <f>+H646</f>
        <v>135000</v>
      </c>
      <c r="AD646" s="223"/>
      <c r="AE646" s="223"/>
      <c r="AF646" s="223"/>
      <c r="AG646" s="223"/>
      <c r="AH646" s="223"/>
      <c r="AI646" s="83">
        <f>SUBTOTAL(9,J646:U646)</f>
        <v>1</v>
      </c>
      <c r="AJ646" s="84">
        <f>+H646/AI646</f>
        <v>135000</v>
      </c>
    </row>
    <row r="647" spans="1:36" s="81" customFormat="1">
      <c r="A647" s="88">
        <v>638</v>
      </c>
      <c r="B647" s="96"/>
      <c r="C647" s="96" t="s">
        <v>411</v>
      </c>
      <c r="D647" s="98"/>
      <c r="E647" s="86">
        <v>15</v>
      </c>
      <c r="F647" s="88" t="s">
        <v>85</v>
      </c>
      <c r="G647" s="50">
        <v>5000</v>
      </c>
      <c r="H647" s="101">
        <f t="shared" ref="H647:H648" si="71">+E647*G647</f>
        <v>75000</v>
      </c>
      <c r="I647" s="98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W647" s="224"/>
      <c r="X647" s="224"/>
      <c r="Y647" s="224"/>
      <c r="Z647" s="224"/>
      <c r="AA647" s="224"/>
      <c r="AB647" s="224"/>
      <c r="AC647" s="224"/>
      <c r="AD647" s="224"/>
      <c r="AE647" s="224"/>
      <c r="AF647" s="224"/>
      <c r="AG647" s="224"/>
      <c r="AH647" s="224"/>
    </row>
    <row r="648" spans="1:36" s="81" customFormat="1">
      <c r="A648" s="88">
        <v>639</v>
      </c>
      <c r="B648" s="96"/>
      <c r="C648" s="96" t="s">
        <v>419</v>
      </c>
      <c r="D648" s="98"/>
      <c r="E648" s="86">
        <v>12</v>
      </c>
      <c r="F648" s="88" t="s">
        <v>85</v>
      </c>
      <c r="G648" s="50">
        <v>5000</v>
      </c>
      <c r="H648" s="101">
        <f t="shared" si="71"/>
        <v>60000</v>
      </c>
      <c r="I648" s="98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W648" s="224"/>
      <c r="X648" s="224"/>
      <c r="Y648" s="224"/>
      <c r="Z648" s="224"/>
      <c r="AA648" s="224"/>
      <c r="AB648" s="224"/>
      <c r="AC648" s="224"/>
      <c r="AD648" s="224"/>
      <c r="AE648" s="224"/>
      <c r="AF648" s="224"/>
      <c r="AG648" s="224"/>
      <c r="AH648" s="224"/>
    </row>
    <row r="649" spans="1:36" ht="51">
      <c r="A649" s="237">
        <v>640</v>
      </c>
      <c r="B649" s="56" t="s">
        <v>34</v>
      </c>
      <c r="C649" s="56" t="s">
        <v>342</v>
      </c>
      <c r="D649" s="61" t="s">
        <v>38</v>
      </c>
      <c r="E649" s="61"/>
      <c r="F649" s="61"/>
      <c r="G649" s="62"/>
      <c r="H649" s="65">
        <f>SUM(H650:H653)</f>
        <v>98500</v>
      </c>
      <c r="I649" s="61" t="s">
        <v>26</v>
      </c>
      <c r="J649" s="233"/>
      <c r="K649" s="233"/>
      <c r="L649" s="233"/>
      <c r="M649" s="233"/>
      <c r="N649" s="233"/>
      <c r="O649" s="233"/>
      <c r="P649" s="233"/>
      <c r="Q649" s="233">
        <v>1</v>
      </c>
      <c r="R649" s="233"/>
      <c r="S649" s="233"/>
      <c r="T649" s="233"/>
      <c r="U649" s="233"/>
      <c r="W649" s="223"/>
      <c r="X649" s="223"/>
      <c r="Y649" s="223"/>
      <c r="Z649" s="223"/>
      <c r="AA649" s="223"/>
      <c r="AB649" s="223"/>
      <c r="AC649" s="223"/>
      <c r="AD649" s="223">
        <f>+H649</f>
        <v>98500</v>
      </c>
      <c r="AE649" s="223"/>
      <c r="AF649" s="223"/>
      <c r="AG649" s="223"/>
      <c r="AH649" s="223"/>
      <c r="AI649" s="83">
        <f>SUBTOTAL(9,J649:U649)</f>
        <v>1</v>
      </c>
      <c r="AJ649" s="84">
        <f>+H649/AI649</f>
        <v>98500</v>
      </c>
    </row>
    <row r="650" spans="1:36" s="81" customFormat="1" ht="15">
      <c r="A650" s="88">
        <v>641</v>
      </c>
      <c r="B650" s="96"/>
      <c r="C650" s="158" t="s">
        <v>343</v>
      </c>
      <c r="D650" s="158"/>
      <c r="E650" s="158"/>
      <c r="F650" s="158"/>
      <c r="G650" s="159"/>
      <c r="H650" s="101"/>
      <c r="I650" s="98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W650" s="224"/>
      <c r="X650" s="224"/>
      <c r="Y650" s="224"/>
      <c r="Z650" s="224"/>
      <c r="AA650" s="224"/>
      <c r="AB650" s="224"/>
      <c r="AC650" s="224"/>
      <c r="AD650" s="224"/>
      <c r="AE650" s="224"/>
      <c r="AF650" s="224"/>
      <c r="AG650" s="224"/>
      <c r="AH650" s="224"/>
    </row>
    <row r="651" spans="1:36" s="81" customFormat="1">
      <c r="A651" s="88">
        <v>642</v>
      </c>
      <c r="B651" s="96"/>
      <c r="C651" s="174" t="s">
        <v>174</v>
      </c>
      <c r="D651" s="147"/>
      <c r="E651" s="161">
        <v>45</v>
      </c>
      <c r="F651" s="161" t="s">
        <v>81</v>
      </c>
      <c r="G651" s="100">
        <v>1300</v>
      </c>
      <c r="H651" s="162">
        <f t="shared" ref="H651:H653" si="72">G651*E651</f>
        <v>58500</v>
      </c>
      <c r="I651" s="98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W651" s="224"/>
      <c r="X651" s="224"/>
      <c r="Y651" s="224"/>
      <c r="Z651" s="224"/>
      <c r="AA651" s="224"/>
      <c r="AB651" s="224"/>
      <c r="AC651" s="224"/>
      <c r="AD651" s="224"/>
      <c r="AE651" s="224"/>
      <c r="AF651" s="224"/>
      <c r="AG651" s="224"/>
      <c r="AH651" s="224"/>
    </row>
    <row r="652" spans="1:36" s="81" customFormat="1">
      <c r="A652" s="88">
        <v>643</v>
      </c>
      <c r="B652" s="96"/>
      <c r="C652" s="175" t="s">
        <v>346</v>
      </c>
      <c r="D652" s="147"/>
      <c r="E652" s="161"/>
      <c r="F652" s="161"/>
      <c r="G652" s="100"/>
      <c r="H652" s="162"/>
      <c r="I652" s="98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W652" s="224"/>
      <c r="X652" s="224"/>
      <c r="Y652" s="224"/>
      <c r="Z652" s="224"/>
      <c r="AA652" s="224"/>
      <c r="AB652" s="224"/>
      <c r="AC652" s="224"/>
      <c r="AD652" s="224"/>
      <c r="AE652" s="224"/>
      <c r="AF652" s="224"/>
      <c r="AG652" s="224"/>
      <c r="AH652" s="224"/>
    </row>
    <row r="653" spans="1:36" s="81" customFormat="1">
      <c r="A653" s="88">
        <v>644</v>
      </c>
      <c r="B653" s="96"/>
      <c r="C653" s="174" t="s">
        <v>174</v>
      </c>
      <c r="D653" s="147"/>
      <c r="E653" s="161">
        <v>40</v>
      </c>
      <c r="F653" s="161" t="s">
        <v>81</v>
      </c>
      <c r="G653" s="100">
        <v>1000</v>
      </c>
      <c r="H653" s="162">
        <f t="shared" si="72"/>
        <v>40000</v>
      </c>
      <c r="I653" s="98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W653" s="224"/>
      <c r="X653" s="224"/>
      <c r="Y653" s="224"/>
      <c r="Z653" s="224"/>
      <c r="AA653" s="224"/>
      <c r="AB653" s="224"/>
      <c r="AC653" s="224"/>
      <c r="AD653" s="224"/>
      <c r="AE653" s="224"/>
      <c r="AF653" s="224"/>
      <c r="AG653" s="224"/>
      <c r="AH653" s="224"/>
    </row>
    <row r="654" spans="1:36">
      <c r="A654" s="237">
        <v>645</v>
      </c>
      <c r="B654" s="56" t="s">
        <v>34</v>
      </c>
      <c r="C654" s="56" t="s">
        <v>420</v>
      </c>
      <c r="D654" s="61" t="s">
        <v>38</v>
      </c>
      <c r="E654" s="61"/>
      <c r="F654" s="61"/>
      <c r="G654" s="62"/>
      <c r="H654" s="65">
        <f>SUM(H655)</f>
        <v>12000</v>
      </c>
      <c r="I654" s="61" t="s">
        <v>26</v>
      </c>
      <c r="J654" s="233"/>
      <c r="K654" s="233"/>
      <c r="L654" s="233"/>
      <c r="M654" s="233">
        <v>1</v>
      </c>
      <c r="N654" s="233"/>
      <c r="O654" s="233"/>
      <c r="P654" s="233"/>
      <c r="Q654" s="233"/>
      <c r="R654" s="233"/>
      <c r="S654" s="233"/>
      <c r="T654" s="233"/>
      <c r="U654" s="233"/>
      <c r="W654" s="223"/>
      <c r="X654" s="223"/>
      <c r="Y654" s="223"/>
      <c r="Z654" s="223">
        <f>+H654</f>
        <v>12000</v>
      </c>
      <c r="AA654" s="223"/>
      <c r="AB654" s="223"/>
      <c r="AC654" s="223"/>
      <c r="AD654" s="223"/>
      <c r="AE654" s="223"/>
      <c r="AF654" s="223"/>
      <c r="AG654" s="223"/>
      <c r="AH654" s="223"/>
      <c r="AI654" s="83">
        <f>SUBTOTAL(9,J654:U654)</f>
        <v>1</v>
      </c>
      <c r="AJ654" s="84">
        <f>+H654/AI654</f>
        <v>12000</v>
      </c>
    </row>
    <row r="655" spans="1:36" s="81" customFormat="1">
      <c r="A655" s="88">
        <v>646</v>
      </c>
      <c r="B655" s="96"/>
      <c r="C655" s="174" t="s">
        <v>95</v>
      </c>
      <c r="D655" s="98"/>
      <c r="E655" s="161">
        <v>15</v>
      </c>
      <c r="F655" s="161" t="s">
        <v>89</v>
      </c>
      <c r="G655" s="100">
        <v>800</v>
      </c>
      <c r="H655" s="162">
        <f t="shared" ref="H655" si="73">G655*E655</f>
        <v>12000</v>
      </c>
      <c r="I655" s="98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W655" s="224"/>
      <c r="X655" s="224"/>
      <c r="Y655" s="224"/>
      <c r="Z655" s="224"/>
      <c r="AA655" s="224"/>
      <c r="AB655" s="224"/>
      <c r="AC655" s="224"/>
      <c r="AD655" s="224"/>
      <c r="AE655" s="224"/>
      <c r="AF655" s="224"/>
      <c r="AG655" s="224"/>
      <c r="AH655" s="224"/>
    </row>
    <row r="656" spans="1:36" ht="25.5">
      <c r="A656" s="237">
        <v>647</v>
      </c>
      <c r="B656" s="56" t="s">
        <v>34</v>
      </c>
      <c r="C656" s="56" t="s">
        <v>347</v>
      </c>
      <c r="D656" s="61" t="s">
        <v>38</v>
      </c>
      <c r="E656" s="61"/>
      <c r="F656" s="61"/>
      <c r="G656" s="62"/>
      <c r="H656" s="65">
        <f>SUM(H657)</f>
        <v>35000</v>
      </c>
      <c r="I656" s="61" t="s">
        <v>26</v>
      </c>
      <c r="J656" s="233">
        <v>1</v>
      </c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W656" s="223">
        <f>+H656</f>
        <v>35000</v>
      </c>
      <c r="X656" s="223"/>
      <c r="Y656" s="223"/>
      <c r="Z656" s="223"/>
      <c r="AA656" s="223"/>
      <c r="AB656" s="223"/>
      <c r="AC656" s="223"/>
      <c r="AD656" s="223"/>
      <c r="AE656" s="223"/>
      <c r="AF656" s="223"/>
      <c r="AG656" s="223"/>
      <c r="AH656" s="223"/>
      <c r="AI656" s="83">
        <f>SUBTOTAL(9,J656:U656)</f>
        <v>1</v>
      </c>
      <c r="AJ656" s="84">
        <f>+H656/AI656</f>
        <v>35000</v>
      </c>
    </row>
    <row r="657" spans="1:36" s="81" customFormat="1">
      <c r="A657" s="88">
        <v>648</v>
      </c>
      <c r="B657" s="96"/>
      <c r="C657" s="174" t="s">
        <v>174</v>
      </c>
      <c r="D657" s="86"/>
      <c r="E657" s="88">
        <v>35</v>
      </c>
      <c r="F657" s="86" t="s">
        <v>81</v>
      </c>
      <c r="G657" s="109">
        <v>1000</v>
      </c>
      <c r="H657" s="101">
        <v>35000</v>
      </c>
      <c r="I657" s="98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W657" s="224"/>
      <c r="X657" s="224"/>
      <c r="Y657" s="224"/>
      <c r="Z657" s="224"/>
      <c r="AA657" s="224"/>
      <c r="AB657" s="224"/>
      <c r="AC657" s="224"/>
      <c r="AD657" s="224"/>
      <c r="AE657" s="224"/>
      <c r="AF657" s="224"/>
      <c r="AG657" s="224"/>
      <c r="AH657" s="224"/>
    </row>
    <row r="658" spans="1:36" ht="25.5">
      <c r="A658" s="237">
        <v>649</v>
      </c>
      <c r="B658" s="56" t="s">
        <v>34</v>
      </c>
      <c r="C658" s="56" t="s">
        <v>357</v>
      </c>
      <c r="D658" s="61" t="s">
        <v>38</v>
      </c>
      <c r="E658" s="61"/>
      <c r="F658" s="61"/>
      <c r="G658" s="62"/>
      <c r="H658" s="65">
        <f>SUM(H659)</f>
        <v>52000</v>
      </c>
      <c r="I658" s="61" t="s">
        <v>26</v>
      </c>
      <c r="J658" s="233">
        <v>1</v>
      </c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W658" s="223">
        <f>+H658</f>
        <v>52000</v>
      </c>
      <c r="X658" s="223"/>
      <c r="Y658" s="223"/>
      <c r="Z658" s="223"/>
      <c r="AA658" s="223"/>
      <c r="AB658" s="223"/>
      <c r="AC658" s="223"/>
      <c r="AD658" s="223"/>
      <c r="AE658" s="223"/>
      <c r="AF658" s="223"/>
      <c r="AG658" s="223"/>
      <c r="AH658" s="223"/>
      <c r="AI658" s="83">
        <f>SUBTOTAL(9,J658:U658)</f>
        <v>1</v>
      </c>
      <c r="AJ658" s="84">
        <f>+H658/AI658</f>
        <v>52000</v>
      </c>
    </row>
    <row r="659" spans="1:36" s="81" customFormat="1">
      <c r="A659" s="88">
        <v>650</v>
      </c>
      <c r="B659" s="96"/>
      <c r="C659" s="174" t="s">
        <v>174</v>
      </c>
      <c r="D659" s="86"/>
      <c r="E659" s="88">
        <v>40</v>
      </c>
      <c r="F659" s="86" t="s">
        <v>81</v>
      </c>
      <c r="G659" s="109">
        <v>1300</v>
      </c>
      <c r="H659" s="101">
        <v>52000</v>
      </c>
      <c r="I659" s="98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W659" s="224"/>
      <c r="X659" s="224"/>
      <c r="Y659" s="224"/>
      <c r="Z659" s="224"/>
      <c r="AA659" s="224"/>
      <c r="AB659" s="224"/>
      <c r="AC659" s="224"/>
      <c r="AD659" s="224"/>
      <c r="AE659" s="224"/>
      <c r="AF659" s="224"/>
      <c r="AG659" s="224"/>
      <c r="AH659" s="224"/>
    </row>
    <row r="660" spans="1:36" ht="25.5">
      <c r="A660" s="237">
        <v>651</v>
      </c>
      <c r="B660" s="56" t="s">
        <v>34</v>
      </c>
      <c r="C660" s="56" t="s">
        <v>373</v>
      </c>
      <c r="D660" s="61" t="s">
        <v>38</v>
      </c>
      <c r="E660" s="61"/>
      <c r="F660" s="61"/>
      <c r="G660" s="62"/>
      <c r="H660" s="65">
        <f>SUM(H661)</f>
        <v>20000</v>
      </c>
      <c r="I660" s="61" t="s">
        <v>26</v>
      </c>
      <c r="J660" s="233">
        <v>1</v>
      </c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W660" s="223">
        <f>+H660</f>
        <v>20000</v>
      </c>
      <c r="X660" s="223"/>
      <c r="Y660" s="223"/>
      <c r="Z660" s="223"/>
      <c r="AA660" s="223"/>
      <c r="AB660" s="223"/>
      <c r="AC660" s="223"/>
      <c r="AD660" s="223"/>
      <c r="AE660" s="223"/>
      <c r="AF660" s="223"/>
      <c r="AG660" s="223"/>
      <c r="AH660" s="223"/>
      <c r="AI660" s="83">
        <f>SUBTOTAL(9,J660:U660)</f>
        <v>1</v>
      </c>
      <c r="AJ660" s="84">
        <f>+H660/AI660</f>
        <v>20000</v>
      </c>
    </row>
    <row r="661" spans="1:36" s="81" customFormat="1">
      <c r="A661" s="88">
        <v>652</v>
      </c>
      <c r="B661" s="96"/>
      <c r="C661" s="174" t="s">
        <v>174</v>
      </c>
      <c r="D661" s="86"/>
      <c r="E661" s="161">
        <v>25</v>
      </c>
      <c r="F661" s="161" t="s">
        <v>81</v>
      </c>
      <c r="G661" s="100">
        <v>800</v>
      </c>
      <c r="H661" s="162">
        <f t="shared" ref="H661" si="74">G661*E661</f>
        <v>20000</v>
      </c>
      <c r="I661" s="98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W661" s="224"/>
      <c r="X661" s="224"/>
      <c r="Y661" s="224"/>
      <c r="Z661" s="224"/>
      <c r="AA661" s="224"/>
      <c r="AB661" s="224"/>
      <c r="AC661" s="224"/>
      <c r="AD661" s="224"/>
      <c r="AE661" s="224"/>
      <c r="AF661" s="224"/>
      <c r="AG661" s="224"/>
      <c r="AH661" s="224"/>
    </row>
    <row r="662" spans="1:36" ht="25.5">
      <c r="A662" s="237">
        <v>653</v>
      </c>
      <c r="B662" s="56" t="s">
        <v>34</v>
      </c>
      <c r="C662" s="56" t="s">
        <v>421</v>
      </c>
      <c r="D662" s="61" t="s">
        <v>38</v>
      </c>
      <c r="E662" s="61"/>
      <c r="F662" s="61"/>
      <c r="G662" s="62"/>
      <c r="H662" s="65">
        <f>SUM(H663:H666)</f>
        <v>120000</v>
      </c>
      <c r="I662" s="61" t="s">
        <v>26</v>
      </c>
      <c r="J662" s="233"/>
      <c r="K662" s="233"/>
      <c r="L662" s="233"/>
      <c r="M662" s="233"/>
      <c r="N662" s="233"/>
      <c r="O662" s="233"/>
      <c r="P662" s="233"/>
      <c r="Q662" s="233">
        <v>1</v>
      </c>
      <c r="R662" s="233"/>
      <c r="S662" s="233"/>
      <c r="T662" s="233"/>
      <c r="U662" s="233"/>
      <c r="W662" s="223"/>
      <c r="X662" s="223"/>
      <c r="Y662" s="223"/>
      <c r="Z662" s="223"/>
      <c r="AA662" s="223"/>
      <c r="AB662" s="223"/>
      <c r="AC662" s="223"/>
      <c r="AD662" s="223">
        <f>+H662</f>
        <v>120000</v>
      </c>
      <c r="AE662" s="223"/>
      <c r="AF662" s="223"/>
      <c r="AG662" s="223"/>
      <c r="AH662" s="223"/>
      <c r="AI662" s="83">
        <f>SUBTOTAL(9,J662:U662)</f>
        <v>1</v>
      </c>
      <c r="AJ662" s="84">
        <f>+H662/AI662</f>
        <v>120000</v>
      </c>
    </row>
    <row r="663" spans="1:36" s="81" customFormat="1">
      <c r="A663" s="88">
        <v>654</v>
      </c>
      <c r="B663" s="96"/>
      <c r="C663" s="164" t="s">
        <v>422</v>
      </c>
      <c r="D663" s="161"/>
      <c r="E663" s="161"/>
      <c r="F663" s="176"/>
      <c r="G663" s="113"/>
      <c r="H663" s="101"/>
      <c r="I663" s="98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W663" s="224"/>
      <c r="X663" s="224"/>
      <c r="Y663" s="224"/>
      <c r="Z663" s="224"/>
      <c r="AA663" s="224"/>
      <c r="AB663" s="224"/>
      <c r="AC663" s="224"/>
      <c r="AD663" s="224"/>
      <c r="AE663" s="224"/>
      <c r="AF663" s="224"/>
      <c r="AG663" s="224"/>
      <c r="AH663" s="224"/>
    </row>
    <row r="664" spans="1:36" s="81" customFormat="1">
      <c r="A664" s="88">
        <v>655</v>
      </c>
      <c r="B664" s="96"/>
      <c r="C664" s="174" t="s">
        <v>95</v>
      </c>
      <c r="D664" s="98"/>
      <c r="E664" s="161">
        <v>20</v>
      </c>
      <c r="F664" s="161" t="s">
        <v>81</v>
      </c>
      <c r="G664" s="163">
        <v>3000</v>
      </c>
      <c r="H664" s="162">
        <f>G664*E664</f>
        <v>60000</v>
      </c>
      <c r="I664" s="98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W664" s="224"/>
      <c r="X664" s="224"/>
      <c r="Y664" s="224"/>
      <c r="Z664" s="224"/>
      <c r="AA664" s="224"/>
      <c r="AB664" s="224"/>
      <c r="AC664" s="224"/>
      <c r="AD664" s="224"/>
      <c r="AE664" s="224"/>
      <c r="AF664" s="224"/>
      <c r="AG664" s="224"/>
      <c r="AH664" s="224"/>
    </row>
    <row r="665" spans="1:36" s="81" customFormat="1">
      <c r="A665" s="88">
        <v>656</v>
      </c>
      <c r="B665" s="96"/>
      <c r="C665" s="175" t="s">
        <v>423</v>
      </c>
      <c r="D665" s="98"/>
      <c r="E665" s="161"/>
      <c r="F665" s="161"/>
      <c r="G665" s="100"/>
      <c r="H665" s="162"/>
      <c r="I665" s="98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W665" s="224"/>
      <c r="X665" s="224"/>
      <c r="Y665" s="224"/>
      <c r="Z665" s="224"/>
      <c r="AA665" s="224"/>
      <c r="AB665" s="224"/>
      <c r="AC665" s="224"/>
      <c r="AD665" s="224"/>
      <c r="AE665" s="224"/>
      <c r="AF665" s="224"/>
      <c r="AG665" s="224"/>
      <c r="AH665" s="224"/>
    </row>
    <row r="666" spans="1:36" s="81" customFormat="1">
      <c r="A666" s="88">
        <v>657</v>
      </c>
      <c r="B666" s="96"/>
      <c r="C666" s="174" t="s">
        <v>95</v>
      </c>
      <c r="D666" s="98"/>
      <c r="E666" s="161">
        <v>20</v>
      </c>
      <c r="F666" s="161" t="s">
        <v>81</v>
      </c>
      <c r="G666" s="163">
        <v>3000</v>
      </c>
      <c r="H666" s="162">
        <f>G666*E666</f>
        <v>60000</v>
      </c>
      <c r="I666" s="98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W666" s="224"/>
      <c r="X666" s="224"/>
      <c r="Y666" s="224"/>
      <c r="Z666" s="224"/>
      <c r="AA666" s="224"/>
      <c r="AB666" s="224"/>
      <c r="AC666" s="224"/>
      <c r="AD666" s="224"/>
      <c r="AE666" s="224"/>
      <c r="AF666" s="224"/>
      <c r="AG666" s="224"/>
      <c r="AH666" s="224"/>
    </row>
    <row r="667" spans="1:36">
      <c r="A667" s="237">
        <v>658</v>
      </c>
      <c r="B667" s="56" t="s">
        <v>34</v>
      </c>
      <c r="C667" s="56" t="s">
        <v>334</v>
      </c>
      <c r="D667" s="61" t="s">
        <v>38</v>
      </c>
      <c r="E667" s="61"/>
      <c r="F667" s="61"/>
      <c r="G667" s="62"/>
      <c r="H667" s="65">
        <f>SUM(H668:H672)</f>
        <v>185308.75</v>
      </c>
      <c r="I667" s="61" t="s">
        <v>26</v>
      </c>
      <c r="J667" s="233">
        <v>2</v>
      </c>
      <c r="K667" s="233"/>
      <c r="L667" s="233"/>
      <c r="M667" s="233">
        <v>2</v>
      </c>
      <c r="N667" s="233"/>
      <c r="O667" s="233"/>
      <c r="P667" s="233">
        <v>2</v>
      </c>
      <c r="Q667" s="233"/>
      <c r="R667" s="233"/>
      <c r="S667" s="233">
        <v>2</v>
      </c>
      <c r="T667" s="233"/>
      <c r="U667" s="233"/>
      <c r="W667" s="223">
        <f>+H667/4</f>
        <v>46327.1875</v>
      </c>
      <c r="X667" s="223"/>
      <c r="Y667" s="223"/>
      <c r="Z667" s="223">
        <f>+W667</f>
        <v>46327.1875</v>
      </c>
      <c r="AA667" s="223"/>
      <c r="AB667" s="223"/>
      <c r="AC667" s="223">
        <f>+Z667</f>
        <v>46327.1875</v>
      </c>
      <c r="AD667" s="223"/>
      <c r="AE667" s="223"/>
      <c r="AF667" s="223">
        <f>+AC667</f>
        <v>46327.1875</v>
      </c>
      <c r="AG667" s="223"/>
      <c r="AH667" s="223"/>
      <c r="AI667" s="83">
        <f>SUBTOTAL(9,J667:U667)</f>
        <v>8</v>
      </c>
      <c r="AJ667" s="84">
        <f>+H667/AI667</f>
        <v>23163.59375</v>
      </c>
    </row>
    <row r="668" spans="1:36" s="81" customFormat="1">
      <c r="A668" s="88">
        <v>659</v>
      </c>
      <c r="B668" s="96"/>
      <c r="C668" s="96" t="s">
        <v>108</v>
      </c>
      <c r="D668" s="98"/>
      <c r="E668" s="149">
        <v>50</v>
      </c>
      <c r="F668" s="139" t="s">
        <v>109</v>
      </c>
      <c r="G668" s="140">
        <f>1650+34.8</f>
        <v>1684.8</v>
      </c>
      <c r="H668" s="141">
        <f>+E668*G668</f>
        <v>84240</v>
      </c>
      <c r="I668" s="98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W668" s="224"/>
      <c r="X668" s="224"/>
      <c r="Y668" s="224"/>
      <c r="Z668" s="224"/>
      <c r="AA668" s="224"/>
      <c r="AB668" s="224"/>
      <c r="AC668" s="224"/>
      <c r="AD668" s="224"/>
      <c r="AE668" s="224"/>
      <c r="AF668" s="224"/>
      <c r="AG668" s="224"/>
      <c r="AH668" s="224"/>
    </row>
    <row r="669" spans="1:36" s="81" customFormat="1">
      <c r="A669" s="88">
        <v>660</v>
      </c>
      <c r="B669" s="96"/>
      <c r="C669" s="96" t="s">
        <v>424</v>
      </c>
      <c r="D669" s="98"/>
      <c r="E669" s="149">
        <v>20</v>
      </c>
      <c r="F669" s="139" t="s">
        <v>85</v>
      </c>
      <c r="G669" s="140">
        <v>2000</v>
      </c>
      <c r="H669" s="141">
        <f>+E669*G669</f>
        <v>40000</v>
      </c>
      <c r="I669" s="98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W669" s="224"/>
      <c r="X669" s="224"/>
      <c r="Y669" s="224"/>
      <c r="Z669" s="224"/>
      <c r="AA669" s="224"/>
      <c r="AB669" s="224"/>
      <c r="AC669" s="224"/>
      <c r="AD669" s="224"/>
      <c r="AE669" s="224"/>
      <c r="AF669" s="224"/>
      <c r="AG669" s="224"/>
      <c r="AH669" s="224"/>
    </row>
    <row r="670" spans="1:36" s="81" customFormat="1">
      <c r="A670" s="88">
        <v>661</v>
      </c>
      <c r="B670" s="96"/>
      <c r="C670" s="96" t="s">
        <v>113</v>
      </c>
      <c r="D670" s="98"/>
      <c r="E670" s="149">
        <v>60</v>
      </c>
      <c r="F670" s="139" t="s">
        <v>109</v>
      </c>
      <c r="G670" s="140">
        <v>413</v>
      </c>
      <c r="H670" s="141">
        <f>+E670*G670</f>
        <v>24780</v>
      </c>
      <c r="I670" s="98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W670" s="224"/>
      <c r="X670" s="224"/>
      <c r="Y670" s="224"/>
      <c r="Z670" s="224"/>
      <c r="AA670" s="224"/>
      <c r="AB670" s="224"/>
      <c r="AC670" s="224"/>
      <c r="AD670" s="224"/>
      <c r="AE670" s="224"/>
      <c r="AF670" s="224"/>
      <c r="AG670" s="224"/>
      <c r="AH670" s="224"/>
    </row>
    <row r="671" spans="1:36" s="81" customFormat="1">
      <c r="A671" s="88">
        <v>662</v>
      </c>
      <c r="B671" s="96"/>
      <c r="C671" s="177" t="s">
        <v>114</v>
      </c>
      <c r="D671" s="98"/>
      <c r="E671" s="104">
        <v>5</v>
      </c>
      <c r="F671" s="178" t="s">
        <v>85</v>
      </c>
      <c r="G671" s="109">
        <v>399.75</v>
      </c>
      <c r="H671" s="141">
        <f>+E671*G671</f>
        <v>1998.75</v>
      </c>
      <c r="I671" s="98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W671" s="224"/>
      <c r="X671" s="224"/>
      <c r="Y671" s="224"/>
      <c r="Z671" s="224"/>
      <c r="AA671" s="224"/>
      <c r="AB671" s="224"/>
      <c r="AC671" s="224"/>
      <c r="AD671" s="224"/>
      <c r="AE671" s="224"/>
      <c r="AF671" s="224"/>
      <c r="AG671" s="224"/>
      <c r="AH671" s="224"/>
    </row>
    <row r="672" spans="1:36" s="81" customFormat="1">
      <c r="A672" s="88">
        <v>663</v>
      </c>
      <c r="B672" s="96"/>
      <c r="C672" s="96" t="s">
        <v>425</v>
      </c>
      <c r="D672" s="98"/>
      <c r="E672" s="149">
        <v>2</v>
      </c>
      <c r="F672" s="139" t="s">
        <v>134</v>
      </c>
      <c r="G672" s="140">
        <v>17145</v>
      </c>
      <c r="H672" s="141">
        <f>+E672*G672</f>
        <v>34290</v>
      </c>
      <c r="I672" s="98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W672" s="224"/>
      <c r="X672" s="224"/>
      <c r="Y672" s="224"/>
      <c r="Z672" s="224"/>
      <c r="AA672" s="224"/>
      <c r="AB672" s="224"/>
      <c r="AC672" s="224"/>
      <c r="AD672" s="224"/>
      <c r="AE672" s="224"/>
      <c r="AF672" s="224"/>
      <c r="AG672" s="224"/>
      <c r="AH672" s="224"/>
    </row>
    <row r="673" spans="1:36" ht="25.5">
      <c r="A673" s="88">
        <v>664</v>
      </c>
      <c r="B673" s="56" t="s">
        <v>34</v>
      </c>
      <c r="C673" s="56" t="s">
        <v>337</v>
      </c>
      <c r="D673" s="61" t="s">
        <v>38</v>
      </c>
      <c r="E673" s="61"/>
      <c r="F673" s="61"/>
      <c r="G673" s="62"/>
      <c r="H673" s="65">
        <f>SUM(H674:H680)</f>
        <v>449607.75</v>
      </c>
      <c r="I673" s="61" t="s">
        <v>26</v>
      </c>
      <c r="J673" s="234">
        <v>1</v>
      </c>
      <c r="K673" s="234"/>
      <c r="L673" s="234"/>
      <c r="M673" s="234"/>
      <c r="N673" s="234">
        <v>1</v>
      </c>
      <c r="O673" s="234"/>
      <c r="P673" s="234">
        <v>1</v>
      </c>
      <c r="Q673" s="234"/>
      <c r="R673" s="234"/>
      <c r="S673" s="234">
        <v>1</v>
      </c>
      <c r="T673" s="233"/>
      <c r="U673" s="233"/>
      <c r="W673" s="226">
        <f>+H673/4</f>
        <v>112401.9375</v>
      </c>
      <c r="X673" s="226"/>
      <c r="Y673" s="226"/>
      <c r="Z673" s="226"/>
      <c r="AA673" s="226">
        <f>+W673</f>
        <v>112401.9375</v>
      </c>
      <c r="AB673" s="226"/>
      <c r="AC673" s="226">
        <f>+AA673</f>
        <v>112401.9375</v>
      </c>
      <c r="AD673" s="226"/>
      <c r="AE673" s="226"/>
      <c r="AF673" s="226">
        <f>+AC673</f>
        <v>112401.9375</v>
      </c>
      <c r="AG673" s="223"/>
      <c r="AH673" s="223"/>
      <c r="AI673" s="83">
        <f>SUBTOTAL(9,J673:U673)</f>
        <v>4</v>
      </c>
      <c r="AJ673" s="84">
        <f>+H673/AI673</f>
        <v>112401.9375</v>
      </c>
    </row>
    <row r="674" spans="1:36" s="81" customFormat="1">
      <c r="A674" s="88">
        <v>665</v>
      </c>
      <c r="B674" s="96"/>
      <c r="C674" s="96" t="s">
        <v>426</v>
      </c>
      <c r="D674" s="98"/>
      <c r="E674" s="151">
        <v>74</v>
      </c>
      <c r="F674" s="139" t="s">
        <v>85</v>
      </c>
      <c r="G674" s="152">
        <v>5000</v>
      </c>
      <c r="H674" s="153">
        <f t="shared" ref="H674:H680" si="75">+E674*G674</f>
        <v>370000</v>
      </c>
      <c r="I674" s="98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W674" s="224"/>
      <c r="X674" s="224"/>
      <c r="Y674" s="224"/>
      <c r="Z674" s="224"/>
      <c r="AA674" s="224"/>
      <c r="AB674" s="224"/>
      <c r="AC674" s="224"/>
      <c r="AD674" s="224"/>
      <c r="AE674" s="224"/>
      <c r="AF674" s="224"/>
      <c r="AG674" s="224"/>
      <c r="AH674" s="224"/>
    </row>
    <row r="675" spans="1:36" s="81" customFormat="1">
      <c r="A675" s="88">
        <v>666</v>
      </c>
      <c r="B675" s="96"/>
      <c r="C675" s="96" t="s">
        <v>425</v>
      </c>
      <c r="D675" s="98"/>
      <c r="E675" s="151">
        <v>2</v>
      </c>
      <c r="F675" s="139" t="s">
        <v>134</v>
      </c>
      <c r="G675" s="152">
        <v>17145</v>
      </c>
      <c r="H675" s="153">
        <f t="shared" si="75"/>
        <v>34290</v>
      </c>
      <c r="I675" s="98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W675" s="224"/>
      <c r="X675" s="224"/>
      <c r="Y675" s="224"/>
      <c r="Z675" s="224"/>
      <c r="AA675" s="224"/>
      <c r="AB675" s="224"/>
      <c r="AC675" s="224"/>
      <c r="AD675" s="224"/>
      <c r="AE675" s="224"/>
      <c r="AF675" s="224"/>
      <c r="AG675" s="224"/>
      <c r="AH675" s="224"/>
    </row>
    <row r="676" spans="1:36" s="81" customFormat="1">
      <c r="A676" s="88">
        <v>667</v>
      </c>
      <c r="B676" s="96"/>
      <c r="C676" s="150" t="s">
        <v>124</v>
      </c>
      <c r="D676" s="98"/>
      <c r="E676" s="151">
        <v>5</v>
      </c>
      <c r="F676" s="139" t="s">
        <v>125</v>
      </c>
      <c r="G676" s="152">
        <v>450</v>
      </c>
      <c r="H676" s="153">
        <f t="shared" si="75"/>
        <v>2250</v>
      </c>
      <c r="I676" s="98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W676" s="224"/>
      <c r="X676" s="224"/>
      <c r="Y676" s="224"/>
      <c r="Z676" s="224"/>
      <c r="AA676" s="224"/>
      <c r="AB676" s="224"/>
      <c r="AC676" s="224"/>
      <c r="AD676" s="224"/>
      <c r="AE676" s="224"/>
      <c r="AF676" s="224"/>
      <c r="AG676" s="224"/>
      <c r="AH676" s="224"/>
    </row>
    <row r="677" spans="1:36" s="81" customFormat="1">
      <c r="A677" s="88">
        <v>668</v>
      </c>
      <c r="B677" s="96"/>
      <c r="C677" s="179" t="s">
        <v>114</v>
      </c>
      <c r="D677" s="98"/>
      <c r="E677" s="143">
        <v>5</v>
      </c>
      <c r="F677" s="169" t="s">
        <v>85</v>
      </c>
      <c r="G677" s="130">
        <v>399.75</v>
      </c>
      <c r="H677" s="153">
        <f t="shared" si="75"/>
        <v>1998.75</v>
      </c>
      <c r="I677" s="98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W677" s="224"/>
      <c r="X677" s="224"/>
      <c r="Y677" s="224"/>
      <c r="Z677" s="224"/>
      <c r="AA677" s="224"/>
      <c r="AB677" s="224"/>
      <c r="AC677" s="224"/>
      <c r="AD677" s="224"/>
      <c r="AE677" s="224"/>
      <c r="AF677" s="224"/>
      <c r="AG677" s="224"/>
      <c r="AH677" s="224"/>
    </row>
    <row r="678" spans="1:36" s="81" customFormat="1">
      <c r="A678" s="88">
        <v>669</v>
      </c>
      <c r="B678" s="96"/>
      <c r="C678" s="96" t="s">
        <v>173</v>
      </c>
      <c r="D678" s="98"/>
      <c r="E678" s="88">
        <v>1</v>
      </c>
      <c r="F678" s="86" t="s">
        <v>134</v>
      </c>
      <c r="G678" s="152">
        <v>7999</v>
      </c>
      <c r="H678" s="153">
        <f t="shared" si="75"/>
        <v>7999</v>
      </c>
      <c r="I678" s="98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W678" s="224"/>
      <c r="X678" s="224"/>
      <c r="Y678" s="224"/>
      <c r="Z678" s="224"/>
      <c r="AA678" s="224"/>
      <c r="AB678" s="224"/>
      <c r="AC678" s="224"/>
      <c r="AD678" s="224"/>
      <c r="AE678" s="224"/>
      <c r="AF678" s="224"/>
      <c r="AG678" s="224"/>
      <c r="AH678" s="224"/>
    </row>
    <row r="679" spans="1:36" s="81" customFormat="1">
      <c r="A679" s="88">
        <v>670</v>
      </c>
      <c r="B679" s="96"/>
      <c r="C679" s="96" t="s">
        <v>113</v>
      </c>
      <c r="D679" s="98"/>
      <c r="E679" s="151">
        <v>60</v>
      </c>
      <c r="F679" s="139" t="s">
        <v>109</v>
      </c>
      <c r="G679" s="152">
        <v>413</v>
      </c>
      <c r="H679" s="153">
        <f t="shared" si="75"/>
        <v>24780</v>
      </c>
      <c r="I679" s="98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W679" s="224"/>
      <c r="X679" s="224"/>
      <c r="Y679" s="224"/>
      <c r="Z679" s="224"/>
      <c r="AA679" s="224"/>
      <c r="AB679" s="224"/>
      <c r="AC679" s="224"/>
      <c r="AD679" s="224"/>
      <c r="AE679" s="224"/>
      <c r="AF679" s="224"/>
      <c r="AG679" s="224"/>
      <c r="AH679" s="224"/>
    </row>
    <row r="680" spans="1:36" s="81" customFormat="1">
      <c r="A680" s="88">
        <v>671</v>
      </c>
      <c r="B680" s="96"/>
      <c r="C680" s="96" t="s">
        <v>108</v>
      </c>
      <c r="D680" s="98"/>
      <c r="E680" s="151">
        <v>10</v>
      </c>
      <c r="F680" s="139" t="s">
        <v>109</v>
      </c>
      <c r="G680" s="152">
        <v>829</v>
      </c>
      <c r="H680" s="153">
        <f t="shared" si="75"/>
        <v>8290</v>
      </c>
      <c r="I680" s="98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W680" s="224"/>
      <c r="X680" s="224"/>
      <c r="Y680" s="224"/>
      <c r="Z680" s="224"/>
      <c r="AA680" s="224"/>
      <c r="AB680" s="224"/>
      <c r="AC680" s="224"/>
      <c r="AD680" s="224"/>
      <c r="AE680" s="224"/>
      <c r="AF680" s="224"/>
      <c r="AG680" s="224"/>
      <c r="AH680" s="224"/>
    </row>
    <row r="681" spans="1:36">
      <c r="A681" s="238">
        <v>672</v>
      </c>
      <c r="B681" s="91" t="s">
        <v>36</v>
      </c>
      <c r="C681" s="91" t="s">
        <v>37</v>
      </c>
      <c r="D681" s="92" t="s">
        <v>79</v>
      </c>
      <c r="E681" s="92"/>
      <c r="F681" s="92"/>
      <c r="G681" s="93"/>
      <c r="H681" s="94">
        <f>+H682</f>
        <v>187662</v>
      </c>
      <c r="I681" s="92" t="s">
        <v>26</v>
      </c>
      <c r="J681" s="220">
        <f t="shared" ref="J681:U681" si="76">+J682</f>
        <v>2</v>
      </c>
      <c r="K681" s="220">
        <f t="shared" si="76"/>
        <v>0</v>
      </c>
      <c r="L681" s="220">
        <f t="shared" si="76"/>
        <v>0</v>
      </c>
      <c r="M681" s="220">
        <f t="shared" si="76"/>
        <v>2</v>
      </c>
      <c r="N681" s="220">
        <f t="shared" si="76"/>
        <v>0</v>
      </c>
      <c r="O681" s="220">
        <f t="shared" si="76"/>
        <v>0</v>
      </c>
      <c r="P681" s="220">
        <f t="shared" si="76"/>
        <v>2</v>
      </c>
      <c r="Q681" s="220">
        <f t="shared" si="76"/>
        <v>0</v>
      </c>
      <c r="R681" s="220">
        <f t="shared" si="76"/>
        <v>0</v>
      </c>
      <c r="S681" s="220">
        <f t="shared" si="76"/>
        <v>2</v>
      </c>
      <c r="T681" s="220">
        <f t="shared" si="76"/>
        <v>0</v>
      </c>
      <c r="U681" s="220">
        <f t="shared" si="76"/>
        <v>0</v>
      </c>
      <c r="W681" s="225">
        <f t="shared" ref="W681" si="77">+W682</f>
        <v>46915.5</v>
      </c>
      <c r="X681" s="225">
        <f t="shared" ref="X681" si="78">+X682</f>
        <v>0</v>
      </c>
      <c r="Y681" s="225">
        <f t="shared" ref="Y681" si="79">+Y682</f>
        <v>0</v>
      </c>
      <c r="Z681" s="225">
        <f t="shared" ref="Z681" si="80">+Z682</f>
        <v>46915.5</v>
      </c>
      <c r="AA681" s="225">
        <f t="shared" ref="AA681" si="81">+AA682</f>
        <v>0</v>
      </c>
      <c r="AB681" s="225">
        <f t="shared" ref="AB681" si="82">+AB682</f>
        <v>0</v>
      </c>
      <c r="AC681" s="225">
        <f t="shared" ref="AC681" si="83">+AC682</f>
        <v>46915.5</v>
      </c>
      <c r="AD681" s="225">
        <f t="shared" ref="AD681" si="84">+AD682</f>
        <v>0</v>
      </c>
      <c r="AE681" s="225">
        <f t="shared" ref="AE681" si="85">+AE682</f>
        <v>0</v>
      </c>
      <c r="AF681" s="225">
        <f t="shared" ref="AF681" si="86">+AF682</f>
        <v>46915.5</v>
      </c>
      <c r="AG681" s="225">
        <f t="shared" ref="AG681" si="87">+AG682</f>
        <v>0</v>
      </c>
      <c r="AH681" s="225">
        <f t="shared" ref="AH681" si="88">+AH682</f>
        <v>0</v>
      </c>
      <c r="AJ681" s="83"/>
    </row>
    <row r="682" spans="1:36">
      <c r="A682" s="237">
        <v>673</v>
      </c>
      <c r="B682" s="56" t="s">
        <v>36</v>
      </c>
      <c r="C682" s="56" t="s">
        <v>334</v>
      </c>
      <c r="D682" s="61" t="s">
        <v>38</v>
      </c>
      <c r="E682" s="61"/>
      <c r="F682" s="61"/>
      <c r="G682" s="62"/>
      <c r="H682" s="65">
        <f>SUM(H683:H687)</f>
        <v>187662</v>
      </c>
      <c r="I682" s="61" t="s">
        <v>26</v>
      </c>
      <c r="J682" s="233">
        <v>2</v>
      </c>
      <c r="K682" s="233"/>
      <c r="L682" s="233"/>
      <c r="M682" s="233">
        <v>2</v>
      </c>
      <c r="N682" s="233"/>
      <c r="O682" s="233"/>
      <c r="P682" s="233">
        <v>2</v>
      </c>
      <c r="Q682" s="233"/>
      <c r="R682" s="233"/>
      <c r="S682" s="233">
        <v>2</v>
      </c>
      <c r="T682" s="233"/>
      <c r="U682" s="233"/>
      <c r="W682" s="223">
        <f>+H682/4</f>
        <v>46915.5</v>
      </c>
      <c r="X682" s="223"/>
      <c r="Y682" s="223"/>
      <c r="Z682" s="223">
        <f>+W682</f>
        <v>46915.5</v>
      </c>
      <c r="AA682" s="223"/>
      <c r="AB682" s="223"/>
      <c r="AC682" s="223">
        <f>+Z682</f>
        <v>46915.5</v>
      </c>
      <c r="AD682" s="223"/>
      <c r="AE682" s="223"/>
      <c r="AF682" s="223">
        <f>+AC682</f>
        <v>46915.5</v>
      </c>
      <c r="AG682" s="223"/>
      <c r="AH682" s="223"/>
      <c r="AI682" s="83">
        <f>SUBTOTAL(9,J682:U682)</f>
        <v>8</v>
      </c>
      <c r="AJ682" s="84">
        <f>+H682/AI682</f>
        <v>23457.75</v>
      </c>
    </row>
    <row r="683" spans="1:36" s="81" customFormat="1">
      <c r="A683" s="88">
        <v>674</v>
      </c>
      <c r="B683" s="96"/>
      <c r="C683" s="96" t="s">
        <v>427</v>
      </c>
      <c r="D683" s="98"/>
      <c r="E683" s="88">
        <v>2</v>
      </c>
      <c r="F683" s="86" t="s">
        <v>134</v>
      </c>
      <c r="G683" s="109">
        <v>19499</v>
      </c>
      <c r="H683" s="141">
        <f t="shared" ref="H683:H687" si="89">+E683*G683</f>
        <v>38998</v>
      </c>
      <c r="I683" s="98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W683" s="224"/>
      <c r="X683" s="224"/>
      <c r="Y683" s="224"/>
      <c r="Z683" s="224"/>
      <c r="AA683" s="224"/>
      <c r="AB683" s="224"/>
      <c r="AC683" s="224"/>
      <c r="AD683" s="224"/>
      <c r="AE683" s="224"/>
      <c r="AF683" s="224"/>
      <c r="AG683" s="224"/>
      <c r="AH683" s="224"/>
    </row>
    <row r="684" spans="1:36" s="81" customFormat="1">
      <c r="A684" s="88">
        <v>675</v>
      </c>
      <c r="B684" s="96"/>
      <c r="C684" s="96" t="s">
        <v>173</v>
      </c>
      <c r="D684" s="98"/>
      <c r="E684" s="88">
        <v>1</v>
      </c>
      <c r="F684" s="86" t="s">
        <v>134</v>
      </c>
      <c r="G684" s="140">
        <v>7999</v>
      </c>
      <c r="H684" s="141">
        <f t="shared" si="89"/>
        <v>7999</v>
      </c>
      <c r="I684" s="98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W684" s="224"/>
      <c r="X684" s="224"/>
      <c r="Y684" s="224"/>
      <c r="Z684" s="224"/>
      <c r="AA684" s="224"/>
      <c r="AB684" s="224"/>
      <c r="AC684" s="224"/>
      <c r="AD684" s="224"/>
      <c r="AE684" s="224"/>
      <c r="AF684" s="224"/>
      <c r="AG684" s="224"/>
      <c r="AH684" s="224"/>
    </row>
    <row r="685" spans="1:36" s="81" customFormat="1">
      <c r="A685" s="88">
        <v>676</v>
      </c>
      <c r="B685" s="96"/>
      <c r="C685" s="96" t="s">
        <v>428</v>
      </c>
      <c r="D685" s="98"/>
      <c r="E685" s="88">
        <v>1</v>
      </c>
      <c r="F685" s="86" t="s">
        <v>134</v>
      </c>
      <c r="G685" s="109">
        <v>10995</v>
      </c>
      <c r="H685" s="141">
        <f t="shared" si="89"/>
        <v>10995</v>
      </c>
      <c r="I685" s="98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W685" s="224"/>
      <c r="X685" s="224"/>
      <c r="Y685" s="224"/>
      <c r="Z685" s="224"/>
      <c r="AA685" s="224"/>
      <c r="AB685" s="224"/>
      <c r="AC685" s="224"/>
      <c r="AD685" s="224"/>
      <c r="AE685" s="224"/>
      <c r="AF685" s="224"/>
      <c r="AG685" s="224"/>
      <c r="AH685" s="224"/>
    </row>
    <row r="686" spans="1:36" s="81" customFormat="1">
      <c r="A686" s="88">
        <v>677</v>
      </c>
      <c r="B686" s="96"/>
      <c r="C686" s="96" t="s">
        <v>429</v>
      </c>
      <c r="D686" s="98"/>
      <c r="E686" s="88">
        <v>2</v>
      </c>
      <c r="F686" s="86" t="s">
        <v>134</v>
      </c>
      <c r="G686" s="109">
        <v>5495</v>
      </c>
      <c r="H686" s="141">
        <f t="shared" si="89"/>
        <v>10990</v>
      </c>
      <c r="I686" s="98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W686" s="224"/>
      <c r="X686" s="224"/>
      <c r="Y686" s="224"/>
      <c r="Z686" s="224"/>
      <c r="AA686" s="224"/>
      <c r="AB686" s="224"/>
      <c r="AC686" s="224"/>
      <c r="AD686" s="224"/>
      <c r="AE686" s="224"/>
      <c r="AF686" s="224"/>
      <c r="AG686" s="224"/>
      <c r="AH686" s="224"/>
    </row>
    <row r="687" spans="1:36" s="81" customFormat="1">
      <c r="A687" s="88">
        <v>678</v>
      </c>
      <c r="B687" s="96"/>
      <c r="C687" s="96" t="s">
        <v>430</v>
      </c>
      <c r="D687" s="98"/>
      <c r="E687" s="88">
        <v>3</v>
      </c>
      <c r="F687" s="86" t="s">
        <v>134</v>
      </c>
      <c r="G687" s="109">
        <v>39560</v>
      </c>
      <c r="H687" s="141">
        <f t="shared" si="89"/>
        <v>118680</v>
      </c>
      <c r="I687" s="98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W687" s="224"/>
      <c r="X687" s="224"/>
      <c r="Y687" s="224"/>
      <c r="Z687" s="224"/>
      <c r="AA687" s="224"/>
      <c r="AB687" s="224"/>
      <c r="AC687" s="224"/>
      <c r="AD687" s="224"/>
      <c r="AE687" s="224"/>
      <c r="AF687" s="224"/>
      <c r="AG687" s="224"/>
      <c r="AH687" s="224"/>
    </row>
    <row r="688" spans="1:36">
      <c r="A688" s="238">
        <v>679</v>
      </c>
      <c r="B688" s="91" t="s">
        <v>39</v>
      </c>
      <c r="C688" s="91" t="s">
        <v>40</v>
      </c>
      <c r="D688" s="92" t="s">
        <v>79</v>
      </c>
      <c r="E688" s="92"/>
      <c r="F688" s="92"/>
      <c r="G688" s="93"/>
      <c r="H688" s="94">
        <f>+H689+H700</f>
        <v>524774.91</v>
      </c>
      <c r="I688" s="92" t="s">
        <v>26</v>
      </c>
      <c r="J688" s="220">
        <f t="shared" ref="J688:U688" si="90">+J689+J700</f>
        <v>3</v>
      </c>
      <c r="K688" s="220">
        <f t="shared" si="90"/>
        <v>0</v>
      </c>
      <c r="L688" s="220">
        <f t="shared" si="90"/>
        <v>0</v>
      </c>
      <c r="M688" s="220">
        <f t="shared" si="90"/>
        <v>2</v>
      </c>
      <c r="N688" s="220">
        <f t="shared" si="90"/>
        <v>0</v>
      </c>
      <c r="O688" s="220">
        <f t="shared" si="90"/>
        <v>0</v>
      </c>
      <c r="P688" s="220">
        <f t="shared" si="90"/>
        <v>2</v>
      </c>
      <c r="Q688" s="220">
        <f t="shared" si="90"/>
        <v>0</v>
      </c>
      <c r="R688" s="220">
        <f t="shared" si="90"/>
        <v>0</v>
      </c>
      <c r="S688" s="220">
        <f t="shared" si="90"/>
        <v>2</v>
      </c>
      <c r="T688" s="220">
        <f t="shared" si="90"/>
        <v>0</v>
      </c>
      <c r="U688" s="220">
        <f t="shared" si="90"/>
        <v>0</v>
      </c>
      <c r="W688" s="225">
        <f t="shared" ref="W688" si="91">+W689+W700</f>
        <v>277027.58999999997</v>
      </c>
      <c r="X688" s="225">
        <f t="shared" ref="X688" si="92">+X689+X700</f>
        <v>0</v>
      </c>
      <c r="Y688" s="225">
        <f t="shared" ref="Y688" si="93">+Y689+Y700</f>
        <v>0</v>
      </c>
      <c r="Z688" s="225">
        <f t="shared" ref="Z688" si="94">+Z689+Z700</f>
        <v>82582.44</v>
      </c>
      <c r="AA688" s="225">
        <f t="shared" ref="AA688" si="95">+AA689+AA700</f>
        <v>0</v>
      </c>
      <c r="AB688" s="225">
        <f t="shared" ref="AB688" si="96">+AB689+AB700</f>
        <v>0</v>
      </c>
      <c r="AC688" s="225">
        <f t="shared" ref="AC688" si="97">+AC689+AC700</f>
        <v>82582.44</v>
      </c>
      <c r="AD688" s="225">
        <f t="shared" ref="AD688" si="98">+AD689+AD700</f>
        <v>0</v>
      </c>
      <c r="AE688" s="225">
        <f t="shared" ref="AE688" si="99">+AE689+AE700</f>
        <v>0</v>
      </c>
      <c r="AF688" s="225">
        <f t="shared" ref="AF688" si="100">+AF689+AF700</f>
        <v>82582.44</v>
      </c>
      <c r="AG688" s="225">
        <f t="shared" ref="AG688" si="101">+AG689+AG700</f>
        <v>0</v>
      </c>
      <c r="AH688" s="225">
        <f t="shared" ref="AH688" si="102">+AH689+AH700</f>
        <v>0</v>
      </c>
      <c r="AJ688" s="83"/>
    </row>
    <row r="689" spans="1:36">
      <c r="A689" s="237">
        <v>680</v>
      </c>
      <c r="B689" s="56" t="s">
        <v>39</v>
      </c>
      <c r="C689" s="56" t="s">
        <v>334</v>
      </c>
      <c r="D689" s="61" t="s">
        <v>38</v>
      </c>
      <c r="E689" s="61"/>
      <c r="F689" s="61"/>
      <c r="G689" s="62"/>
      <c r="H689" s="65">
        <f>SUM(H690:H699)</f>
        <v>330329.76</v>
      </c>
      <c r="I689" s="61" t="s">
        <v>26</v>
      </c>
      <c r="J689" s="233">
        <v>2</v>
      </c>
      <c r="K689" s="233"/>
      <c r="L689" s="233"/>
      <c r="M689" s="233">
        <v>2</v>
      </c>
      <c r="N689" s="233"/>
      <c r="O689" s="233"/>
      <c r="P689" s="233">
        <v>2</v>
      </c>
      <c r="Q689" s="233"/>
      <c r="R689" s="233"/>
      <c r="S689" s="233">
        <v>2</v>
      </c>
      <c r="T689" s="233"/>
      <c r="U689" s="233"/>
      <c r="W689" s="223">
        <f>+H689/4</f>
        <v>82582.44</v>
      </c>
      <c r="X689" s="223"/>
      <c r="Y689" s="223"/>
      <c r="Z689" s="223">
        <f>+W689</f>
        <v>82582.44</v>
      </c>
      <c r="AA689" s="223"/>
      <c r="AB689" s="223"/>
      <c r="AC689" s="223">
        <f>+Z689</f>
        <v>82582.44</v>
      </c>
      <c r="AD689" s="223"/>
      <c r="AE689" s="223"/>
      <c r="AF689" s="223">
        <f>+AC689</f>
        <v>82582.44</v>
      </c>
      <c r="AG689" s="223"/>
      <c r="AH689" s="223"/>
      <c r="AI689" s="83">
        <f>SUBTOTAL(9,J689:U689)</f>
        <v>8</v>
      </c>
      <c r="AJ689" s="84">
        <f>+H689/AI689</f>
        <v>41291.22</v>
      </c>
    </row>
    <row r="690" spans="1:36" s="81" customFormat="1">
      <c r="A690" s="88">
        <v>681</v>
      </c>
      <c r="B690" s="96"/>
      <c r="C690" s="96" t="s">
        <v>431</v>
      </c>
      <c r="D690" s="98"/>
      <c r="E690" s="88">
        <v>3</v>
      </c>
      <c r="F690" s="86" t="s">
        <v>134</v>
      </c>
      <c r="G690" s="109">
        <v>2999</v>
      </c>
      <c r="H690" s="141">
        <f t="shared" ref="H690:H699" si="103">+E690*G690</f>
        <v>8997</v>
      </c>
      <c r="I690" s="98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W690" s="224"/>
      <c r="X690" s="224"/>
      <c r="Y690" s="224"/>
      <c r="Z690" s="224"/>
      <c r="AA690" s="224"/>
      <c r="AB690" s="224"/>
      <c r="AC690" s="224"/>
      <c r="AD690" s="224"/>
      <c r="AE690" s="224"/>
      <c r="AF690" s="224"/>
      <c r="AG690" s="224"/>
      <c r="AH690" s="224"/>
    </row>
    <row r="691" spans="1:36" s="81" customFormat="1">
      <c r="A691" s="88">
        <v>682</v>
      </c>
      <c r="B691" s="96"/>
      <c r="C691" s="148" t="s">
        <v>180</v>
      </c>
      <c r="D691" s="98"/>
      <c r="E691" s="149">
        <v>2</v>
      </c>
      <c r="F691" s="139" t="s">
        <v>134</v>
      </c>
      <c r="G691" s="140">
        <v>15000</v>
      </c>
      <c r="H691" s="141">
        <f t="shared" si="103"/>
        <v>30000</v>
      </c>
      <c r="I691" s="98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W691" s="224"/>
      <c r="X691" s="224"/>
      <c r="Y691" s="224"/>
      <c r="Z691" s="224"/>
      <c r="AA691" s="224"/>
      <c r="AB691" s="224"/>
      <c r="AC691" s="224"/>
      <c r="AD691" s="224"/>
      <c r="AE691" s="224"/>
      <c r="AF691" s="224"/>
      <c r="AG691" s="224"/>
      <c r="AH691" s="224"/>
    </row>
    <row r="692" spans="1:36" s="81" customFormat="1">
      <c r="A692" s="88">
        <v>683</v>
      </c>
      <c r="B692" s="96"/>
      <c r="C692" s="96" t="s">
        <v>432</v>
      </c>
      <c r="D692" s="98"/>
      <c r="E692" s="88">
        <v>2</v>
      </c>
      <c r="F692" s="86" t="s">
        <v>134</v>
      </c>
      <c r="G692" s="109">
        <v>49999</v>
      </c>
      <c r="H692" s="141">
        <f t="shared" si="103"/>
        <v>99998</v>
      </c>
      <c r="I692" s="98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W692" s="224"/>
      <c r="X692" s="224"/>
      <c r="Y692" s="224"/>
      <c r="Z692" s="224"/>
      <c r="AA692" s="224"/>
      <c r="AB692" s="224"/>
      <c r="AC692" s="224"/>
      <c r="AD692" s="224"/>
      <c r="AE692" s="224"/>
      <c r="AF692" s="224"/>
      <c r="AG692" s="224"/>
      <c r="AH692" s="224"/>
    </row>
    <row r="693" spans="1:36" s="81" customFormat="1">
      <c r="A693" s="88">
        <v>684</v>
      </c>
      <c r="B693" s="96"/>
      <c r="C693" s="96" t="s">
        <v>433</v>
      </c>
      <c r="D693" s="98"/>
      <c r="E693" s="88">
        <v>5</v>
      </c>
      <c r="F693" s="86" t="s">
        <v>134</v>
      </c>
      <c r="G693" s="109">
        <v>2650</v>
      </c>
      <c r="H693" s="141">
        <f t="shared" si="103"/>
        <v>13250</v>
      </c>
      <c r="I693" s="98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W693" s="224"/>
      <c r="X693" s="224"/>
      <c r="Y693" s="224"/>
      <c r="Z693" s="224"/>
      <c r="AA693" s="224"/>
      <c r="AB693" s="224"/>
      <c r="AC693" s="224"/>
      <c r="AD693" s="224"/>
      <c r="AE693" s="224"/>
      <c r="AF693" s="224"/>
      <c r="AG693" s="224"/>
      <c r="AH693" s="224"/>
    </row>
    <row r="694" spans="1:36" s="81" customFormat="1">
      <c r="A694" s="88">
        <v>685</v>
      </c>
      <c r="B694" s="96"/>
      <c r="C694" s="96" t="s">
        <v>92</v>
      </c>
      <c r="D694" s="98"/>
      <c r="E694" s="88">
        <v>1</v>
      </c>
      <c r="F694" s="86" t="s">
        <v>134</v>
      </c>
      <c r="G694" s="109">
        <v>48000</v>
      </c>
      <c r="H694" s="141">
        <f t="shared" si="103"/>
        <v>48000</v>
      </c>
      <c r="I694" s="98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W694" s="224"/>
      <c r="X694" s="224"/>
      <c r="Y694" s="224"/>
      <c r="Z694" s="224"/>
      <c r="AA694" s="224"/>
      <c r="AB694" s="224"/>
      <c r="AC694" s="224"/>
      <c r="AD694" s="224"/>
      <c r="AE694" s="224"/>
      <c r="AF694" s="224"/>
      <c r="AG694" s="224"/>
      <c r="AH694" s="224"/>
    </row>
    <row r="695" spans="1:36" s="81" customFormat="1" ht="25.5">
      <c r="A695" s="88">
        <v>686</v>
      </c>
      <c r="B695" s="96"/>
      <c r="C695" s="96" t="s">
        <v>434</v>
      </c>
      <c r="D695" s="98"/>
      <c r="E695" s="88">
        <v>2</v>
      </c>
      <c r="F695" s="86" t="s">
        <v>134</v>
      </c>
      <c r="G695" s="109">
        <v>6500</v>
      </c>
      <c r="H695" s="141">
        <f t="shared" si="103"/>
        <v>13000</v>
      </c>
      <c r="I695" s="98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W695" s="224"/>
      <c r="X695" s="224"/>
      <c r="Y695" s="224"/>
      <c r="Z695" s="224"/>
      <c r="AA695" s="224"/>
      <c r="AB695" s="224"/>
      <c r="AC695" s="224"/>
      <c r="AD695" s="224"/>
      <c r="AE695" s="224"/>
      <c r="AF695" s="224"/>
      <c r="AG695" s="224"/>
      <c r="AH695" s="224"/>
    </row>
    <row r="696" spans="1:36" s="81" customFormat="1">
      <c r="A696" s="88">
        <v>687</v>
      </c>
      <c r="B696" s="96"/>
      <c r="C696" s="96" t="s">
        <v>435</v>
      </c>
      <c r="D696" s="98"/>
      <c r="E696" s="88">
        <v>2</v>
      </c>
      <c r="F696" s="86" t="s">
        <v>206</v>
      </c>
      <c r="G696" s="109">
        <v>10122.379999999999</v>
      </c>
      <c r="H696" s="141">
        <f t="shared" si="103"/>
        <v>20244.759999999998</v>
      </c>
      <c r="I696" s="98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W696" s="224"/>
      <c r="X696" s="224"/>
      <c r="Y696" s="224"/>
      <c r="Z696" s="224"/>
      <c r="AA696" s="224"/>
      <c r="AB696" s="224"/>
      <c r="AC696" s="224"/>
      <c r="AD696" s="224"/>
      <c r="AE696" s="224"/>
      <c r="AF696" s="224"/>
      <c r="AG696" s="224"/>
      <c r="AH696" s="224"/>
    </row>
    <row r="697" spans="1:36" s="81" customFormat="1" ht="25.5">
      <c r="A697" s="88">
        <v>688</v>
      </c>
      <c r="B697" s="96"/>
      <c r="C697" s="96" t="s">
        <v>178</v>
      </c>
      <c r="D697" s="98"/>
      <c r="E697" s="149">
        <v>2</v>
      </c>
      <c r="F697" s="86" t="s">
        <v>134</v>
      </c>
      <c r="G697" s="140">
        <v>39990</v>
      </c>
      <c r="H697" s="141">
        <f t="shared" si="103"/>
        <v>79980</v>
      </c>
      <c r="I697" s="98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W697" s="224"/>
      <c r="X697" s="224"/>
      <c r="Y697" s="224"/>
      <c r="Z697" s="224"/>
      <c r="AA697" s="224"/>
      <c r="AB697" s="224"/>
      <c r="AC697" s="224"/>
      <c r="AD697" s="224"/>
      <c r="AE697" s="224"/>
      <c r="AF697" s="224"/>
      <c r="AG697" s="224"/>
      <c r="AH697" s="224"/>
    </row>
    <row r="698" spans="1:36" s="81" customFormat="1" ht="38.25">
      <c r="A698" s="88">
        <v>689</v>
      </c>
      <c r="B698" s="96"/>
      <c r="C698" s="96" t="s">
        <v>436</v>
      </c>
      <c r="D698" s="98"/>
      <c r="E698" s="88">
        <v>2</v>
      </c>
      <c r="F698" s="86" t="s">
        <v>134</v>
      </c>
      <c r="G698" s="109">
        <v>3780</v>
      </c>
      <c r="H698" s="141">
        <f t="shared" si="103"/>
        <v>7560</v>
      </c>
      <c r="I698" s="98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W698" s="224"/>
      <c r="X698" s="224"/>
      <c r="Y698" s="224"/>
      <c r="Z698" s="224"/>
      <c r="AA698" s="224"/>
      <c r="AB698" s="224"/>
      <c r="AC698" s="224"/>
      <c r="AD698" s="224"/>
      <c r="AE698" s="224"/>
      <c r="AF698" s="224"/>
      <c r="AG698" s="224"/>
      <c r="AH698" s="224"/>
    </row>
    <row r="699" spans="1:36" s="81" customFormat="1" ht="25.5">
      <c r="A699" s="88">
        <v>690</v>
      </c>
      <c r="B699" s="96"/>
      <c r="C699" s="96" t="s">
        <v>437</v>
      </c>
      <c r="D699" s="98"/>
      <c r="E699" s="88">
        <v>2</v>
      </c>
      <c r="F699" s="86" t="s">
        <v>134</v>
      </c>
      <c r="G699" s="109">
        <v>4650</v>
      </c>
      <c r="H699" s="141">
        <f t="shared" si="103"/>
        <v>9300</v>
      </c>
      <c r="I699" s="98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W699" s="224"/>
      <c r="X699" s="224"/>
      <c r="Y699" s="224"/>
      <c r="Z699" s="224"/>
      <c r="AA699" s="224"/>
      <c r="AB699" s="224"/>
      <c r="AC699" s="224"/>
      <c r="AD699" s="224"/>
      <c r="AE699" s="224"/>
      <c r="AF699" s="224"/>
      <c r="AG699" s="224"/>
      <c r="AH699" s="224"/>
    </row>
    <row r="700" spans="1:36" ht="25.5">
      <c r="A700" s="237">
        <v>691</v>
      </c>
      <c r="B700" s="56" t="s">
        <v>39</v>
      </c>
      <c r="C700" s="56" t="s">
        <v>337</v>
      </c>
      <c r="D700" s="61" t="s">
        <v>38</v>
      </c>
      <c r="E700" s="61"/>
      <c r="F700" s="61"/>
      <c r="G700" s="62"/>
      <c r="H700" s="65">
        <f>SUM(H701:H705)</f>
        <v>194445.15</v>
      </c>
      <c r="I700" s="61" t="s">
        <v>26</v>
      </c>
      <c r="J700" s="234">
        <v>1</v>
      </c>
      <c r="K700" s="234"/>
      <c r="L700" s="234"/>
      <c r="M700" s="234"/>
      <c r="N700" s="234"/>
      <c r="O700" s="234"/>
      <c r="P700" s="234"/>
      <c r="Q700" s="234"/>
      <c r="R700" s="234"/>
      <c r="S700" s="234"/>
      <c r="T700" s="233"/>
      <c r="U700" s="233"/>
      <c r="W700" s="226">
        <f>+H700</f>
        <v>194445.15</v>
      </c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3"/>
      <c r="AH700" s="223"/>
      <c r="AI700" s="83">
        <f>SUBTOTAL(9,J700:U700)</f>
        <v>1</v>
      </c>
      <c r="AJ700" s="84">
        <f>+H700/AI700</f>
        <v>194445.15</v>
      </c>
    </row>
    <row r="701" spans="1:36" s="81" customFormat="1">
      <c r="A701" s="88">
        <v>692</v>
      </c>
      <c r="B701" s="96"/>
      <c r="C701" s="150" t="s">
        <v>180</v>
      </c>
      <c r="D701" s="98"/>
      <c r="E701" s="151">
        <v>1</v>
      </c>
      <c r="F701" s="139" t="s">
        <v>134</v>
      </c>
      <c r="G701" s="152">
        <v>15000</v>
      </c>
      <c r="H701" s="153">
        <f t="shared" ref="H701:H705" si="104">+E701*G701</f>
        <v>15000</v>
      </c>
      <c r="I701" s="98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W701" s="224"/>
      <c r="X701" s="224"/>
      <c r="Y701" s="224"/>
      <c r="Z701" s="224"/>
      <c r="AA701" s="224"/>
      <c r="AB701" s="224"/>
      <c r="AC701" s="224"/>
      <c r="AD701" s="224"/>
      <c r="AE701" s="224"/>
      <c r="AF701" s="224"/>
      <c r="AG701" s="224"/>
      <c r="AH701" s="224"/>
    </row>
    <row r="702" spans="1:36" s="81" customFormat="1">
      <c r="A702" s="88">
        <v>693</v>
      </c>
      <c r="B702" s="96"/>
      <c r="C702" s="96" t="s">
        <v>92</v>
      </c>
      <c r="D702" s="98"/>
      <c r="E702" s="88">
        <v>2</v>
      </c>
      <c r="F702" s="86" t="s">
        <v>134</v>
      </c>
      <c r="G702" s="109">
        <f>48000-1717.35-2902.5+219.85-109.925</f>
        <v>43490.074999999997</v>
      </c>
      <c r="H702" s="153">
        <f t="shared" si="104"/>
        <v>86980.15</v>
      </c>
      <c r="I702" s="98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W702" s="224"/>
      <c r="X702" s="224"/>
      <c r="Y702" s="224"/>
      <c r="Z702" s="224"/>
      <c r="AA702" s="224"/>
      <c r="AB702" s="224"/>
      <c r="AC702" s="224"/>
      <c r="AD702" s="224"/>
      <c r="AE702" s="224"/>
      <c r="AF702" s="224"/>
      <c r="AG702" s="224"/>
      <c r="AH702" s="224"/>
    </row>
    <row r="703" spans="1:36" s="81" customFormat="1">
      <c r="A703" s="88">
        <v>694</v>
      </c>
      <c r="B703" s="96"/>
      <c r="C703" s="96" t="s">
        <v>429</v>
      </c>
      <c r="D703" s="98"/>
      <c r="E703" s="88">
        <v>1</v>
      </c>
      <c r="F703" s="86" t="s">
        <v>134</v>
      </c>
      <c r="G703" s="109">
        <v>5495</v>
      </c>
      <c r="H703" s="153">
        <f t="shared" si="104"/>
        <v>5495</v>
      </c>
      <c r="I703" s="98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W703" s="224"/>
      <c r="X703" s="224"/>
      <c r="Y703" s="224"/>
      <c r="Z703" s="224"/>
      <c r="AA703" s="224"/>
      <c r="AB703" s="224"/>
      <c r="AC703" s="224"/>
      <c r="AD703" s="224"/>
      <c r="AE703" s="224"/>
      <c r="AF703" s="224"/>
      <c r="AG703" s="224"/>
      <c r="AH703" s="224"/>
    </row>
    <row r="704" spans="1:36" s="81" customFormat="1" ht="25.5">
      <c r="A704" s="88">
        <v>695</v>
      </c>
      <c r="B704" s="96"/>
      <c r="C704" s="96" t="s">
        <v>178</v>
      </c>
      <c r="D704" s="98"/>
      <c r="E704" s="149">
        <v>2</v>
      </c>
      <c r="F704" s="86" t="s">
        <v>134</v>
      </c>
      <c r="G704" s="140">
        <v>39990</v>
      </c>
      <c r="H704" s="141">
        <f t="shared" si="104"/>
        <v>79980</v>
      </c>
      <c r="I704" s="98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W704" s="224"/>
      <c r="X704" s="224"/>
      <c r="Y704" s="224"/>
      <c r="Z704" s="224"/>
      <c r="AA704" s="224"/>
      <c r="AB704" s="224"/>
      <c r="AC704" s="224"/>
      <c r="AD704" s="224"/>
      <c r="AE704" s="224"/>
      <c r="AF704" s="224"/>
      <c r="AG704" s="224"/>
      <c r="AH704" s="224"/>
    </row>
    <row r="705" spans="1:36" s="81" customFormat="1">
      <c r="A705" s="88">
        <v>696</v>
      </c>
      <c r="B705" s="96"/>
      <c r="C705" s="96" t="s">
        <v>438</v>
      </c>
      <c r="D705" s="98"/>
      <c r="E705" s="88">
        <v>1</v>
      </c>
      <c r="F705" s="86" t="s">
        <v>134</v>
      </c>
      <c r="G705" s="109">
        <v>6990</v>
      </c>
      <c r="H705" s="153">
        <f t="shared" si="104"/>
        <v>6990</v>
      </c>
      <c r="I705" s="98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W705" s="224"/>
      <c r="X705" s="224"/>
      <c r="Y705" s="224"/>
      <c r="Z705" s="224"/>
      <c r="AA705" s="224"/>
      <c r="AB705" s="224"/>
      <c r="AC705" s="224"/>
      <c r="AD705" s="224"/>
      <c r="AE705" s="224"/>
      <c r="AF705" s="224"/>
      <c r="AG705" s="224"/>
      <c r="AH705" s="224"/>
    </row>
    <row r="706" spans="1:36">
      <c r="A706" s="238">
        <v>697</v>
      </c>
      <c r="B706" s="91" t="s">
        <v>41</v>
      </c>
      <c r="C706" s="91" t="s">
        <v>42</v>
      </c>
      <c r="D706" s="92" t="s">
        <v>79</v>
      </c>
      <c r="E706" s="92"/>
      <c r="F706" s="92"/>
      <c r="G706" s="93"/>
      <c r="H706" s="94">
        <f>+H707+H712+H714</f>
        <v>824095</v>
      </c>
      <c r="I706" s="92" t="s">
        <v>26</v>
      </c>
      <c r="J706" s="220">
        <f t="shared" ref="J706:U706" si="105">+J707+J712+J714</f>
        <v>2</v>
      </c>
      <c r="K706" s="220">
        <f t="shared" si="105"/>
        <v>0</v>
      </c>
      <c r="L706" s="220">
        <f t="shared" si="105"/>
        <v>0</v>
      </c>
      <c r="M706" s="220">
        <f t="shared" si="105"/>
        <v>0</v>
      </c>
      <c r="N706" s="220">
        <f t="shared" si="105"/>
        <v>0</v>
      </c>
      <c r="O706" s="220">
        <f t="shared" si="105"/>
        <v>0</v>
      </c>
      <c r="P706" s="220">
        <f t="shared" si="105"/>
        <v>0</v>
      </c>
      <c r="Q706" s="220">
        <f t="shared" si="105"/>
        <v>0</v>
      </c>
      <c r="R706" s="220">
        <f t="shared" si="105"/>
        <v>0</v>
      </c>
      <c r="S706" s="220">
        <f t="shared" si="105"/>
        <v>0</v>
      </c>
      <c r="T706" s="220">
        <f t="shared" si="105"/>
        <v>1</v>
      </c>
      <c r="U706" s="220">
        <f t="shared" si="105"/>
        <v>0</v>
      </c>
      <c r="W706" s="225">
        <f t="shared" ref="W706" si="106">+W707+W712+W714</f>
        <v>810995</v>
      </c>
      <c r="X706" s="225">
        <f t="shared" ref="X706" si="107">+X707+X712+X714</f>
        <v>0</v>
      </c>
      <c r="Y706" s="225">
        <f t="shared" ref="Y706" si="108">+Y707+Y712+Y714</f>
        <v>0</v>
      </c>
      <c r="Z706" s="225">
        <f t="shared" ref="Z706" si="109">+Z707+Z712+Z714</f>
        <v>0</v>
      </c>
      <c r="AA706" s="225">
        <f t="shared" ref="AA706" si="110">+AA707+AA712+AA714</f>
        <v>0</v>
      </c>
      <c r="AB706" s="225">
        <f t="shared" ref="AB706" si="111">+AB707+AB712+AB714</f>
        <v>0</v>
      </c>
      <c r="AC706" s="225">
        <f t="shared" ref="AC706" si="112">+AC707+AC712+AC714</f>
        <v>0</v>
      </c>
      <c r="AD706" s="225">
        <f t="shared" ref="AD706" si="113">+AD707+AD712+AD714</f>
        <v>0</v>
      </c>
      <c r="AE706" s="225">
        <f t="shared" ref="AE706" si="114">+AE707+AE712+AE714</f>
        <v>0</v>
      </c>
      <c r="AF706" s="225">
        <f t="shared" ref="AF706" si="115">+AF707+AF712+AF714</f>
        <v>0</v>
      </c>
      <c r="AG706" s="225">
        <f t="shared" ref="AG706" si="116">+AG707+AG712+AG714</f>
        <v>13100</v>
      </c>
      <c r="AH706" s="225">
        <f t="shared" ref="AH706" si="117">+AH707+AH712+AH714</f>
        <v>0</v>
      </c>
      <c r="AJ706" s="83"/>
    </row>
    <row r="707" spans="1:36">
      <c r="A707" s="237">
        <v>698</v>
      </c>
      <c r="B707" s="56" t="s">
        <v>41</v>
      </c>
      <c r="C707" s="56" t="s">
        <v>334</v>
      </c>
      <c r="D707" s="61" t="s">
        <v>38</v>
      </c>
      <c r="E707" s="61"/>
      <c r="F707" s="61"/>
      <c r="G707" s="62"/>
      <c r="H707" s="65">
        <f>SUM(H708:H711)</f>
        <v>464997</v>
      </c>
      <c r="I707" s="61" t="s">
        <v>26</v>
      </c>
      <c r="J707" s="233">
        <v>1</v>
      </c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W707" s="223">
        <f>+H707</f>
        <v>464997</v>
      </c>
      <c r="X707" s="223"/>
      <c r="Y707" s="223"/>
      <c r="Z707" s="223"/>
      <c r="AA707" s="223"/>
      <c r="AB707" s="223"/>
      <c r="AC707" s="223"/>
      <c r="AD707" s="223"/>
      <c r="AE707" s="223"/>
      <c r="AF707" s="223"/>
      <c r="AG707" s="223"/>
      <c r="AH707" s="223"/>
      <c r="AI707" s="83">
        <f>SUBTOTAL(9,J707:U707)</f>
        <v>1</v>
      </c>
      <c r="AJ707" s="84">
        <f>+H707/AI707</f>
        <v>464997</v>
      </c>
    </row>
    <row r="708" spans="1:36" s="81" customFormat="1">
      <c r="A708" s="88">
        <v>699</v>
      </c>
      <c r="B708" s="96"/>
      <c r="C708" s="148" t="s">
        <v>168</v>
      </c>
      <c r="D708" s="98"/>
      <c r="E708" s="88">
        <v>3</v>
      </c>
      <c r="F708" s="86" t="s">
        <v>134</v>
      </c>
      <c r="G708" s="140">
        <v>14999</v>
      </c>
      <c r="H708" s="141">
        <f>+E708*G708</f>
        <v>44997</v>
      </c>
      <c r="I708" s="98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W708" s="224"/>
      <c r="X708" s="224"/>
      <c r="Y708" s="224"/>
      <c r="Z708" s="224"/>
      <c r="AA708" s="224"/>
      <c r="AB708" s="224"/>
      <c r="AC708" s="224"/>
      <c r="AD708" s="224"/>
      <c r="AE708" s="224"/>
      <c r="AF708" s="224"/>
      <c r="AG708" s="224"/>
      <c r="AH708" s="224"/>
    </row>
    <row r="709" spans="1:36" s="81" customFormat="1">
      <c r="A709" s="88">
        <v>700</v>
      </c>
      <c r="B709" s="96"/>
      <c r="C709" s="96" t="s">
        <v>439</v>
      </c>
      <c r="D709" s="98"/>
      <c r="E709" s="88">
        <v>15</v>
      </c>
      <c r="F709" s="86" t="s">
        <v>134</v>
      </c>
      <c r="G709" s="109">
        <v>4500</v>
      </c>
      <c r="H709" s="141">
        <f>+E709*G709</f>
        <v>67500</v>
      </c>
      <c r="I709" s="98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W709" s="224"/>
      <c r="X709" s="224"/>
      <c r="Y709" s="224"/>
      <c r="Z709" s="224"/>
      <c r="AA709" s="224"/>
      <c r="AB709" s="224"/>
      <c r="AC709" s="224"/>
      <c r="AD709" s="224"/>
      <c r="AE709" s="224"/>
      <c r="AF709" s="224"/>
      <c r="AG709" s="224"/>
      <c r="AH709" s="224"/>
    </row>
    <row r="710" spans="1:36" s="81" customFormat="1">
      <c r="A710" s="88">
        <v>701</v>
      </c>
      <c r="B710" s="96"/>
      <c r="C710" s="96" t="s">
        <v>166</v>
      </c>
      <c r="D710" s="98"/>
      <c r="E710" s="88">
        <v>15</v>
      </c>
      <c r="F710" s="86" t="s">
        <v>134</v>
      </c>
      <c r="G710" s="109">
        <v>3500</v>
      </c>
      <c r="H710" s="141">
        <f>+E710*G710</f>
        <v>52500</v>
      </c>
      <c r="I710" s="98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W710" s="224"/>
      <c r="X710" s="224"/>
      <c r="Y710" s="224"/>
      <c r="Z710" s="224"/>
      <c r="AA710" s="224"/>
      <c r="AB710" s="224"/>
      <c r="AC710" s="224"/>
      <c r="AD710" s="224"/>
      <c r="AE710" s="224"/>
      <c r="AF710" s="224"/>
      <c r="AG710" s="224"/>
      <c r="AH710" s="224"/>
    </row>
    <row r="711" spans="1:36" s="81" customFormat="1">
      <c r="A711" s="88">
        <v>702</v>
      </c>
      <c r="B711" s="96"/>
      <c r="C711" s="148" t="s">
        <v>440</v>
      </c>
      <c r="D711" s="98"/>
      <c r="E711" s="149">
        <v>12</v>
      </c>
      <c r="F711" s="86" t="s">
        <v>281</v>
      </c>
      <c r="G711" s="140">
        <v>12500</v>
      </c>
      <c r="H711" s="141">
        <f>+E711*G711*2</f>
        <v>300000</v>
      </c>
      <c r="I711" s="98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W711" s="224"/>
      <c r="X711" s="224"/>
      <c r="Y711" s="224"/>
      <c r="Z711" s="224"/>
      <c r="AA711" s="224"/>
      <c r="AB711" s="224"/>
      <c r="AC711" s="224"/>
      <c r="AD711" s="224"/>
      <c r="AE711" s="224"/>
      <c r="AF711" s="224"/>
      <c r="AG711" s="224"/>
      <c r="AH711" s="224"/>
    </row>
    <row r="712" spans="1:36">
      <c r="A712" s="237">
        <v>703</v>
      </c>
      <c r="B712" s="56" t="s">
        <v>41</v>
      </c>
      <c r="C712" s="56" t="s">
        <v>326</v>
      </c>
      <c r="D712" s="61" t="s">
        <v>38</v>
      </c>
      <c r="E712" s="61"/>
      <c r="F712" s="61"/>
      <c r="G712" s="62"/>
      <c r="H712" s="65">
        <f>SUM(H713)</f>
        <v>13100</v>
      </c>
      <c r="I712" s="61" t="s">
        <v>26</v>
      </c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>
        <v>1</v>
      </c>
      <c r="U712" s="233"/>
      <c r="W712" s="223"/>
      <c r="X712" s="223"/>
      <c r="Y712" s="223"/>
      <c r="Z712" s="223"/>
      <c r="AA712" s="223"/>
      <c r="AB712" s="223"/>
      <c r="AC712" s="223"/>
      <c r="AD712" s="223"/>
      <c r="AE712" s="223"/>
      <c r="AF712" s="223"/>
      <c r="AG712" s="223">
        <f>+H712</f>
        <v>13100</v>
      </c>
      <c r="AH712" s="223"/>
      <c r="AI712" s="83">
        <f>SUBTOTAL(9,J712:U712)</f>
        <v>1</v>
      </c>
      <c r="AJ712" s="84">
        <f>+H712/AI712</f>
        <v>13100</v>
      </c>
    </row>
    <row r="713" spans="1:36" s="81" customFormat="1">
      <c r="A713" s="88">
        <v>704</v>
      </c>
      <c r="B713" s="96"/>
      <c r="C713" s="96" t="s">
        <v>441</v>
      </c>
      <c r="D713" s="86"/>
      <c r="E713" s="88">
        <v>2</v>
      </c>
      <c r="F713" s="86" t="s">
        <v>85</v>
      </c>
      <c r="G713" s="109">
        <v>6550</v>
      </c>
      <c r="H713" s="101">
        <v>13100</v>
      </c>
      <c r="I713" s="98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W713" s="224"/>
      <c r="X713" s="224"/>
      <c r="Y713" s="224"/>
      <c r="Z713" s="224"/>
      <c r="AA713" s="224"/>
      <c r="AB713" s="224"/>
      <c r="AC713" s="224"/>
      <c r="AD713" s="224"/>
      <c r="AE713" s="224"/>
      <c r="AF713" s="224"/>
      <c r="AG713" s="224"/>
      <c r="AH713" s="224"/>
    </row>
    <row r="714" spans="1:36" ht="25.5">
      <c r="A714" s="237">
        <v>705</v>
      </c>
      <c r="B714" s="56" t="s">
        <v>41</v>
      </c>
      <c r="C714" s="56" t="s">
        <v>337</v>
      </c>
      <c r="D714" s="61" t="s">
        <v>38</v>
      </c>
      <c r="E714" s="61"/>
      <c r="F714" s="61"/>
      <c r="G714" s="62"/>
      <c r="H714" s="65">
        <f>SUM(H715:H718)</f>
        <v>345998</v>
      </c>
      <c r="I714" s="61" t="s">
        <v>26</v>
      </c>
      <c r="J714" s="233">
        <v>1</v>
      </c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W714" s="223">
        <f>+H714</f>
        <v>345998</v>
      </c>
      <c r="X714" s="223"/>
      <c r="Y714" s="223"/>
      <c r="Z714" s="223"/>
      <c r="AA714" s="223"/>
      <c r="AB714" s="223"/>
      <c r="AC714" s="223"/>
      <c r="AD714" s="223"/>
      <c r="AE714" s="223"/>
      <c r="AF714" s="223"/>
      <c r="AG714" s="223"/>
      <c r="AH714" s="223"/>
      <c r="AJ714" s="83"/>
    </row>
    <row r="715" spans="1:36" s="81" customFormat="1">
      <c r="A715" s="88">
        <v>706</v>
      </c>
      <c r="B715" s="96"/>
      <c r="C715" s="150" t="s">
        <v>168</v>
      </c>
      <c r="D715" s="98"/>
      <c r="E715" s="88">
        <v>2</v>
      </c>
      <c r="F715" s="86" t="s">
        <v>134</v>
      </c>
      <c r="G715" s="152">
        <v>14999</v>
      </c>
      <c r="H715" s="153">
        <f t="shared" ref="H715:H717" si="118">+E715*G715</f>
        <v>29998</v>
      </c>
      <c r="I715" s="98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W715" s="224"/>
      <c r="X715" s="224"/>
      <c r="Y715" s="224"/>
      <c r="Z715" s="224"/>
      <c r="AA715" s="224"/>
      <c r="AB715" s="224"/>
      <c r="AC715" s="224"/>
      <c r="AD715" s="224"/>
      <c r="AE715" s="224"/>
      <c r="AF715" s="224"/>
      <c r="AG715" s="224"/>
      <c r="AH715" s="224"/>
    </row>
    <row r="716" spans="1:36" s="81" customFormat="1">
      <c r="A716" s="88">
        <v>707</v>
      </c>
      <c r="B716" s="96"/>
      <c r="C716" s="96" t="s">
        <v>439</v>
      </c>
      <c r="D716" s="98"/>
      <c r="E716" s="88">
        <v>2</v>
      </c>
      <c r="F716" s="86" t="s">
        <v>134</v>
      </c>
      <c r="G716" s="109">
        <v>4500</v>
      </c>
      <c r="H716" s="153">
        <f t="shared" si="118"/>
        <v>9000</v>
      </c>
      <c r="I716" s="98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W716" s="224"/>
      <c r="X716" s="224"/>
      <c r="Y716" s="224"/>
      <c r="Z716" s="224"/>
      <c r="AA716" s="224"/>
      <c r="AB716" s="224"/>
      <c r="AC716" s="224"/>
      <c r="AD716" s="224"/>
      <c r="AE716" s="224"/>
      <c r="AF716" s="224"/>
      <c r="AG716" s="224"/>
      <c r="AH716" s="224"/>
    </row>
    <row r="717" spans="1:36" s="81" customFormat="1">
      <c r="A717" s="88">
        <v>708</v>
      </c>
      <c r="B717" s="96"/>
      <c r="C717" s="96" t="s">
        <v>166</v>
      </c>
      <c r="D717" s="98"/>
      <c r="E717" s="88">
        <v>2</v>
      </c>
      <c r="F717" s="86" t="s">
        <v>134</v>
      </c>
      <c r="G717" s="109">
        <v>3500</v>
      </c>
      <c r="H717" s="153">
        <f t="shared" si="118"/>
        <v>7000</v>
      </c>
      <c r="I717" s="98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W717" s="224"/>
      <c r="X717" s="224"/>
      <c r="Y717" s="224"/>
      <c r="Z717" s="224"/>
      <c r="AA717" s="224"/>
      <c r="AB717" s="224"/>
      <c r="AC717" s="224"/>
      <c r="AD717" s="224"/>
      <c r="AE717" s="224"/>
      <c r="AF717" s="224"/>
      <c r="AG717" s="224"/>
      <c r="AH717" s="224"/>
    </row>
    <row r="718" spans="1:36" s="81" customFormat="1">
      <c r="A718" s="88">
        <v>709</v>
      </c>
      <c r="B718" s="96"/>
      <c r="C718" s="150" t="s">
        <v>442</v>
      </c>
      <c r="D718" s="98"/>
      <c r="E718" s="151">
        <v>12</v>
      </c>
      <c r="F718" s="86" t="s">
        <v>281</v>
      </c>
      <c r="G718" s="152">
        <v>12500</v>
      </c>
      <c r="H718" s="153">
        <f>+E718*G718*2</f>
        <v>300000</v>
      </c>
      <c r="I718" s="98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W718" s="224"/>
      <c r="X718" s="224"/>
      <c r="Y718" s="224"/>
      <c r="Z718" s="224"/>
      <c r="AA718" s="224"/>
      <c r="AB718" s="224"/>
      <c r="AC718" s="224"/>
      <c r="AD718" s="224"/>
      <c r="AE718" s="224"/>
      <c r="AF718" s="224"/>
      <c r="AG718" s="224"/>
      <c r="AH718" s="224"/>
    </row>
    <row r="719" spans="1:36" ht="25.5">
      <c r="A719" s="238">
        <v>710</v>
      </c>
      <c r="B719" s="91" t="s">
        <v>43</v>
      </c>
      <c r="C719" s="91" t="s">
        <v>44</v>
      </c>
      <c r="D719" s="92" t="s">
        <v>79</v>
      </c>
      <c r="E719" s="92"/>
      <c r="F719" s="92"/>
      <c r="G719" s="93"/>
      <c r="H719" s="94">
        <f>+H720</f>
        <v>230000</v>
      </c>
      <c r="I719" s="92" t="s">
        <v>26</v>
      </c>
      <c r="J719" s="220">
        <f t="shared" ref="J719:U719" si="119">+J720</f>
        <v>1</v>
      </c>
      <c r="K719" s="220">
        <f t="shared" si="119"/>
        <v>0</v>
      </c>
      <c r="L719" s="220">
        <f t="shared" si="119"/>
        <v>0</v>
      </c>
      <c r="M719" s="220">
        <f t="shared" si="119"/>
        <v>1</v>
      </c>
      <c r="N719" s="220">
        <f t="shared" si="119"/>
        <v>0</v>
      </c>
      <c r="O719" s="220">
        <f t="shared" si="119"/>
        <v>0</v>
      </c>
      <c r="P719" s="220">
        <f t="shared" si="119"/>
        <v>1</v>
      </c>
      <c r="Q719" s="220">
        <f t="shared" si="119"/>
        <v>0</v>
      </c>
      <c r="R719" s="220">
        <f t="shared" si="119"/>
        <v>0</v>
      </c>
      <c r="S719" s="220">
        <f t="shared" si="119"/>
        <v>1</v>
      </c>
      <c r="T719" s="220">
        <f t="shared" si="119"/>
        <v>0</v>
      </c>
      <c r="U719" s="220">
        <f t="shared" si="119"/>
        <v>0</v>
      </c>
      <c r="W719" s="225">
        <f t="shared" ref="W719" si="120">+W720</f>
        <v>57500</v>
      </c>
      <c r="X719" s="225">
        <f t="shared" ref="X719" si="121">+X720</f>
        <v>0</v>
      </c>
      <c r="Y719" s="225">
        <f t="shared" ref="Y719" si="122">+Y720</f>
        <v>0</v>
      </c>
      <c r="Z719" s="225">
        <f t="shared" ref="Z719" si="123">+Z720</f>
        <v>57500</v>
      </c>
      <c r="AA719" s="225">
        <f t="shared" ref="AA719" si="124">+AA720</f>
        <v>0</v>
      </c>
      <c r="AB719" s="225">
        <f t="shared" ref="AB719" si="125">+AB720</f>
        <v>0</v>
      </c>
      <c r="AC719" s="225">
        <f t="shared" ref="AC719" si="126">+AC720</f>
        <v>57500</v>
      </c>
      <c r="AD719" s="225">
        <f t="shared" ref="AD719" si="127">+AD720</f>
        <v>0</v>
      </c>
      <c r="AE719" s="225">
        <f t="shared" ref="AE719" si="128">+AE720</f>
        <v>0</v>
      </c>
      <c r="AF719" s="225">
        <f t="shared" ref="AF719" si="129">+AF720</f>
        <v>57500</v>
      </c>
      <c r="AG719" s="225">
        <f t="shared" ref="AG719" si="130">+AG720</f>
        <v>0</v>
      </c>
      <c r="AH719" s="225">
        <f t="shared" ref="AH719" si="131">+AH720</f>
        <v>0</v>
      </c>
      <c r="AJ719" s="83"/>
    </row>
    <row r="720" spans="1:36" ht="25.5">
      <c r="A720" s="237">
        <v>711</v>
      </c>
      <c r="B720" s="56" t="s">
        <v>43</v>
      </c>
      <c r="C720" s="56" t="s">
        <v>148</v>
      </c>
      <c r="D720" s="61" t="s">
        <v>38</v>
      </c>
      <c r="E720" s="61"/>
      <c r="F720" s="61"/>
      <c r="G720" s="62"/>
      <c r="H720" s="65">
        <f>SUM(H721:H722)</f>
        <v>230000</v>
      </c>
      <c r="I720" s="61" t="s">
        <v>26</v>
      </c>
      <c r="J720" s="233">
        <v>1</v>
      </c>
      <c r="K720" s="233"/>
      <c r="L720" s="233"/>
      <c r="M720" s="233">
        <v>1</v>
      </c>
      <c r="N720" s="233"/>
      <c r="O720" s="233"/>
      <c r="P720" s="233">
        <v>1</v>
      </c>
      <c r="Q720" s="233"/>
      <c r="R720" s="233"/>
      <c r="S720" s="233">
        <v>1</v>
      </c>
      <c r="T720" s="233"/>
      <c r="U720" s="233"/>
      <c r="W720" s="223">
        <f>+H720/4</f>
        <v>57500</v>
      </c>
      <c r="X720" s="223"/>
      <c r="Y720" s="223"/>
      <c r="Z720" s="223">
        <f>+W720</f>
        <v>57500</v>
      </c>
      <c r="AA720" s="223"/>
      <c r="AB720" s="223"/>
      <c r="AC720" s="223">
        <f>+Z720</f>
        <v>57500</v>
      </c>
      <c r="AD720" s="223"/>
      <c r="AE720" s="223"/>
      <c r="AF720" s="223">
        <f>+AC720</f>
        <v>57500</v>
      </c>
      <c r="AG720" s="223"/>
      <c r="AH720" s="223"/>
      <c r="AI720" s="83">
        <f>SUBTOTAL(9,J720:U720)</f>
        <v>4</v>
      </c>
      <c r="AJ720" s="84">
        <f>+H720/AI720</f>
        <v>57500</v>
      </c>
    </row>
    <row r="721" spans="1:36" s="81" customFormat="1">
      <c r="A721" s="88">
        <v>712</v>
      </c>
      <c r="B721" s="96"/>
      <c r="C721" s="96" t="s">
        <v>443</v>
      </c>
      <c r="D721" s="98"/>
      <c r="E721" s="151">
        <v>1</v>
      </c>
      <c r="F721" s="139" t="s">
        <v>162</v>
      </c>
      <c r="G721" s="152">
        <f>230000/2</f>
        <v>115000</v>
      </c>
      <c r="H721" s="153">
        <f>+E721*G721</f>
        <v>115000</v>
      </c>
      <c r="I721" s="98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W721" s="224"/>
      <c r="X721" s="224"/>
      <c r="Y721" s="224"/>
      <c r="Z721" s="224"/>
      <c r="AA721" s="224"/>
      <c r="AB721" s="224"/>
      <c r="AC721" s="224"/>
      <c r="AD721" s="224"/>
      <c r="AE721" s="224"/>
      <c r="AF721" s="224"/>
      <c r="AG721" s="224"/>
      <c r="AH721" s="224"/>
    </row>
    <row r="722" spans="1:36" s="81" customFormat="1">
      <c r="A722" s="88">
        <v>713</v>
      </c>
      <c r="B722" s="96"/>
      <c r="C722" s="96" t="s">
        <v>444</v>
      </c>
      <c r="D722" s="98"/>
      <c r="E722" s="151">
        <v>1</v>
      </c>
      <c r="F722" s="139" t="s">
        <v>162</v>
      </c>
      <c r="G722" s="152">
        <f>230000/2</f>
        <v>115000</v>
      </c>
      <c r="H722" s="153">
        <f>+E722*G722</f>
        <v>115000</v>
      </c>
      <c r="I722" s="98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W722" s="224"/>
      <c r="X722" s="224"/>
      <c r="Y722" s="224"/>
      <c r="Z722" s="224"/>
      <c r="AA722" s="224"/>
      <c r="AB722" s="224"/>
      <c r="AC722" s="224"/>
      <c r="AD722" s="224"/>
      <c r="AE722" s="224"/>
      <c r="AF722" s="224"/>
      <c r="AG722" s="224"/>
      <c r="AH722" s="224"/>
    </row>
    <row r="723" spans="1:36">
      <c r="A723" s="238">
        <v>714</v>
      </c>
      <c r="B723" s="91" t="s">
        <v>45</v>
      </c>
      <c r="C723" s="91" t="s">
        <v>46</v>
      </c>
      <c r="D723" s="92" t="s">
        <v>79</v>
      </c>
      <c r="E723" s="92"/>
      <c r="F723" s="92"/>
      <c r="G723" s="93"/>
      <c r="H723" s="94">
        <f>+H724</f>
        <v>300000</v>
      </c>
      <c r="I723" s="92" t="s">
        <v>26</v>
      </c>
      <c r="J723" s="220">
        <f t="shared" ref="J723:U723" si="132">+J724</f>
        <v>0</v>
      </c>
      <c r="K723" s="220">
        <f t="shared" si="132"/>
        <v>0</v>
      </c>
      <c r="L723" s="220">
        <f t="shared" si="132"/>
        <v>0</v>
      </c>
      <c r="M723" s="220">
        <f t="shared" si="132"/>
        <v>0</v>
      </c>
      <c r="N723" s="220">
        <f t="shared" si="132"/>
        <v>0</v>
      </c>
      <c r="O723" s="220">
        <f t="shared" si="132"/>
        <v>0</v>
      </c>
      <c r="P723" s="220">
        <f t="shared" si="132"/>
        <v>0</v>
      </c>
      <c r="Q723" s="220">
        <f t="shared" si="132"/>
        <v>0</v>
      </c>
      <c r="R723" s="220">
        <f t="shared" si="132"/>
        <v>0</v>
      </c>
      <c r="S723" s="220">
        <f t="shared" si="132"/>
        <v>0</v>
      </c>
      <c r="T723" s="220">
        <f t="shared" si="132"/>
        <v>1</v>
      </c>
      <c r="U723" s="220">
        <f t="shared" si="132"/>
        <v>0</v>
      </c>
      <c r="W723" s="225">
        <f t="shared" ref="W723" si="133">+W724</f>
        <v>0</v>
      </c>
      <c r="X723" s="225">
        <f t="shared" ref="X723" si="134">+X724</f>
        <v>0</v>
      </c>
      <c r="Y723" s="225">
        <f t="shared" ref="Y723" si="135">+Y724</f>
        <v>0</v>
      </c>
      <c r="Z723" s="225">
        <f t="shared" ref="Z723" si="136">+Z724</f>
        <v>0</v>
      </c>
      <c r="AA723" s="225">
        <f t="shared" ref="AA723" si="137">+AA724</f>
        <v>0</v>
      </c>
      <c r="AB723" s="225">
        <f t="shared" ref="AB723" si="138">+AB724</f>
        <v>0</v>
      </c>
      <c r="AC723" s="225">
        <f t="shared" ref="AC723" si="139">+AC724</f>
        <v>0</v>
      </c>
      <c r="AD723" s="225">
        <f t="shared" ref="AD723" si="140">+AD724</f>
        <v>0</v>
      </c>
      <c r="AE723" s="225">
        <f t="shared" ref="AE723" si="141">+AE724</f>
        <v>0</v>
      </c>
      <c r="AF723" s="225">
        <f t="shared" ref="AF723" si="142">+AF724</f>
        <v>0</v>
      </c>
      <c r="AG723" s="225">
        <f t="shared" ref="AG723" si="143">+AG724</f>
        <v>300000</v>
      </c>
      <c r="AH723" s="225">
        <f t="shared" ref="AH723" si="144">+AH724</f>
        <v>0</v>
      </c>
      <c r="AJ723" s="83"/>
    </row>
    <row r="724" spans="1:36">
      <c r="A724" s="237">
        <v>715</v>
      </c>
      <c r="B724" s="56" t="s">
        <v>45</v>
      </c>
      <c r="C724" s="56" t="s">
        <v>326</v>
      </c>
      <c r="D724" s="61" t="s">
        <v>38</v>
      </c>
      <c r="E724" s="61"/>
      <c r="F724" s="61"/>
      <c r="G724" s="62"/>
      <c r="H724" s="65">
        <f>SUM(H725)</f>
        <v>300000</v>
      </c>
      <c r="I724" s="61" t="s">
        <v>26</v>
      </c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>
        <v>1</v>
      </c>
      <c r="U724" s="233"/>
      <c r="W724" s="223"/>
      <c r="X724" s="223"/>
      <c r="Y724" s="223"/>
      <c r="Z724" s="223"/>
      <c r="AA724" s="223"/>
      <c r="AB724" s="223"/>
      <c r="AC724" s="223"/>
      <c r="AD724" s="223"/>
      <c r="AE724" s="223"/>
      <c r="AF724" s="223"/>
      <c r="AG724" s="223">
        <f>+H724</f>
        <v>300000</v>
      </c>
      <c r="AH724" s="223"/>
      <c r="AI724" s="83">
        <f>SUBTOTAL(9,J724:U724)</f>
        <v>1</v>
      </c>
      <c r="AJ724" s="84">
        <f>+H724/AI724</f>
        <v>300000</v>
      </c>
    </row>
    <row r="725" spans="1:36" s="81" customFormat="1">
      <c r="A725" s="88">
        <v>716</v>
      </c>
      <c r="B725" s="96"/>
      <c r="C725" s="96" t="s">
        <v>445</v>
      </c>
      <c r="D725" s="86"/>
      <c r="E725" s="88">
        <v>200</v>
      </c>
      <c r="F725" s="86" t="s">
        <v>446</v>
      </c>
      <c r="G725" s="109">
        <v>1500</v>
      </c>
      <c r="H725" s="101">
        <f>+E725*G725</f>
        <v>300000</v>
      </c>
      <c r="I725" s="98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W725" s="224"/>
      <c r="X725" s="224"/>
      <c r="Y725" s="224"/>
      <c r="Z725" s="224"/>
      <c r="AA725" s="224"/>
      <c r="AB725" s="224"/>
      <c r="AC725" s="224"/>
      <c r="AD725" s="224"/>
      <c r="AE725" s="224"/>
      <c r="AF725" s="224"/>
      <c r="AG725" s="224"/>
      <c r="AH725" s="224"/>
    </row>
    <row r="726" spans="1:36">
      <c r="A726" s="238">
        <v>717</v>
      </c>
      <c r="B726" s="91" t="s">
        <v>48</v>
      </c>
      <c r="C726" s="91" t="s">
        <v>49</v>
      </c>
      <c r="D726" s="92" t="s">
        <v>79</v>
      </c>
      <c r="E726" s="92"/>
      <c r="F726" s="92"/>
      <c r="G726" s="93"/>
      <c r="H726" s="94">
        <f>+H727+H732+H736+H743+H746+H749+H774+H782+H790+H801+H809+H817+H826+H835+H860+H866+H903+H916+H921+H934+H940+H961+H965+H975+H1008+H1064+H1100</f>
        <v>12122460</v>
      </c>
      <c r="I726" s="92" t="s">
        <v>26</v>
      </c>
      <c r="J726" s="220">
        <f t="shared" ref="J726:U726" si="145">+J727+J732+J736+J743+J746+J749+J774+J782+J790+J801+J809+J817+J826+J835+J860+J866+J903+J916+J921+J934+J940+J961+J965+J975+J1008+J1064+J1100</f>
        <v>6</v>
      </c>
      <c r="K726" s="220">
        <f t="shared" si="145"/>
        <v>6</v>
      </c>
      <c r="L726" s="220">
        <f t="shared" si="145"/>
        <v>3</v>
      </c>
      <c r="M726" s="220">
        <f t="shared" si="145"/>
        <v>6</v>
      </c>
      <c r="N726" s="220">
        <f t="shared" si="145"/>
        <v>0</v>
      </c>
      <c r="O726" s="220">
        <f t="shared" si="145"/>
        <v>2</v>
      </c>
      <c r="P726" s="220">
        <f t="shared" si="145"/>
        <v>11</v>
      </c>
      <c r="Q726" s="220">
        <f t="shared" si="145"/>
        <v>2</v>
      </c>
      <c r="R726" s="220">
        <f t="shared" si="145"/>
        <v>1</v>
      </c>
      <c r="S726" s="220">
        <f t="shared" si="145"/>
        <v>3</v>
      </c>
      <c r="T726" s="220">
        <f t="shared" si="145"/>
        <v>1</v>
      </c>
      <c r="U726" s="220">
        <f t="shared" si="145"/>
        <v>0</v>
      </c>
      <c r="W726" s="225">
        <f t="shared" ref="W726" si="146">+W727+W732+W736+W743+W746+W749+W774+W782+W790+W801+W809+W817+W826+W835+W860+W866+W903+W916+W921+W934+W940+W961+W965+W975+W1008+W1064+W1100</f>
        <v>2281562.5</v>
      </c>
      <c r="X726" s="225">
        <f t="shared" ref="X726" si="147">+X727+X732+X736+X743+X746+X749+X774+X782+X790+X801+X809+X817+X826+X835+X860+X866+X903+X916+X921+X934+X940+X961+X965+X975+X1008+X1064+X1100</f>
        <v>114585</v>
      </c>
      <c r="Y726" s="225">
        <f t="shared" ref="Y726" si="148">+Y727+Y732+Y736+Y743+Y746+Y749+Y774+Y782+Y790+Y801+Y809+Y817+Y826+Y835+Y860+Y866+Y903+Y916+Y921+Y934+Y940+Y961+Y965+Y975+Y1008+Y1064+Y1100</f>
        <v>6300</v>
      </c>
      <c r="Z726" s="225">
        <f t="shared" ref="Z726" si="149">+Z727+Z732+Z736+Z743+Z746+Z749+Z774+Z782+Z790+Z801+Z809+Z817+Z826+Z835+Z860+Z866+Z903+Z916+Z921+Z934+Z940+Z961+Z965+Z975+Z1008+Z1064+Z1100</f>
        <v>2212437.5</v>
      </c>
      <c r="AA726" s="225">
        <f t="shared" ref="AA726" si="150">+AA727+AA732+AA736+AA743+AA746+AA749+AA774+AA782+AA790+AA801+AA809+AA817+AA826+AA835+AA860+AA866+AA903+AA916+AA921+AA934+AA940+AA961+AA965+AA975+AA1008+AA1064+AA1100</f>
        <v>0</v>
      </c>
      <c r="AB726" s="225">
        <f t="shared" ref="AB726" si="151">+AB727+AB732+AB736+AB743+AB746+AB749+AB774+AB782+AB790+AB801+AB809+AB817+AB826+AB835+AB860+AB866+AB903+AB916+AB921+AB934+AB940+AB961+AB965+AB975+AB1008+AB1064+AB1100</f>
        <v>566400</v>
      </c>
      <c r="AC726" s="225">
        <f t="shared" ref="AC726" si="152">+AC727+AC732+AC736+AC743+AC746+AC749+AC774+AC782+AC790+AC801+AC809+AC817+AC826+AC835+AC860+AC866+AC903+AC916+AC921+AC934+AC940+AC961+AC965+AC975+AC1008+AC1064+AC1100</f>
        <v>4084392.5</v>
      </c>
      <c r="AD726" s="225">
        <f t="shared" ref="AD726" si="153">+AD727+AD732+AD736+AD743+AD746+AD749+AD774+AD782+AD790+AD801+AD809+AD817+AD826+AD835+AD860+AD866+AD903+AD916+AD921+AD934+AD940+AD961+AD965+AD975+AD1008+AD1064+AD1100</f>
        <v>667100</v>
      </c>
      <c r="AE726" s="225">
        <f t="shared" ref="AE726" si="154">+AE727+AE732+AE736+AE743+AE746+AE749+AE774+AE782+AE790+AE801+AE809+AE817+AE826+AE835+AE860+AE866+AE903+AE916+AE921+AE934+AE940+AE961+AE965+AE975+AE1008+AE1064+AE1100</f>
        <v>66120</v>
      </c>
      <c r="AF726" s="225">
        <f t="shared" ref="AF726" si="155">+AF727+AF732+AF736+AF743+AF746+AF749+AF774+AF782+AF790+AF801+AF809+AF817+AF826+AF835+AF860+AF866+AF903+AF916+AF921+AF934+AF940+AF961+AF965+AF975+AF1008+AF1064+AF1100</f>
        <v>2099062.5</v>
      </c>
      <c r="AG726" s="225">
        <f t="shared" ref="AG726" si="156">+AG727+AG732+AG736+AG743+AG746+AG749+AG774+AG782+AG790+AG801+AG809+AG817+AG826+AG835+AG860+AG866+AG903+AG916+AG921+AG934+AG940+AG961+AG965+AG975+AG1008+AG1064+AG1100</f>
        <v>24500</v>
      </c>
      <c r="AH726" s="225">
        <f t="shared" ref="AH726" si="157">+AH727+AH732+AH736+AH743+AH746+AH749+AH774+AH782+AH790+AH801+AH809+AH817+AH826+AH835+AH860+AH866+AH903+AH916+AH921+AH934+AH940+AH961+AH965+AH975+AH1008+AH1064+AH1100</f>
        <v>0</v>
      </c>
      <c r="AJ726" s="83"/>
    </row>
    <row r="727" spans="1:36">
      <c r="A727" s="237">
        <v>718</v>
      </c>
      <c r="B727" s="56" t="s">
        <v>48</v>
      </c>
      <c r="C727" s="56" t="s">
        <v>80</v>
      </c>
      <c r="D727" s="61" t="s">
        <v>38</v>
      </c>
      <c r="E727" s="61"/>
      <c r="F727" s="61"/>
      <c r="G727" s="62"/>
      <c r="H727" s="65">
        <f>SUM(H728:H731)</f>
        <v>66120</v>
      </c>
      <c r="I727" s="61" t="s">
        <v>26</v>
      </c>
      <c r="J727" s="233"/>
      <c r="K727" s="233"/>
      <c r="L727" s="233"/>
      <c r="M727" s="233"/>
      <c r="N727" s="233"/>
      <c r="O727" s="233"/>
      <c r="P727" s="233"/>
      <c r="Q727" s="233"/>
      <c r="R727" s="233">
        <v>1</v>
      </c>
      <c r="S727" s="233"/>
      <c r="T727" s="233"/>
      <c r="U727" s="233"/>
      <c r="W727" s="223"/>
      <c r="X727" s="223"/>
      <c r="Y727" s="223"/>
      <c r="Z727" s="223"/>
      <c r="AA727" s="223"/>
      <c r="AB727" s="223"/>
      <c r="AC727" s="223"/>
      <c r="AD727" s="223"/>
      <c r="AE727" s="223">
        <f>+H727</f>
        <v>66120</v>
      </c>
      <c r="AF727" s="223"/>
      <c r="AG727" s="223"/>
      <c r="AH727" s="223"/>
      <c r="AI727" s="83">
        <f>SUBTOTAL(9,J727:U727)</f>
        <v>1</v>
      </c>
      <c r="AJ727" s="84">
        <f>+H727/AI727</f>
        <v>66120</v>
      </c>
    </row>
    <row r="728" spans="1:36" s="81" customFormat="1">
      <c r="A728" s="88">
        <v>719</v>
      </c>
      <c r="B728" s="96"/>
      <c r="C728" s="171" t="s">
        <v>102</v>
      </c>
      <c r="D728" s="98"/>
      <c r="E728" s="172">
        <f>12+12+10</f>
        <v>34</v>
      </c>
      <c r="F728" s="172" t="s">
        <v>81</v>
      </c>
      <c r="G728" s="173">
        <v>120</v>
      </c>
      <c r="H728" s="180">
        <f>E728*G728*4</f>
        <v>16320</v>
      </c>
      <c r="I728" s="98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W728" s="224"/>
      <c r="X728" s="224"/>
      <c r="Y728" s="224"/>
      <c r="Z728" s="224"/>
      <c r="AA728" s="224"/>
      <c r="AB728" s="224"/>
      <c r="AC728" s="224"/>
      <c r="AD728" s="224"/>
      <c r="AE728" s="224"/>
      <c r="AF728" s="224"/>
      <c r="AG728" s="224"/>
      <c r="AH728" s="224"/>
    </row>
    <row r="729" spans="1:36" s="81" customFormat="1">
      <c r="A729" s="88">
        <v>720</v>
      </c>
      <c r="B729" s="96"/>
      <c r="C729" s="171" t="s">
        <v>103</v>
      </c>
      <c r="D729" s="98"/>
      <c r="E729" s="172">
        <f>12+12+10</f>
        <v>34</v>
      </c>
      <c r="F729" s="172" t="s">
        <v>81</v>
      </c>
      <c r="G729" s="173">
        <v>180</v>
      </c>
      <c r="H729" s="180">
        <f>E729*G729*4</f>
        <v>24480</v>
      </c>
      <c r="I729" s="98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W729" s="224"/>
      <c r="X729" s="224"/>
      <c r="Y729" s="224"/>
      <c r="Z729" s="224"/>
      <c r="AA729" s="224"/>
      <c r="AB729" s="224"/>
      <c r="AC729" s="224"/>
      <c r="AD729" s="224"/>
      <c r="AE729" s="224"/>
      <c r="AF729" s="224"/>
      <c r="AG729" s="224"/>
      <c r="AH729" s="224"/>
    </row>
    <row r="730" spans="1:36" s="81" customFormat="1">
      <c r="A730" s="88">
        <v>721</v>
      </c>
      <c r="B730" s="96"/>
      <c r="C730" s="171" t="s">
        <v>104</v>
      </c>
      <c r="D730" s="98"/>
      <c r="E730" s="172">
        <f>12+12+10</f>
        <v>34</v>
      </c>
      <c r="F730" s="172" t="s">
        <v>81</v>
      </c>
      <c r="G730" s="173">
        <v>120</v>
      </c>
      <c r="H730" s="180">
        <f>E730*G730*4</f>
        <v>16320</v>
      </c>
      <c r="I730" s="98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W730" s="224"/>
      <c r="X730" s="224"/>
      <c r="Y730" s="224"/>
      <c r="Z730" s="224"/>
      <c r="AA730" s="224"/>
      <c r="AB730" s="224"/>
      <c r="AC730" s="224"/>
      <c r="AD730" s="224"/>
      <c r="AE730" s="224"/>
      <c r="AF730" s="224"/>
      <c r="AG730" s="224"/>
      <c r="AH730" s="224"/>
    </row>
    <row r="731" spans="1:36" s="81" customFormat="1">
      <c r="A731" s="88">
        <v>722</v>
      </c>
      <c r="B731" s="96"/>
      <c r="C731" s="171" t="s">
        <v>160</v>
      </c>
      <c r="D731" s="98"/>
      <c r="E731" s="172">
        <v>5</v>
      </c>
      <c r="F731" s="172" t="s">
        <v>117</v>
      </c>
      <c r="G731" s="173">
        <v>450</v>
      </c>
      <c r="H731" s="180">
        <f>E731*G731*4</f>
        <v>9000</v>
      </c>
      <c r="I731" s="98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W731" s="224"/>
      <c r="X731" s="224"/>
      <c r="Y731" s="224"/>
      <c r="Z731" s="224"/>
      <c r="AA731" s="224"/>
      <c r="AB731" s="224"/>
      <c r="AC731" s="224"/>
      <c r="AD731" s="224"/>
      <c r="AE731" s="224"/>
      <c r="AF731" s="224"/>
      <c r="AG731" s="224"/>
      <c r="AH731" s="224"/>
    </row>
    <row r="732" spans="1:36">
      <c r="A732" s="88">
        <v>723</v>
      </c>
      <c r="B732" s="56" t="s">
        <v>48</v>
      </c>
      <c r="C732" s="56" t="s">
        <v>326</v>
      </c>
      <c r="D732" s="61" t="s">
        <v>38</v>
      </c>
      <c r="E732" s="61"/>
      <c r="F732" s="61"/>
      <c r="G732" s="62"/>
      <c r="H732" s="65">
        <f>SUM(H733:H735)</f>
        <v>24500</v>
      </c>
      <c r="I732" s="61" t="s">
        <v>26</v>
      </c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>
        <v>1</v>
      </c>
      <c r="U732" s="233"/>
      <c r="W732" s="223"/>
      <c r="X732" s="223"/>
      <c r="Y732" s="223"/>
      <c r="Z732" s="223"/>
      <c r="AA732" s="223"/>
      <c r="AB732" s="223"/>
      <c r="AC732" s="223"/>
      <c r="AD732" s="223"/>
      <c r="AE732" s="223"/>
      <c r="AF732" s="223"/>
      <c r="AG732" s="223">
        <f>+H732</f>
        <v>24500</v>
      </c>
      <c r="AH732" s="223"/>
      <c r="AI732" s="83">
        <f>SUBTOTAL(9,J732:U732)</f>
        <v>1</v>
      </c>
      <c r="AJ732" s="84">
        <f>+H732/AI732</f>
        <v>24500</v>
      </c>
    </row>
    <row r="733" spans="1:36" s="81" customFormat="1">
      <c r="A733" s="88">
        <v>724</v>
      </c>
      <c r="B733" s="96"/>
      <c r="C733" s="96" t="s">
        <v>447</v>
      </c>
      <c r="D733" s="98"/>
      <c r="E733" s="86">
        <v>7</v>
      </c>
      <c r="F733" s="88" t="s">
        <v>81</v>
      </c>
      <c r="G733" s="50">
        <v>120</v>
      </c>
      <c r="H733" s="109">
        <v>5880</v>
      </c>
      <c r="I733" s="98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W733" s="224"/>
      <c r="X733" s="224"/>
      <c r="Y733" s="224"/>
      <c r="Z733" s="224"/>
      <c r="AA733" s="224"/>
      <c r="AB733" s="224"/>
      <c r="AC733" s="224"/>
      <c r="AD733" s="224"/>
      <c r="AE733" s="224"/>
      <c r="AF733" s="224"/>
      <c r="AG733" s="224"/>
      <c r="AH733" s="224"/>
    </row>
    <row r="734" spans="1:36" s="81" customFormat="1">
      <c r="A734" s="88">
        <v>725</v>
      </c>
      <c r="B734" s="96"/>
      <c r="C734" s="96" t="s">
        <v>448</v>
      </c>
      <c r="D734" s="98"/>
      <c r="E734" s="86">
        <v>7</v>
      </c>
      <c r="F734" s="88" t="s">
        <v>81</v>
      </c>
      <c r="G734" s="50">
        <v>200</v>
      </c>
      <c r="H734" s="109">
        <v>9800</v>
      </c>
      <c r="I734" s="98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W734" s="224"/>
      <c r="X734" s="224"/>
      <c r="Y734" s="224"/>
      <c r="Z734" s="224"/>
      <c r="AA734" s="224"/>
      <c r="AB734" s="224"/>
      <c r="AC734" s="224"/>
      <c r="AD734" s="224"/>
      <c r="AE734" s="224"/>
      <c r="AF734" s="224"/>
      <c r="AG734" s="224"/>
      <c r="AH734" s="224"/>
    </row>
    <row r="735" spans="1:36" s="81" customFormat="1">
      <c r="A735" s="88">
        <v>726</v>
      </c>
      <c r="B735" s="96"/>
      <c r="C735" s="96" t="s">
        <v>449</v>
      </c>
      <c r="D735" s="98"/>
      <c r="E735" s="86">
        <v>7</v>
      </c>
      <c r="F735" s="88" t="s">
        <v>81</v>
      </c>
      <c r="G735" s="50">
        <v>180</v>
      </c>
      <c r="H735" s="109">
        <v>8820</v>
      </c>
      <c r="I735" s="98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W735" s="224"/>
      <c r="X735" s="224"/>
      <c r="Y735" s="224"/>
      <c r="Z735" s="224"/>
      <c r="AA735" s="224"/>
      <c r="AB735" s="224"/>
      <c r="AC735" s="224"/>
      <c r="AD735" s="224"/>
      <c r="AE735" s="224"/>
      <c r="AF735" s="224"/>
      <c r="AG735" s="224"/>
      <c r="AH735" s="224"/>
    </row>
    <row r="736" spans="1:36" ht="25.5">
      <c r="A736" s="237">
        <v>727</v>
      </c>
      <c r="B736" s="56" t="s">
        <v>48</v>
      </c>
      <c r="C736" s="56" t="s">
        <v>100</v>
      </c>
      <c r="D736" s="61" t="s">
        <v>38</v>
      </c>
      <c r="E736" s="61"/>
      <c r="F736" s="61"/>
      <c r="G736" s="62"/>
      <c r="H736" s="65">
        <f>SUM(H738:H742)</f>
        <v>19260</v>
      </c>
      <c r="I736" s="61" t="s">
        <v>26</v>
      </c>
      <c r="J736" s="233"/>
      <c r="K736" s="233">
        <v>1</v>
      </c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W736" s="223"/>
      <c r="X736" s="223">
        <f>+H736</f>
        <v>19260</v>
      </c>
      <c r="Y736" s="223"/>
      <c r="Z736" s="223"/>
      <c r="AA736" s="223"/>
      <c r="AB736" s="223"/>
      <c r="AC736" s="223"/>
      <c r="AD736" s="223"/>
      <c r="AE736" s="223"/>
      <c r="AF736" s="223"/>
      <c r="AG736" s="223"/>
      <c r="AH736" s="223"/>
      <c r="AI736" s="83">
        <f>SUBTOTAL(9,J736:U736)</f>
        <v>1</v>
      </c>
      <c r="AJ736" s="84">
        <f>+H736/AI736</f>
        <v>19260</v>
      </c>
    </row>
    <row r="737" spans="1:36" s="81" customFormat="1">
      <c r="A737" s="88">
        <v>728</v>
      </c>
      <c r="B737" s="96"/>
      <c r="C737" s="110" t="s">
        <v>450</v>
      </c>
      <c r="D737" s="98"/>
      <c r="E737" s="86"/>
      <c r="F737" s="88"/>
      <c r="G737" s="50"/>
      <c r="H737" s="109"/>
      <c r="I737" s="98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W737" s="224"/>
      <c r="X737" s="224"/>
      <c r="Y737" s="224"/>
      <c r="Z737" s="224"/>
      <c r="AA737" s="224"/>
      <c r="AB737" s="224"/>
      <c r="AC737" s="224"/>
      <c r="AD737" s="224"/>
      <c r="AE737" s="224"/>
      <c r="AF737" s="224"/>
      <c r="AG737" s="224"/>
      <c r="AH737" s="224"/>
    </row>
    <row r="738" spans="1:36" s="81" customFormat="1">
      <c r="A738" s="88">
        <v>729</v>
      </c>
      <c r="B738" s="96"/>
      <c r="C738" s="96" t="s">
        <v>311</v>
      </c>
      <c r="D738" s="98"/>
      <c r="E738" s="98">
        <v>21</v>
      </c>
      <c r="F738" s="86" t="s">
        <v>81</v>
      </c>
      <c r="G738" s="102">
        <v>120</v>
      </c>
      <c r="H738" s="50">
        <v>5040</v>
      </c>
      <c r="I738" s="98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W738" s="224"/>
      <c r="X738" s="224"/>
      <c r="Y738" s="224"/>
      <c r="Z738" s="224"/>
      <c r="AA738" s="224"/>
      <c r="AB738" s="224"/>
      <c r="AC738" s="224"/>
      <c r="AD738" s="224"/>
      <c r="AE738" s="224"/>
      <c r="AF738" s="224"/>
      <c r="AG738" s="224"/>
      <c r="AH738" s="224"/>
    </row>
    <row r="739" spans="1:36" s="81" customFormat="1">
      <c r="A739" s="88">
        <v>730</v>
      </c>
      <c r="B739" s="96"/>
      <c r="C739" s="96" t="s">
        <v>312</v>
      </c>
      <c r="D739" s="98"/>
      <c r="E739" s="98">
        <v>21</v>
      </c>
      <c r="F739" s="86" t="s">
        <v>81</v>
      </c>
      <c r="G739" s="102">
        <v>180</v>
      </c>
      <c r="H739" s="50">
        <v>7560</v>
      </c>
      <c r="I739" s="98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W739" s="224"/>
      <c r="X739" s="224"/>
      <c r="Y739" s="224"/>
      <c r="Z739" s="224"/>
      <c r="AA739" s="224"/>
      <c r="AB739" s="224"/>
      <c r="AC739" s="224"/>
      <c r="AD739" s="224"/>
      <c r="AE739" s="224"/>
      <c r="AF739" s="224"/>
      <c r="AG739" s="224"/>
      <c r="AH739" s="224"/>
    </row>
    <row r="740" spans="1:36" s="81" customFormat="1">
      <c r="A740" s="88">
        <v>731</v>
      </c>
      <c r="B740" s="96"/>
      <c r="C740" s="110" t="s">
        <v>451</v>
      </c>
      <c r="D740" s="98"/>
      <c r="E740" s="98"/>
      <c r="F740" s="86"/>
      <c r="G740" s="102"/>
      <c r="H740" s="50"/>
      <c r="I740" s="98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W740" s="224"/>
      <c r="X740" s="224"/>
      <c r="Y740" s="224"/>
      <c r="Z740" s="224"/>
      <c r="AA740" s="224"/>
      <c r="AB740" s="224"/>
      <c r="AC740" s="224"/>
      <c r="AD740" s="224"/>
      <c r="AE740" s="224"/>
      <c r="AF740" s="224"/>
      <c r="AG740" s="224"/>
      <c r="AH740" s="224"/>
    </row>
    <row r="741" spans="1:36" s="81" customFormat="1">
      <c r="A741" s="88">
        <v>732</v>
      </c>
      <c r="B741" s="96"/>
      <c r="C741" s="96" t="s">
        <v>154</v>
      </c>
      <c r="D741" s="98"/>
      <c r="E741" s="98">
        <v>48</v>
      </c>
      <c r="F741" s="86" t="s">
        <v>81</v>
      </c>
      <c r="G741" s="102">
        <v>120</v>
      </c>
      <c r="H741" s="50">
        <v>5760</v>
      </c>
      <c r="I741" s="107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W741" s="224"/>
      <c r="X741" s="224"/>
      <c r="Y741" s="224"/>
      <c r="Z741" s="224"/>
      <c r="AA741" s="224"/>
      <c r="AB741" s="224"/>
      <c r="AC741" s="224"/>
      <c r="AD741" s="224"/>
      <c r="AE741" s="224"/>
      <c r="AF741" s="224"/>
      <c r="AG741" s="224"/>
      <c r="AH741" s="224"/>
    </row>
    <row r="742" spans="1:36" s="81" customFormat="1">
      <c r="A742" s="88">
        <v>733</v>
      </c>
      <c r="B742" s="96"/>
      <c r="C742" s="96" t="s">
        <v>160</v>
      </c>
      <c r="D742" s="98"/>
      <c r="E742" s="98">
        <v>2</v>
      </c>
      <c r="F742" s="86" t="s">
        <v>109</v>
      </c>
      <c r="G742" s="102">
        <v>450</v>
      </c>
      <c r="H742" s="50">
        <v>900</v>
      </c>
      <c r="I742" s="98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W742" s="224"/>
      <c r="X742" s="224"/>
      <c r="Y742" s="224"/>
      <c r="Z742" s="224"/>
      <c r="AA742" s="224"/>
      <c r="AB742" s="224"/>
      <c r="AC742" s="224"/>
      <c r="AD742" s="224"/>
      <c r="AE742" s="224"/>
      <c r="AF742" s="224"/>
      <c r="AG742" s="224"/>
      <c r="AH742" s="224"/>
    </row>
    <row r="743" spans="1:36">
      <c r="A743" s="237">
        <v>734</v>
      </c>
      <c r="B743" s="56" t="s">
        <v>48</v>
      </c>
      <c r="C743" s="56" t="s">
        <v>141</v>
      </c>
      <c r="D743" s="61" t="s">
        <v>38</v>
      </c>
      <c r="E743" s="61"/>
      <c r="F743" s="61"/>
      <c r="G743" s="62"/>
      <c r="H743" s="65">
        <f>SUM(H744:H745)</f>
        <v>6300</v>
      </c>
      <c r="I743" s="61" t="s">
        <v>26</v>
      </c>
      <c r="J743" s="233"/>
      <c r="K743" s="233">
        <v>3</v>
      </c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W743" s="223"/>
      <c r="X743" s="223">
        <f>+H743</f>
        <v>6300</v>
      </c>
      <c r="Y743" s="223"/>
      <c r="Z743" s="223"/>
      <c r="AA743" s="223"/>
      <c r="AB743" s="223"/>
      <c r="AC743" s="223"/>
      <c r="AD743" s="223"/>
      <c r="AE743" s="223"/>
      <c r="AF743" s="223"/>
      <c r="AG743" s="223"/>
      <c r="AH743" s="223"/>
      <c r="AI743" s="83">
        <f>SUBTOTAL(9,J743:U743)</f>
        <v>3</v>
      </c>
      <c r="AJ743" s="84">
        <f>+H743/AI743</f>
        <v>2100</v>
      </c>
    </row>
    <row r="744" spans="1:36" s="81" customFormat="1">
      <c r="A744" s="88">
        <v>735</v>
      </c>
      <c r="B744" s="96"/>
      <c r="C744" s="96" t="s">
        <v>154</v>
      </c>
      <c r="D744" s="98"/>
      <c r="E744" s="98">
        <v>21</v>
      </c>
      <c r="F744" s="86" t="s">
        <v>81</v>
      </c>
      <c r="G744" s="102">
        <v>120</v>
      </c>
      <c r="H744" s="50">
        <f>+E744*G744</f>
        <v>2520</v>
      </c>
      <c r="I744" s="98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W744" s="224"/>
      <c r="X744" s="224"/>
      <c r="Y744" s="224"/>
      <c r="Z744" s="224"/>
      <c r="AA744" s="224"/>
      <c r="AB744" s="224"/>
      <c r="AC744" s="224"/>
      <c r="AD744" s="224"/>
      <c r="AE744" s="224"/>
      <c r="AF744" s="224"/>
      <c r="AG744" s="224"/>
      <c r="AH744" s="224"/>
    </row>
    <row r="745" spans="1:36" s="81" customFormat="1">
      <c r="A745" s="88">
        <v>736</v>
      </c>
      <c r="B745" s="96"/>
      <c r="C745" s="96" t="s">
        <v>151</v>
      </c>
      <c r="D745" s="98"/>
      <c r="E745" s="98">
        <v>21</v>
      </c>
      <c r="F745" s="86" t="s">
        <v>81</v>
      </c>
      <c r="G745" s="102">
        <v>180</v>
      </c>
      <c r="H745" s="50">
        <f>+E745*G745</f>
        <v>3780</v>
      </c>
      <c r="I745" s="98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W745" s="224"/>
      <c r="X745" s="224"/>
      <c r="Y745" s="224"/>
      <c r="Z745" s="224"/>
      <c r="AA745" s="224"/>
      <c r="AB745" s="224"/>
      <c r="AC745" s="224"/>
      <c r="AD745" s="224"/>
      <c r="AE745" s="224"/>
      <c r="AF745" s="224"/>
      <c r="AG745" s="224"/>
      <c r="AH745" s="224"/>
    </row>
    <row r="746" spans="1:36" ht="25.5">
      <c r="A746" s="237">
        <v>737</v>
      </c>
      <c r="B746" s="56" t="s">
        <v>48</v>
      </c>
      <c r="C746" s="56" t="s">
        <v>144</v>
      </c>
      <c r="D746" s="61" t="s">
        <v>38</v>
      </c>
      <c r="E746" s="61"/>
      <c r="F746" s="61"/>
      <c r="G746" s="62"/>
      <c r="H746" s="65">
        <f>SUM(H747:H748)</f>
        <v>6300</v>
      </c>
      <c r="I746" s="61" t="s">
        <v>26</v>
      </c>
      <c r="J746" s="233"/>
      <c r="K746" s="233"/>
      <c r="L746" s="233">
        <v>3</v>
      </c>
      <c r="M746" s="233"/>
      <c r="N746" s="233"/>
      <c r="O746" s="233"/>
      <c r="P746" s="233"/>
      <c r="Q746" s="233"/>
      <c r="R746" s="233"/>
      <c r="S746" s="233"/>
      <c r="T746" s="233"/>
      <c r="U746" s="233"/>
      <c r="W746" s="223"/>
      <c r="X746" s="223"/>
      <c r="Y746" s="223">
        <f>+H746</f>
        <v>6300</v>
      </c>
      <c r="Z746" s="223"/>
      <c r="AA746" s="223"/>
      <c r="AB746" s="223"/>
      <c r="AC746" s="223"/>
      <c r="AD746" s="223"/>
      <c r="AE746" s="223"/>
      <c r="AF746" s="223"/>
      <c r="AG746" s="223"/>
      <c r="AH746" s="223"/>
      <c r="AI746" s="83">
        <f>SUBTOTAL(9,J746:U746)</f>
        <v>3</v>
      </c>
      <c r="AJ746" s="84">
        <f>+H746/AI746</f>
        <v>2100</v>
      </c>
    </row>
    <row r="747" spans="1:36" s="81" customFormat="1">
      <c r="A747" s="88">
        <v>738</v>
      </c>
      <c r="B747" s="96"/>
      <c r="C747" s="96" t="s">
        <v>154</v>
      </c>
      <c r="D747" s="98"/>
      <c r="E747" s="98">
        <v>21</v>
      </c>
      <c r="F747" s="86" t="s">
        <v>81</v>
      </c>
      <c r="G747" s="102">
        <v>120</v>
      </c>
      <c r="H747" s="50">
        <f>+E747*G747</f>
        <v>2520</v>
      </c>
      <c r="I747" s="98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W747" s="224"/>
      <c r="X747" s="224"/>
      <c r="Y747" s="224"/>
      <c r="Z747" s="224"/>
      <c r="AA747" s="224"/>
      <c r="AB747" s="224"/>
      <c r="AC747" s="224"/>
      <c r="AD747" s="224"/>
      <c r="AE747" s="224"/>
      <c r="AF747" s="224"/>
      <c r="AG747" s="224"/>
      <c r="AH747" s="224"/>
    </row>
    <row r="748" spans="1:36" s="81" customFormat="1">
      <c r="A748" s="88">
        <v>739</v>
      </c>
      <c r="B748" s="96"/>
      <c r="C748" s="96" t="s">
        <v>151</v>
      </c>
      <c r="D748" s="98"/>
      <c r="E748" s="98">
        <v>21</v>
      </c>
      <c r="F748" s="86" t="s">
        <v>81</v>
      </c>
      <c r="G748" s="102">
        <v>180</v>
      </c>
      <c r="H748" s="50">
        <f>+E748*G748</f>
        <v>3780</v>
      </c>
      <c r="I748" s="98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W748" s="224"/>
      <c r="X748" s="224"/>
      <c r="Y748" s="224"/>
      <c r="Z748" s="224"/>
      <c r="AA748" s="224"/>
      <c r="AB748" s="224"/>
      <c r="AC748" s="224"/>
      <c r="AD748" s="224"/>
      <c r="AE748" s="224"/>
      <c r="AF748" s="224"/>
      <c r="AG748" s="224"/>
      <c r="AH748" s="224"/>
    </row>
    <row r="749" spans="1:36" ht="25.5">
      <c r="A749" s="237">
        <v>740</v>
      </c>
      <c r="B749" s="56" t="s">
        <v>48</v>
      </c>
      <c r="C749" s="56" t="s">
        <v>452</v>
      </c>
      <c r="D749" s="61" t="s">
        <v>38</v>
      </c>
      <c r="E749" s="61"/>
      <c r="F749" s="61"/>
      <c r="G749" s="62"/>
      <c r="H749" s="65">
        <f>SUM(H750:H773)</f>
        <v>389400</v>
      </c>
      <c r="I749" s="61" t="s">
        <v>26</v>
      </c>
      <c r="J749" s="233"/>
      <c r="K749" s="233"/>
      <c r="L749" s="233"/>
      <c r="M749" s="233"/>
      <c r="N749" s="233"/>
      <c r="O749" s="233"/>
      <c r="P749" s="233">
        <v>1</v>
      </c>
      <c r="Q749" s="233"/>
      <c r="R749" s="233"/>
      <c r="S749" s="233"/>
      <c r="T749" s="233"/>
      <c r="U749" s="233"/>
      <c r="W749" s="223"/>
      <c r="X749" s="223"/>
      <c r="Y749" s="223"/>
      <c r="Z749" s="223"/>
      <c r="AA749" s="223"/>
      <c r="AB749" s="223"/>
      <c r="AC749" s="223">
        <f>+H749</f>
        <v>389400</v>
      </c>
      <c r="AD749" s="223"/>
      <c r="AE749" s="223"/>
      <c r="AF749" s="223"/>
      <c r="AG749" s="223"/>
      <c r="AH749" s="223"/>
      <c r="AI749" s="83">
        <f>SUBTOTAL(9,J749:U749)</f>
        <v>1</v>
      </c>
      <c r="AJ749" s="84">
        <f>+H749/AI749</f>
        <v>389400</v>
      </c>
    </row>
    <row r="750" spans="1:36" s="81" customFormat="1">
      <c r="A750" s="88">
        <v>741</v>
      </c>
      <c r="B750" s="96"/>
      <c r="C750" s="110" t="s">
        <v>453</v>
      </c>
      <c r="D750" s="86"/>
      <c r="E750" s="88"/>
      <c r="F750" s="86"/>
      <c r="G750" s="109"/>
      <c r="H750" s="101"/>
      <c r="I750" s="98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W750" s="224"/>
      <c r="X750" s="224"/>
      <c r="Y750" s="224"/>
      <c r="Z750" s="224"/>
      <c r="AA750" s="224"/>
      <c r="AB750" s="224"/>
      <c r="AC750" s="224"/>
      <c r="AD750" s="224"/>
      <c r="AE750" s="224"/>
      <c r="AF750" s="224"/>
      <c r="AG750" s="224"/>
      <c r="AH750" s="224"/>
    </row>
    <row r="751" spans="1:36" s="81" customFormat="1">
      <c r="A751" s="88">
        <v>742</v>
      </c>
      <c r="B751" s="96"/>
      <c r="C751" s="171" t="s">
        <v>454</v>
      </c>
      <c r="D751" s="98"/>
      <c r="E751" s="172">
        <f>15+12+10</f>
        <v>37</v>
      </c>
      <c r="F751" s="172" t="s">
        <v>81</v>
      </c>
      <c r="G751" s="173">
        <v>150</v>
      </c>
      <c r="H751" s="101">
        <f>+E751*G751*4</f>
        <v>22200</v>
      </c>
      <c r="I751" s="98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W751" s="224"/>
      <c r="X751" s="224"/>
      <c r="Y751" s="224"/>
      <c r="Z751" s="224"/>
      <c r="AA751" s="224"/>
      <c r="AB751" s="224"/>
      <c r="AC751" s="224"/>
      <c r="AD751" s="224"/>
      <c r="AE751" s="224"/>
      <c r="AF751" s="224"/>
      <c r="AG751" s="224"/>
      <c r="AH751" s="224"/>
    </row>
    <row r="752" spans="1:36" s="81" customFormat="1">
      <c r="A752" s="88">
        <v>743</v>
      </c>
      <c r="B752" s="96"/>
      <c r="C752" s="171" t="s">
        <v>102</v>
      </c>
      <c r="D752" s="98"/>
      <c r="E752" s="172">
        <f>15+12+10</f>
        <v>37</v>
      </c>
      <c r="F752" s="172" t="s">
        <v>81</v>
      </c>
      <c r="G752" s="173">
        <v>120</v>
      </c>
      <c r="H752" s="101">
        <f t="shared" ref="H752:H756" si="158">+E752*G752*4</f>
        <v>17760</v>
      </c>
      <c r="I752" s="98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W752" s="224"/>
      <c r="X752" s="224"/>
      <c r="Y752" s="224"/>
      <c r="Z752" s="224"/>
      <c r="AA752" s="224"/>
      <c r="AB752" s="224"/>
      <c r="AC752" s="224"/>
      <c r="AD752" s="224"/>
      <c r="AE752" s="224"/>
      <c r="AF752" s="224"/>
      <c r="AG752" s="224"/>
      <c r="AH752" s="224"/>
    </row>
    <row r="753" spans="1:34" s="81" customFormat="1">
      <c r="A753" s="88">
        <v>744</v>
      </c>
      <c r="B753" s="96"/>
      <c r="C753" s="171" t="s">
        <v>103</v>
      </c>
      <c r="D753" s="98"/>
      <c r="E753" s="172">
        <f>15+12+10</f>
        <v>37</v>
      </c>
      <c r="F753" s="172" t="s">
        <v>81</v>
      </c>
      <c r="G753" s="173">
        <v>180</v>
      </c>
      <c r="H753" s="101">
        <f t="shared" si="158"/>
        <v>26640</v>
      </c>
      <c r="I753" s="98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W753" s="224"/>
      <c r="X753" s="224"/>
      <c r="Y753" s="224"/>
      <c r="Z753" s="224"/>
      <c r="AA753" s="224"/>
      <c r="AB753" s="224"/>
      <c r="AC753" s="224"/>
      <c r="AD753" s="224"/>
      <c r="AE753" s="224"/>
      <c r="AF753" s="224"/>
      <c r="AG753" s="224"/>
      <c r="AH753" s="224"/>
    </row>
    <row r="754" spans="1:34" s="81" customFormat="1">
      <c r="A754" s="88">
        <v>745</v>
      </c>
      <c r="B754" s="96"/>
      <c r="C754" s="171" t="s">
        <v>104</v>
      </c>
      <c r="D754" s="98"/>
      <c r="E754" s="172">
        <f>15+12+10</f>
        <v>37</v>
      </c>
      <c r="F754" s="172" t="s">
        <v>81</v>
      </c>
      <c r="G754" s="173">
        <v>120</v>
      </c>
      <c r="H754" s="101">
        <f t="shared" si="158"/>
        <v>17760</v>
      </c>
      <c r="I754" s="98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W754" s="224"/>
      <c r="X754" s="224"/>
      <c r="Y754" s="224"/>
      <c r="Z754" s="224"/>
      <c r="AA754" s="224"/>
      <c r="AB754" s="224"/>
      <c r="AC754" s="224"/>
      <c r="AD754" s="224"/>
      <c r="AE754" s="224"/>
      <c r="AF754" s="224"/>
      <c r="AG754" s="224"/>
      <c r="AH754" s="224"/>
    </row>
    <row r="755" spans="1:34" s="81" customFormat="1">
      <c r="A755" s="88">
        <v>746</v>
      </c>
      <c r="B755" s="96"/>
      <c r="C755" s="171" t="s">
        <v>105</v>
      </c>
      <c r="D755" s="98"/>
      <c r="E755" s="172">
        <f>15+12+10</f>
        <v>37</v>
      </c>
      <c r="F755" s="172" t="s">
        <v>81</v>
      </c>
      <c r="G755" s="173">
        <v>180</v>
      </c>
      <c r="H755" s="101">
        <f t="shared" si="158"/>
        <v>26640</v>
      </c>
      <c r="I755" s="98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W755" s="224"/>
      <c r="X755" s="224"/>
      <c r="Y755" s="224"/>
      <c r="Z755" s="224"/>
      <c r="AA755" s="224"/>
      <c r="AB755" s="224"/>
      <c r="AC755" s="224"/>
      <c r="AD755" s="224"/>
      <c r="AE755" s="224"/>
      <c r="AF755" s="224"/>
      <c r="AG755" s="224"/>
      <c r="AH755" s="224"/>
    </row>
    <row r="756" spans="1:34" s="81" customFormat="1">
      <c r="A756" s="88">
        <v>747</v>
      </c>
      <c r="B756" s="96"/>
      <c r="C756" s="171" t="s">
        <v>455</v>
      </c>
      <c r="D756" s="98"/>
      <c r="E756" s="172">
        <v>6</v>
      </c>
      <c r="F756" s="172" t="s">
        <v>117</v>
      </c>
      <c r="G756" s="173">
        <v>450</v>
      </c>
      <c r="H756" s="101">
        <f t="shared" si="158"/>
        <v>10800</v>
      </c>
      <c r="I756" s="98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W756" s="224"/>
      <c r="X756" s="224"/>
      <c r="Y756" s="224"/>
      <c r="Z756" s="224"/>
      <c r="AA756" s="224"/>
      <c r="AB756" s="224"/>
      <c r="AC756" s="224"/>
      <c r="AD756" s="224"/>
      <c r="AE756" s="224"/>
      <c r="AF756" s="224"/>
      <c r="AG756" s="224"/>
      <c r="AH756" s="224"/>
    </row>
    <row r="757" spans="1:34" s="81" customFormat="1">
      <c r="A757" s="88">
        <v>748</v>
      </c>
      <c r="B757" s="96"/>
      <c r="C757" s="171" t="s">
        <v>131</v>
      </c>
      <c r="D757" s="98"/>
      <c r="E757" s="172">
        <v>4</v>
      </c>
      <c r="F757" s="172" t="s">
        <v>107</v>
      </c>
      <c r="G757" s="173">
        <v>2000</v>
      </c>
      <c r="H757" s="101">
        <f>+E757*G757</f>
        <v>8000</v>
      </c>
      <c r="I757" s="98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W757" s="224"/>
      <c r="X757" s="224"/>
      <c r="Y757" s="224"/>
      <c r="Z757" s="224"/>
      <c r="AA757" s="224"/>
      <c r="AB757" s="224"/>
      <c r="AC757" s="224"/>
      <c r="AD757" s="224"/>
      <c r="AE757" s="224"/>
      <c r="AF757" s="224"/>
      <c r="AG757" s="224"/>
      <c r="AH757" s="224"/>
    </row>
    <row r="758" spans="1:34" s="81" customFormat="1">
      <c r="A758" s="88">
        <v>749</v>
      </c>
      <c r="B758" s="96"/>
      <c r="C758" s="110" t="s">
        <v>456</v>
      </c>
      <c r="D758" s="86"/>
      <c r="E758" s="88"/>
      <c r="F758" s="86"/>
      <c r="G758" s="109"/>
      <c r="H758" s="101"/>
      <c r="I758" s="98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W758" s="224"/>
      <c r="X758" s="224"/>
      <c r="Y758" s="224"/>
      <c r="Z758" s="224"/>
      <c r="AA758" s="224"/>
      <c r="AB758" s="224"/>
      <c r="AC758" s="224"/>
      <c r="AD758" s="224"/>
      <c r="AE758" s="224"/>
      <c r="AF758" s="224"/>
      <c r="AG758" s="224"/>
      <c r="AH758" s="224"/>
    </row>
    <row r="759" spans="1:34" s="81" customFormat="1">
      <c r="A759" s="88">
        <v>750</v>
      </c>
      <c r="B759" s="96"/>
      <c r="C759" s="171" t="s">
        <v>454</v>
      </c>
      <c r="D759" s="98"/>
      <c r="E759" s="172">
        <f>15+12+10</f>
        <v>37</v>
      </c>
      <c r="F759" s="172" t="s">
        <v>81</v>
      </c>
      <c r="G759" s="173">
        <v>150</v>
      </c>
      <c r="H759" s="101">
        <f>+E759*G759*4</f>
        <v>22200</v>
      </c>
      <c r="I759" s="98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W759" s="224"/>
      <c r="X759" s="224"/>
      <c r="Y759" s="224"/>
      <c r="Z759" s="224"/>
      <c r="AA759" s="224"/>
      <c r="AB759" s="224"/>
      <c r="AC759" s="224"/>
      <c r="AD759" s="224"/>
      <c r="AE759" s="224"/>
      <c r="AF759" s="224"/>
      <c r="AG759" s="224"/>
      <c r="AH759" s="224"/>
    </row>
    <row r="760" spans="1:34" s="81" customFormat="1">
      <c r="A760" s="88">
        <v>751</v>
      </c>
      <c r="B760" s="96"/>
      <c r="C760" s="171" t="s">
        <v>102</v>
      </c>
      <c r="D760" s="98"/>
      <c r="E760" s="172">
        <f>15+12+10</f>
        <v>37</v>
      </c>
      <c r="F760" s="172" t="s">
        <v>81</v>
      </c>
      <c r="G760" s="173">
        <v>120</v>
      </c>
      <c r="H760" s="101">
        <f t="shared" ref="H760:H764" si="159">+E760*G760*4</f>
        <v>17760</v>
      </c>
      <c r="I760" s="98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W760" s="224"/>
      <c r="X760" s="224"/>
      <c r="Y760" s="224"/>
      <c r="Z760" s="224"/>
      <c r="AA760" s="224"/>
      <c r="AB760" s="224"/>
      <c r="AC760" s="224"/>
      <c r="AD760" s="224"/>
      <c r="AE760" s="224"/>
      <c r="AF760" s="224"/>
      <c r="AG760" s="224"/>
      <c r="AH760" s="224"/>
    </row>
    <row r="761" spans="1:34" s="81" customFormat="1">
      <c r="A761" s="88">
        <v>752</v>
      </c>
      <c r="B761" s="96"/>
      <c r="C761" s="171" t="s">
        <v>103</v>
      </c>
      <c r="D761" s="98"/>
      <c r="E761" s="172">
        <f>15+12+10</f>
        <v>37</v>
      </c>
      <c r="F761" s="172" t="s">
        <v>81</v>
      </c>
      <c r="G761" s="173">
        <v>180</v>
      </c>
      <c r="H761" s="101">
        <f t="shared" si="159"/>
        <v>26640</v>
      </c>
      <c r="I761" s="98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W761" s="224"/>
      <c r="X761" s="224"/>
      <c r="Y761" s="224"/>
      <c r="Z761" s="224"/>
      <c r="AA761" s="224"/>
      <c r="AB761" s="224"/>
      <c r="AC761" s="224"/>
      <c r="AD761" s="224"/>
      <c r="AE761" s="224"/>
      <c r="AF761" s="224"/>
      <c r="AG761" s="224"/>
      <c r="AH761" s="224"/>
    </row>
    <row r="762" spans="1:34" s="81" customFormat="1">
      <c r="A762" s="88">
        <v>753</v>
      </c>
      <c r="B762" s="96"/>
      <c r="C762" s="171" t="s">
        <v>104</v>
      </c>
      <c r="D762" s="98"/>
      <c r="E762" s="172">
        <f>15+12+10</f>
        <v>37</v>
      </c>
      <c r="F762" s="172" t="s">
        <v>81</v>
      </c>
      <c r="G762" s="173">
        <v>120</v>
      </c>
      <c r="H762" s="101">
        <f t="shared" si="159"/>
        <v>17760</v>
      </c>
      <c r="I762" s="98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W762" s="224"/>
      <c r="X762" s="224"/>
      <c r="Y762" s="224"/>
      <c r="Z762" s="224"/>
      <c r="AA762" s="224"/>
      <c r="AB762" s="224"/>
      <c r="AC762" s="224"/>
      <c r="AD762" s="224"/>
      <c r="AE762" s="224"/>
      <c r="AF762" s="224"/>
      <c r="AG762" s="224"/>
      <c r="AH762" s="224"/>
    </row>
    <row r="763" spans="1:34" s="81" customFormat="1">
      <c r="A763" s="88">
        <v>754</v>
      </c>
      <c r="B763" s="96"/>
      <c r="C763" s="171" t="s">
        <v>105</v>
      </c>
      <c r="D763" s="98"/>
      <c r="E763" s="172">
        <f>15+12+10</f>
        <v>37</v>
      </c>
      <c r="F763" s="172" t="s">
        <v>81</v>
      </c>
      <c r="G763" s="173">
        <v>180</v>
      </c>
      <c r="H763" s="101">
        <f t="shared" si="159"/>
        <v>26640</v>
      </c>
      <c r="I763" s="98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W763" s="224"/>
      <c r="X763" s="224"/>
      <c r="Y763" s="224"/>
      <c r="Z763" s="224"/>
      <c r="AA763" s="224"/>
      <c r="AB763" s="224"/>
      <c r="AC763" s="224"/>
      <c r="AD763" s="224"/>
      <c r="AE763" s="224"/>
      <c r="AF763" s="224"/>
      <c r="AG763" s="224"/>
      <c r="AH763" s="224"/>
    </row>
    <row r="764" spans="1:34" s="81" customFormat="1">
      <c r="A764" s="88">
        <v>755</v>
      </c>
      <c r="B764" s="96"/>
      <c r="C764" s="171" t="s">
        <v>455</v>
      </c>
      <c r="D764" s="98"/>
      <c r="E764" s="172">
        <v>6</v>
      </c>
      <c r="F764" s="172" t="s">
        <v>117</v>
      </c>
      <c r="G764" s="173">
        <v>450</v>
      </c>
      <c r="H764" s="101">
        <f t="shared" si="159"/>
        <v>10800</v>
      </c>
      <c r="I764" s="98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W764" s="224"/>
      <c r="X764" s="224"/>
      <c r="Y764" s="224"/>
      <c r="Z764" s="224"/>
      <c r="AA764" s="224"/>
      <c r="AB764" s="224"/>
      <c r="AC764" s="224"/>
      <c r="AD764" s="224"/>
      <c r="AE764" s="224"/>
      <c r="AF764" s="224"/>
      <c r="AG764" s="224"/>
      <c r="AH764" s="224"/>
    </row>
    <row r="765" spans="1:34" s="81" customFormat="1">
      <c r="A765" s="88">
        <v>756</v>
      </c>
      <c r="B765" s="96"/>
      <c r="C765" s="171" t="s">
        <v>131</v>
      </c>
      <c r="D765" s="98"/>
      <c r="E765" s="172">
        <v>4</v>
      </c>
      <c r="F765" s="172" t="s">
        <v>107</v>
      </c>
      <c r="G765" s="173">
        <v>2000</v>
      </c>
      <c r="H765" s="101">
        <f>+E765*G765</f>
        <v>8000</v>
      </c>
      <c r="I765" s="98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W765" s="224"/>
      <c r="X765" s="224"/>
      <c r="Y765" s="224"/>
      <c r="Z765" s="224"/>
      <c r="AA765" s="224"/>
      <c r="AB765" s="224"/>
      <c r="AC765" s="224"/>
      <c r="AD765" s="224"/>
      <c r="AE765" s="224"/>
      <c r="AF765" s="224"/>
      <c r="AG765" s="224"/>
      <c r="AH765" s="224"/>
    </row>
    <row r="766" spans="1:34" s="81" customFormat="1">
      <c r="A766" s="88">
        <v>757</v>
      </c>
      <c r="B766" s="96"/>
      <c r="C766" s="110" t="s">
        <v>457</v>
      </c>
      <c r="D766" s="86"/>
      <c r="E766" s="88"/>
      <c r="F766" s="86"/>
      <c r="G766" s="109"/>
      <c r="H766" s="101"/>
      <c r="I766" s="98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W766" s="224"/>
      <c r="X766" s="224"/>
      <c r="Y766" s="224"/>
      <c r="Z766" s="224"/>
      <c r="AA766" s="224"/>
      <c r="AB766" s="224"/>
      <c r="AC766" s="224"/>
      <c r="AD766" s="224"/>
      <c r="AE766" s="224"/>
      <c r="AF766" s="224"/>
      <c r="AG766" s="224"/>
      <c r="AH766" s="224"/>
    </row>
    <row r="767" spans="1:34" s="81" customFormat="1">
      <c r="A767" s="88">
        <v>758</v>
      </c>
      <c r="B767" s="96"/>
      <c r="C767" s="171" t="s">
        <v>454</v>
      </c>
      <c r="D767" s="98"/>
      <c r="E767" s="172">
        <f>15+12+10</f>
        <v>37</v>
      </c>
      <c r="F767" s="172" t="s">
        <v>81</v>
      </c>
      <c r="G767" s="173">
        <v>150</v>
      </c>
      <c r="H767" s="101">
        <f>+E767*G767*4</f>
        <v>22200</v>
      </c>
      <c r="I767" s="98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W767" s="224"/>
      <c r="X767" s="224"/>
      <c r="Y767" s="224"/>
      <c r="Z767" s="224"/>
      <c r="AA767" s="224"/>
      <c r="AB767" s="224"/>
      <c r="AC767" s="224"/>
      <c r="AD767" s="224"/>
      <c r="AE767" s="224"/>
      <c r="AF767" s="224"/>
      <c r="AG767" s="224"/>
      <c r="AH767" s="224"/>
    </row>
    <row r="768" spans="1:34" s="81" customFormat="1">
      <c r="A768" s="88">
        <v>759</v>
      </c>
      <c r="B768" s="96"/>
      <c r="C768" s="171" t="s">
        <v>102</v>
      </c>
      <c r="D768" s="98"/>
      <c r="E768" s="172">
        <f>15+12+10</f>
        <v>37</v>
      </c>
      <c r="F768" s="172" t="s">
        <v>81</v>
      </c>
      <c r="G768" s="173">
        <v>120</v>
      </c>
      <c r="H768" s="101">
        <f t="shared" ref="H768:H772" si="160">+E768*G768*4</f>
        <v>17760</v>
      </c>
      <c r="I768" s="98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W768" s="224"/>
      <c r="X768" s="224"/>
      <c r="Y768" s="224"/>
      <c r="Z768" s="224"/>
      <c r="AA768" s="224"/>
      <c r="AB768" s="224"/>
      <c r="AC768" s="224"/>
      <c r="AD768" s="224"/>
      <c r="AE768" s="224"/>
      <c r="AF768" s="224"/>
      <c r="AG768" s="224"/>
      <c r="AH768" s="224"/>
    </row>
    <row r="769" spans="1:36" s="81" customFormat="1">
      <c r="A769" s="88">
        <v>760</v>
      </c>
      <c r="B769" s="96"/>
      <c r="C769" s="171" t="s">
        <v>103</v>
      </c>
      <c r="D769" s="98"/>
      <c r="E769" s="172">
        <f>15+12+10</f>
        <v>37</v>
      </c>
      <c r="F769" s="172" t="s">
        <v>81</v>
      </c>
      <c r="G769" s="173">
        <v>180</v>
      </c>
      <c r="H769" s="101">
        <f t="shared" si="160"/>
        <v>26640</v>
      </c>
      <c r="I769" s="98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W769" s="224"/>
      <c r="X769" s="224"/>
      <c r="Y769" s="224"/>
      <c r="Z769" s="224"/>
      <c r="AA769" s="224"/>
      <c r="AB769" s="224"/>
      <c r="AC769" s="224"/>
      <c r="AD769" s="224"/>
      <c r="AE769" s="224"/>
      <c r="AF769" s="224"/>
      <c r="AG769" s="224"/>
      <c r="AH769" s="224"/>
    </row>
    <row r="770" spans="1:36" s="81" customFormat="1">
      <c r="A770" s="88">
        <v>761</v>
      </c>
      <c r="B770" s="96"/>
      <c r="C770" s="171" t="s">
        <v>104</v>
      </c>
      <c r="D770" s="98"/>
      <c r="E770" s="172">
        <f>15+12+10</f>
        <v>37</v>
      </c>
      <c r="F770" s="172" t="s">
        <v>81</v>
      </c>
      <c r="G770" s="173">
        <v>120</v>
      </c>
      <c r="H770" s="101">
        <f t="shared" si="160"/>
        <v>17760</v>
      </c>
      <c r="I770" s="98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W770" s="224"/>
      <c r="X770" s="224"/>
      <c r="Y770" s="224"/>
      <c r="Z770" s="224"/>
      <c r="AA770" s="224"/>
      <c r="AB770" s="224"/>
      <c r="AC770" s="224"/>
      <c r="AD770" s="224"/>
      <c r="AE770" s="224"/>
      <c r="AF770" s="224"/>
      <c r="AG770" s="224"/>
      <c r="AH770" s="224"/>
    </row>
    <row r="771" spans="1:36" s="81" customFormat="1">
      <c r="A771" s="88">
        <v>762</v>
      </c>
      <c r="B771" s="96"/>
      <c r="C771" s="171" t="s">
        <v>105</v>
      </c>
      <c r="D771" s="98"/>
      <c r="E771" s="172">
        <f>15+12+10</f>
        <v>37</v>
      </c>
      <c r="F771" s="172" t="s">
        <v>81</v>
      </c>
      <c r="G771" s="173">
        <v>180</v>
      </c>
      <c r="H771" s="101">
        <f t="shared" si="160"/>
        <v>26640</v>
      </c>
      <c r="I771" s="98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W771" s="224"/>
      <c r="X771" s="224"/>
      <c r="Y771" s="224"/>
      <c r="Z771" s="224"/>
      <c r="AA771" s="224"/>
      <c r="AB771" s="224"/>
      <c r="AC771" s="224"/>
      <c r="AD771" s="224"/>
      <c r="AE771" s="224"/>
      <c r="AF771" s="224"/>
      <c r="AG771" s="224"/>
      <c r="AH771" s="224"/>
    </row>
    <row r="772" spans="1:36" s="81" customFormat="1">
      <c r="A772" s="88">
        <v>763</v>
      </c>
      <c r="B772" s="96"/>
      <c r="C772" s="171" t="s">
        <v>455</v>
      </c>
      <c r="D772" s="98"/>
      <c r="E772" s="172">
        <v>6</v>
      </c>
      <c r="F772" s="172" t="s">
        <v>117</v>
      </c>
      <c r="G772" s="173">
        <v>450</v>
      </c>
      <c r="H772" s="101">
        <f t="shared" si="160"/>
        <v>10800</v>
      </c>
      <c r="I772" s="98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W772" s="224"/>
      <c r="X772" s="224"/>
      <c r="Y772" s="224"/>
      <c r="Z772" s="224"/>
      <c r="AA772" s="224"/>
      <c r="AB772" s="224"/>
      <c r="AC772" s="224"/>
      <c r="AD772" s="224"/>
      <c r="AE772" s="224"/>
      <c r="AF772" s="224"/>
      <c r="AG772" s="224"/>
      <c r="AH772" s="224"/>
    </row>
    <row r="773" spans="1:36" s="81" customFormat="1">
      <c r="A773" s="88">
        <v>764</v>
      </c>
      <c r="B773" s="96"/>
      <c r="C773" s="171" t="s">
        <v>131</v>
      </c>
      <c r="D773" s="98"/>
      <c r="E773" s="172">
        <v>4</v>
      </c>
      <c r="F773" s="172" t="s">
        <v>107</v>
      </c>
      <c r="G773" s="173">
        <v>2000</v>
      </c>
      <c r="H773" s="101">
        <f>+E773*G773</f>
        <v>8000</v>
      </c>
      <c r="I773" s="98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W773" s="224"/>
      <c r="X773" s="224"/>
      <c r="Y773" s="224"/>
      <c r="Z773" s="224"/>
      <c r="AA773" s="224"/>
      <c r="AB773" s="224"/>
      <c r="AC773" s="224"/>
      <c r="AD773" s="224"/>
      <c r="AE773" s="224"/>
      <c r="AF773" s="224"/>
      <c r="AG773" s="224"/>
      <c r="AH773" s="224"/>
    </row>
    <row r="774" spans="1:36" ht="25.5">
      <c r="A774" s="237">
        <v>765</v>
      </c>
      <c r="B774" s="56" t="s">
        <v>48</v>
      </c>
      <c r="C774" s="56" t="s">
        <v>412</v>
      </c>
      <c r="D774" s="61" t="s">
        <v>38</v>
      </c>
      <c r="E774" s="61"/>
      <c r="F774" s="61"/>
      <c r="G774" s="62"/>
      <c r="H774" s="65">
        <f>SUM(H775:H781)</f>
        <v>129800</v>
      </c>
      <c r="I774" s="61" t="s">
        <v>26</v>
      </c>
      <c r="J774" s="233"/>
      <c r="K774" s="233"/>
      <c r="L774" s="233"/>
      <c r="M774" s="233"/>
      <c r="N774" s="233"/>
      <c r="O774" s="233"/>
      <c r="P774" s="233">
        <v>1</v>
      </c>
      <c r="Q774" s="233"/>
      <c r="R774" s="233"/>
      <c r="S774" s="233"/>
      <c r="T774" s="233"/>
      <c r="U774" s="233"/>
      <c r="W774" s="223"/>
      <c r="X774" s="223"/>
      <c r="Y774" s="223"/>
      <c r="Z774" s="223"/>
      <c r="AA774" s="223"/>
      <c r="AB774" s="223"/>
      <c r="AC774" s="223">
        <f>+H774</f>
        <v>129800</v>
      </c>
      <c r="AD774" s="223"/>
      <c r="AE774" s="223"/>
      <c r="AF774" s="223"/>
      <c r="AG774" s="223"/>
      <c r="AH774" s="223"/>
      <c r="AI774" s="83">
        <f>SUBTOTAL(9,J774:U774)</f>
        <v>1</v>
      </c>
      <c r="AJ774" s="84">
        <f>+H774/AI774</f>
        <v>129800</v>
      </c>
    </row>
    <row r="775" spans="1:36" s="81" customFormat="1">
      <c r="A775" s="88">
        <v>766</v>
      </c>
      <c r="B775" s="96"/>
      <c r="C775" s="171" t="s">
        <v>454</v>
      </c>
      <c r="D775" s="98"/>
      <c r="E775" s="172">
        <f>15+12+10</f>
        <v>37</v>
      </c>
      <c r="F775" s="172" t="s">
        <v>81</v>
      </c>
      <c r="G775" s="173">
        <v>150</v>
      </c>
      <c r="H775" s="101">
        <f t="shared" ref="H775:H780" si="161">+E775*G775*4</f>
        <v>22200</v>
      </c>
      <c r="I775" s="98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W775" s="224"/>
      <c r="X775" s="224"/>
      <c r="Y775" s="224"/>
      <c r="Z775" s="224"/>
      <c r="AA775" s="224"/>
      <c r="AB775" s="224"/>
      <c r="AC775" s="224"/>
      <c r="AD775" s="224"/>
      <c r="AE775" s="224"/>
      <c r="AF775" s="224"/>
      <c r="AG775" s="224"/>
      <c r="AH775" s="224"/>
    </row>
    <row r="776" spans="1:36" s="81" customFormat="1">
      <c r="A776" s="88">
        <v>767</v>
      </c>
      <c r="B776" s="96"/>
      <c r="C776" s="171" t="s">
        <v>102</v>
      </c>
      <c r="D776" s="98"/>
      <c r="E776" s="172">
        <f>15+12+10</f>
        <v>37</v>
      </c>
      <c r="F776" s="172" t="s">
        <v>81</v>
      </c>
      <c r="G776" s="173">
        <v>120</v>
      </c>
      <c r="H776" s="101">
        <f t="shared" si="161"/>
        <v>17760</v>
      </c>
      <c r="I776" s="98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W776" s="224"/>
      <c r="X776" s="224"/>
      <c r="Y776" s="224"/>
      <c r="Z776" s="224"/>
      <c r="AA776" s="224"/>
      <c r="AB776" s="224"/>
      <c r="AC776" s="224"/>
      <c r="AD776" s="224"/>
      <c r="AE776" s="224"/>
      <c r="AF776" s="224"/>
      <c r="AG776" s="224"/>
      <c r="AH776" s="224"/>
    </row>
    <row r="777" spans="1:36" s="81" customFormat="1">
      <c r="A777" s="88">
        <v>768</v>
      </c>
      <c r="B777" s="96"/>
      <c r="C777" s="171" t="s">
        <v>103</v>
      </c>
      <c r="D777" s="98"/>
      <c r="E777" s="172">
        <f>15+12+10</f>
        <v>37</v>
      </c>
      <c r="F777" s="172" t="s">
        <v>81</v>
      </c>
      <c r="G777" s="173">
        <v>180</v>
      </c>
      <c r="H777" s="101">
        <f t="shared" si="161"/>
        <v>26640</v>
      </c>
      <c r="I777" s="98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W777" s="224"/>
      <c r="X777" s="224"/>
      <c r="Y777" s="224"/>
      <c r="Z777" s="224"/>
      <c r="AA777" s="224"/>
      <c r="AB777" s="224"/>
      <c r="AC777" s="224"/>
      <c r="AD777" s="224"/>
      <c r="AE777" s="224"/>
      <c r="AF777" s="224"/>
      <c r="AG777" s="224"/>
      <c r="AH777" s="224"/>
    </row>
    <row r="778" spans="1:36" s="81" customFormat="1">
      <c r="A778" s="88">
        <v>769</v>
      </c>
      <c r="B778" s="96"/>
      <c r="C778" s="171" t="s">
        <v>104</v>
      </c>
      <c r="D778" s="98"/>
      <c r="E778" s="172">
        <f>15+12+10</f>
        <v>37</v>
      </c>
      <c r="F778" s="172" t="s">
        <v>81</v>
      </c>
      <c r="G778" s="173">
        <v>120</v>
      </c>
      <c r="H778" s="101">
        <f t="shared" si="161"/>
        <v>17760</v>
      </c>
      <c r="I778" s="98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W778" s="224"/>
      <c r="X778" s="224"/>
      <c r="Y778" s="224"/>
      <c r="Z778" s="224"/>
      <c r="AA778" s="224"/>
      <c r="AB778" s="224"/>
      <c r="AC778" s="224"/>
      <c r="AD778" s="224"/>
      <c r="AE778" s="224"/>
      <c r="AF778" s="224"/>
      <c r="AG778" s="224"/>
      <c r="AH778" s="224"/>
    </row>
    <row r="779" spans="1:36" s="81" customFormat="1">
      <c r="A779" s="88">
        <v>770</v>
      </c>
      <c r="B779" s="96"/>
      <c r="C779" s="171" t="s">
        <v>105</v>
      </c>
      <c r="D779" s="98"/>
      <c r="E779" s="172">
        <f>15+12+10</f>
        <v>37</v>
      </c>
      <c r="F779" s="172" t="s">
        <v>81</v>
      </c>
      <c r="G779" s="173">
        <v>180</v>
      </c>
      <c r="H779" s="101">
        <f t="shared" si="161"/>
        <v>26640</v>
      </c>
      <c r="I779" s="98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W779" s="224"/>
      <c r="X779" s="224"/>
      <c r="Y779" s="224"/>
      <c r="Z779" s="224"/>
      <c r="AA779" s="224"/>
      <c r="AB779" s="224"/>
      <c r="AC779" s="224"/>
      <c r="AD779" s="224"/>
      <c r="AE779" s="224"/>
      <c r="AF779" s="224"/>
      <c r="AG779" s="224"/>
      <c r="AH779" s="224"/>
    </row>
    <row r="780" spans="1:36" s="81" customFormat="1">
      <c r="A780" s="88">
        <v>771</v>
      </c>
      <c r="B780" s="96"/>
      <c r="C780" s="171" t="s">
        <v>455</v>
      </c>
      <c r="D780" s="98"/>
      <c r="E780" s="172">
        <v>6</v>
      </c>
      <c r="F780" s="172" t="s">
        <v>117</v>
      </c>
      <c r="G780" s="173">
        <v>450</v>
      </c>
      <c r="H780" s="101">
        <f t="shared" si="161"/>
        <v>10800</v>
      </c>
      <c r="I780" s="98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W780" s="224"/>
      <c r="X780" s="224"/>
      <c r="Y780" s="224"/>
      <c r="Z780" s="224"/>
      <c r="AA780" s="224"/>
      <c r="AB780" s="224"/>
      <c r="AC780" s="224"/>
      <c r="AD780" s="224"/>
      <c r="AE780" s="224"/>
      <c r="AF780" s="224"/>
      <c r="AG780" s="224"/>
      <c r="AH780" s="224"/>
    </row>
    <row r="781" spans="1:36" s="81" customFormat="1">
      <c r="A781" s="88">
        <v>772</v>
      </c>
      <c r="B781" s="96"/>
      <c r="C781" s="171" t="s">
        <v>131</v>
      </c>
      <c r="D781" s="98"/>
      <c r="E781" s="172">
        <v>4</v>
      </c>
      <c r="F781" s="172" t="s">
        <v>107</v>
      </c>
      <c r="G781" s="173">
        <v>2000</v>
      </c>
      <c r="H781" s="101">
        <f>+E781*G781</f>
        <v>8000</v>
      </c>
      <c r="I781" s="98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W781" s="224"/>
      <c r="X781" s="224"/>
      <c r="Y781" s="224"/>
      <c r="Z781" s="224"/>
      <c r="AA781" s="224"/>
      <c r="AB781" s="224"/>
      <c r="AC781" s="224"/>
      <c r="AD781" s="224"/>
      <c r="AE781" s="224"/>
      <c r="AF781" s="224"/>
      <c r="AG781" s="224"/>
      <c r="AH781" s="224"/>
    </row>
    <row r="782" spans="1:36">
      <c r="A782" s="237">
        <v>773</v>
      </c>
      <c r="B782" s="56" t="s">
        <v>48</v>
      </c>
      <c r="C782" s="56" t="s">
        <v>416</v>
      </c>
      <c r="D782" s="61" t="s">
        <v>38</v>
      </c>
      <c r="E782" s="61"/>
      <c r="F782" s="61"/>
      <c r="G782" s="62"/>
      <c r="H782" s="65">
        <f>SUM(H783:H789)</f>
        <v>129800</v>
      </c>
      <c r="I782" s="61" t="s">
        <v>26</v>
      </c>
      <c r="J782" s="233"/>
      <c r="K782" s="233"/>
      <c r="L782" s="233"/>
      <c r="M782" s="233"/>
      <c r="N782" s="233"/>
      <c r="O782" s="233">
        <v>1</v>
      </c>
      <c r="P782" s="233"/>
      <c r="Q782" s="233"/>
      <c r="R782" s="233"/>
      <c r="S782" s="233"/>
      <c r="T782" s="233"/>
      <c r="U782" s="233"/>
      <c r="W782" s="223"/>
      <c r="X782" s="223"/>
      <c r="Y782" s="223"/>
      <c r="Z782" s="223"/>
      <c r="AA782" s="223"/>
      <c r="AB782" s="223">
        <f>+H782</f>
        <v>129800</v>
      </c>
      <c r="AC782" s="223"/>
      <c r="AD782" s="223"/>
      <c r="AE782" s="223"/>
      <c r="AF782" s="223"/>
      <c r="AG782" s="223"/>
      <c r="AH782" s="223"/>
      <c r="AI782" s="83">
        <f>SUBTOTAL(9,J782:U782)</f>
        <v>1</v>
      </c>
      <c r="AJ782" s="84">
        <f>+H782/AI782</f>
        <v>129800</v>
      </c>
    </row>
    <row r="783" spans="1:36" s="81" customFormat="1">
      <c r="A783" s="88">
        <v>774</v>
      </c>
      <c r="B783" s="96"/>
      <c r="C783" s="96" t="s">
        <v>454</v>
      </c>
      <c r="D783" s="98"/>
      <c r="E783" s="86">
        <v>37</v>
      </c>
      <c r="F783" s="88" t="s">
        <v>81</v>
      </c>
      <c r="G783" s="50">
        <v>150</v>
      </c>
      <c r="H783" s="101">
        <v>22200</v>
      </c>
      <c r="I783" s="98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W783" s="224"/>
      <c r="X783" s="224"/>
      <c r="Y783" s="224"/>
      <c r="Z783" s="224"/>
      <c r="AA783" s="224"/>
      <c r="AB783" s="224"/>
      <c r="AC783" s="224"/>
      <c r="AD783" s="224"/>
      <c r="AE783" s="224"/>
      <c r="AF783" s="224"/>
      <c r="AG783" s="224"/>
      <c r="AH783" s="224"/>
    </row>
    <row r="784" spans="1:36" s="81" customFormat="1">
      <c r="A784" s="88">
        <v>775</v>
      </c>
      <c r="B784" s="96"/>
      <c r="C784" s="96" t="s">
        <v>102</v>
      </c>
      <c r="D784" s="98"/>
      <c r="E784" s="86">
        <v>37</v>
      </c>
      <c r="F784" s="88" t="s">
        <v>81</v>
      </c>
      <c r="G784" s="50">
        <v>120</v>
      </c>
      <c r="H784" s="101">
        <v>17760</v>
      </c>
      <c r="I784" s="98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W784" s="224"/>
      <c r="X784" s="224"/>
      <c r="Y784" s="224"/>
      <c r="Z784" s="224"/>
      <c r="AA784" s="224"/>
      <c r="AB784" s="224"/>
      <c r="AC784" s="224"/>
      <c r="AD784" s="224"/>
      <c r="AE784" s="224"/>
      <c r="AF784" s="224"/>
      <c r="AG784" s="224"/>
      <c r="AH784" s="224"/>
    </row>
    <row r="785" spans="1:36" s="81" customFormat="1">
      <c r="A785" s="88">
        <v>776</v>
      </c>
      <c r="B785" s="96"/>
      <c r="C785" s="96" t="s">
        <v>103</v>
      </c>
      <c r="D785" s="98"/>
      <c r="E785" s="86">
        <v>37</v>
      </c>
      <c r="F785" s="88" t="s">
        <v>81</v>
      </c>
      <c r="G785" s="50">
        <v>180</v>
      </c>
      <c r="H785" s="101">
        <v>26640</v>
      </c>
      <c r="I785" s="98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W785" s="224"/>
      <c r="X785" s="224"/>
      <c r="Y785" s="224"/>
      <c r="Z785" s="224"/>
      <c r="AA785" s="224"/>
      <c r="AB785" s="224"/>
      <c r="AC785" s="224"/>
      <c r="AD785" s="224"/>
      <c r="AE785" s="224"/>
      <c r="AF785" s="224"/>
      <c r="AG785" s="224"/>
      <c r="AH785" s="224"/>
    </row>
    <row r="786" spans="1:36" s="81" customFormat="1">
      <c r="A786" s="88">
        <v>777</v>
      </c>
      <c r="B786" s="96"/>
      <c r="C786" s="96" t="s">
        <v>104</v>
      </c>
      <c r="D786" s="98"/>
      <c r="E786" s="86">
        <v>37</v>
      </c>
      <c r="F786" s="88" t="s">
        <v>81</v>
      </c>
      <c r="G786" s="50">
        <v>120</v>
      </c>
      <c r="H786" s="101">
        <v>17760</v>
      </c>
      <c r="I786" s="98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W786" s="224"/>
      <c r="X786" s="224"/>
      <c r="Y786" s="224"/>
      <c r="Z786" s="224"/>
      <c r="AA786" s="224"/>
      <c r="AB786" s="224"/>
      <c r="AC786" s="224"/>
      <c r="AD786" s="224"/>
      <c r="AE786" s="224"/>
      <c r="AF786" s="224"/>
      <c r="AG786" s="224"/>
      <c r="AH786" s="224"/>
    </row>
    <row r="787" spans="1:36" s="81" customFormat="1">
      <c r="A787" s="88">
        <v>778</v>
      </c>
      <c r="B787" s="96"/>
      <c r="C787" s="96" t="s">
        <v>105</v>
      </c>
      <c r="D787" s="98"/>
      <c r="E787" s="86">
        <v>37</v>
      </c>
      <c r="F787" s="88" t="s">
        <v>81</v>
      </c>
      <c r="G787" s="50">
        <v>180</v>
      </c>
      <c r="H787" s="101">
        <v>26640</v>
      </c>
      <c r="I787" s="98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W787" s="224"/>
      <c r="X787" s="224"/>
      <c r="Y787" s="224"/>
      <c r="Z787" s="224"/>
      <c r="AA787" s="224"/>
      <c r="AB787" s="224"/>
      <c r="AC787" s="224"/>
      <c r="AD787" s="224"/>
      <c r="AE787" s="224"/>
      <c r="AF787" s="224"/>
      <c r="AG787" s="224"/>
      <c r="AH787" s="224"/>
    </row>
    <row r="788" spans="1:36" s="81" customFormat="1">
      <c r="A788" s="88">
        <v>779</v>
      </c>
      <c r="B788" s="96"/>
      <c r="C788" s="96" t="s">
        <v>455</v>
      </c>
      <c r="D788" s="98"/>
      <c r="E788" s="86">
        <v>6</v>
      </c>
      <c r="F788" s="88" t="s">
        <v>117</v>
      </c>
      <c r="G788" s="50">
        <v>450</v>
      </c>
      <c r="H788" s="101">
        <v>10800</v>
      </c>
      <c r="I788" s="98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W788" s="224"/>
      <c r="X788" s="224"/>
      <c r="Y788" s="224"/>
      <c r="Z788" s="224"/>
      <c r="AA788" s="224"/>
      <c r="AB788" s="224"/>
      <c r="AC788" s="224"/>
      <c r="AD788" s="224"/>
      <c r="AE788" s="224"/>
      <c r="AF788" s="224"/>
      <c r="AG788" s="224"/>
      <c r="AH788" s="224"/>
    </row>
    <row r="789" spans="1:36" s="81" customFormat="1">
      <c r="A789" s="88">
        <v>780</v>
      </c>
      <c r="B789" s="96"/>
      <c r="C789" s="96" t="s">
        <v>131</v>
      </c>
      <c r="D789" s="98"/>
      <c r="E789" s="86">
        <v>4</v>
      </c>
      <c r="F789" s="88" t="s">
        <v>107</v>
      </c>
      <c r="G789" s="50">
        <v>2000</v>
      </c>
      <c r="H789" s="101">
        <v>8000</v>
      </c>
      <c r="I789" s="98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W789" s="224"/>
      <c r="X789" s="224"/>
      <c r="Y789" s="224"/>
      <c r="Z789" s="224"/>
      <c r="AA789" s="224"/>
      <c r="AB789" s="224"/>
      <c r="AC789" s="224"/>
      <c r="AD789" s="224"/>
      <c r="AE789" s="224"/>
      <c r="AF789" s="224"/>
      <c r="AG789" s="224"/>
      <c r="AH789" s="224"/>
    </row>
    <row r="790" spans="1:36" ht="25.5">
      <c r="A790" s="237">
        <v>781</v>
      </c>
      <c r="B790" s="56" t="s">
        <v>48</v>
      </c>
      <c r="C790" s="56" t="s">
        <v>403</v>
      </c>
      <c r="D790" s="61" t="s">
        <v>38</v>
      </c>
      <c r="E790" s="61"/>
      <c r="F790" s="61"/>
      <c r="G790" s="62"/>
      <c r="H790" s="65">
        <f>SUM(H791:H800)</f>
        <v>436600</v>
      </c>
      <c r="I790" s="61" t="s">
        <v>26</v>
      </c>
      <c r="J790" s="233"/>
      <c r="K790" s="233"/>
      <c r="L790" s="233"/>
      <c r="M790" s="233"/>
      <c r="N790" s="233"/>
      <c r="O790" s="233">
        <v>1</v>
      </c>
      <c r="P790" s="233"/>
      <c r="Q790" s="233"/>
      <c r="R790" s="233"/>
      <c r="S790" s="233"/>
      <c r="T790" s="233"/>
      <c r="U790" s="233"/>
      <c r="W790" s="223"/>
      <c r="X790" s="223"/>
      <c r="Y790" s="223"/>
      <c r="Z790" s="223"/>
      <c r="AA790" s="223"/>
      <c r="AB790" s="223">
        <f>+H790</f>
        <v>436600</v>
      </c>
      <c r="AC790" s="223"/>
      <c r="AD790" s="223"/>
      <c r="AE790" s="223"/>
      <c r="AF790" s="223"/>
      <c r="AG790" s="223"/>
      <c r="AH790" s="223"/>
      <c r="AI790" s="83">
        <f>SUBTOTAL(9,J790:U790)</f>
        <v>1</v>
      </c>
      <c r="AJ790" s="84">
        <f>+H790/AI790</f>
        <v>436600</v>
      </c>
    </row>
    <row r="791" spans="1:36" s="81" customFormat="1">
      <c r="A791" s="88">
        <v>782</v>
      </c>
      <c r="B791" s="96"/>
      <c r="C791" s="171" t="s">
        <v>154</v>
      </c>
      <c r="D791" s="98"/>
      <c r="E791" s="172">
        <f>38+12</f>
        <v>50</v>
      </c>
      <c r="F791" s="172" t="s">
        <v>81</v>
      </c>
      <c r="G791" s="173">
        <v>120</v>
      </c>
      <c r="H791" s="101">
        <f>+E791*G791</f>
        <v>6000</v>
      </c>
      <c r="I791" s="98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W791" s="224"/>
      <c r="X791" s="224"/>
      <c r="Y791" s="224"/>
      <c r="Z791" s="224"/>
      <c r="AA791" s="224"/>
      <c r="AB791" s="224"/>
      <c r="AC791" s="224"/>
      <c r="AD791" s="224"/>
      <c r="AE791" s="224"/>
      <c r="AF791" s="224"/>
      <c r="AG791" s="224"/>
      <c r="AH791" s="224"/>
    </row>
    <row r="792" spans="1:36" s="81" customFormat="1">
      <c r="A792" s="88">
        <v>783</v>
      </c>
      <c r="B792" s="96"/>
      <c r="C792" s="171" t="s">
        <v>151</v>
      </c>
      <c r="D792" s="98"/>
      <c r="E792" s="172">
        <f>38+12</f>
        <v>50</v>
      </c>
      <c r="F792" s="172" t="s">
        <v>81</v>
      </c>
      <c r="G792" s="173">
        <v>180</v>
      </c>
      <c r="H792" s="101">
        <f>+E792*G792</f>
        <v>9000</v>
      </c>
      <c r="I792" s="98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W792" s="224"/>
      <c r="X792" s="224"/>
      <c r="Y792" s="224"/>
      <c r="Z792" s="224"/>
      <c r="AA792" s="224"/>
      <c r="AB792" s="224"/>
      <c r="AC792" s="224"/>
      <c r="AD792" s="224"/>
      <c r="AE792" s="224"/>
      <c r="AF792" s="224"/>
      <c r="AG792" s="224"/>
      <c r="AH792" s="224"/>
    </row>
    <row r="793" spans="1:36" s="81" customFormat="1">
      <c r="A793" s="88">
        <v>784</v>
      </c>
      <c r="B793" s="96"/>
      <c r="C793" s="171" t="s">
        <v>454</v>
      </c>
      <c r="D793" s="98"/>
      <c r="E793" s="172">
        <f>38*2+15+10</f>
        <v>101</v>
      </c>
      <c r="F793" s="172" t="s">
        <v>81</v>
      </c>
      <c r="G793" s="173">
        <v>150</v>
      </c>
      <c r="H793" s="101">
        <f>+E793*G793*4</f>
        <v>60600</v>
      </c>
      <c r="I793" s="98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W793" s="224"/>
      <c r="X793" s="224"/>
      <c r="Y793" s="224"/>
      <c r="Z793" s="224"/>
      <c r="AA793" s="224"/>
      <c r="AB793" s="224"/>
      <c r="AC793" s="224"/>
      <c r="AD793" s="224"/>
      <c r="AE793" s="224"/>
      <c r="AF793" s="224"/>
      <c r="AG793" s="224"/>
      <c r="AH793" s="224"/>
    </row>
    <row r="794" spans="1:36" s="81" customFormat="1">
      <c r="A794" s="88">
        <v>785</v>
      </c>
      <c r="B794" s="96"/>
      <c r="C794" s="171" t="s">
        <v>102</v>
      </c>
      <c r="D794" s="98"/>
      <c r="E794" s="172">
        <f>38*2+15+10</f>
        <v>101</v>
      </c>
      <c r="F794" s="172" t="s">
        <v>81</v>
      </c>
      <c r="G794" s="173">
        <v>120</v>
      </c>
      <c r="H794" s="101">
        <f t="shared" ref="H794:H798" si="162">+E794*G794*4</f>
        <v>48480</v>
      </c>
      <c r="I794" s="98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W794" s="224"/>
      <c r="X794" s="224"/>
      <c r="Y794" s="224"/>
      <c r="Z794" s="224"/>
      <c r="AA794" s="224"/>
      <c r="AB794" s="224"/>
      <c r="AC794" s="224"/>
      <c r="AD794" s="224"/>
      <c r="AE794" s="224"/>
      <c r="AF794" s="224"/>
      <c r="AG794" s="224"/>
      <c r="AH794" s="224"/>
    </row>
    <row r="795" spans="1:36" s="81" customFormat="1">
      <c r="A795" s="88">
        <v>786</v>
      </c>
      <c r="B795" s="96"/>
      <c r="C795" s="171" t="s">
        <v>103</v>
      </c>
      <c r="D795" s="98"/>
      <c r="E795" s="172">
        <f>38*2+15+10</f>
        <v>101</v>
      </c>
      <c r="F795" s="172" t="s">
        <v>81</v>
      </c>
      <c r="G795" s="173">
        <v>180</v>
      </c>
      <c r="H795" s="101">
        <f t="shared" si="162"/>
        <v>72720</v>
      </c>
      <c r="I795" s="98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W795" s="224"/>
      <c r="X795" s="224"/>
      <c r="Y795" s="224"/>
      <c r="Z795" s="224"/>
      <c r="AA795" s="224"/>
      <c r="AB795" s="224"/>
      <c r="AC795" s="224"/>
      <c r="AD795" s="224"/>
      <c r="AE795" s="224"/>
      <c r="AF795" s="224"/>
      <c r="AG795" s="224"/>
      <c r="AH795" s="224"/>
    </row>
    <row r="796" spans="1:36" s="81" customFormat="1">
      <c r="A796" s="88">
        <v>787</v>
      </c>
      <c r="B796" s="96"/>
      <c r="C796" s="171" t="s">
        <v>104</v>
      </c>
      <c r="D796" s="98"/>
      <c r="E796" s="172">
        <f>38*2+15+10</f>
        <v>101</v>
      </c>
      <c r="F796" s="172" t="s">
        <v>81</v>
      </c>
      <c r="G796" s="173">
        <v>120</v>
      </c>
      <c r="H796" s="101">
        <f t="shared" si="162"/>
        <v>48480</v>
      </c>
      <c r="I796" s="98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W796" s="224"/>
      <c r="X796" s="224"/>
      <c r="Y796" s="224"/>
      <c r="Z796" s="224"/>
      <c r="AA796" s="224"/>
      <c r="AB796" s="224"/>
      <c r="AC796" s="224"/>
      <c r="AD796" s="224"/>
      <c r="AE796" s="224"/>
      <c r="AF796" s="224"/>
      <c r="AG796" s="224"/>
      <c r="AH796" s="224"/>
    </row>
    <row r="797" spans="1:36" s="81" customFormat="1">
      <c r="A797" s="88">
        <v>788</v>
      </c>
      <c r="B797" s="96"/>
      <c r="C797" s="171" t="s">
        <v>105</v>
      </c>
      <c r="D797" s="98"/>
      <c r="E797" s="172">
        <f>38*2+15+10</f>
        <v>101</v>
      </c>
      <c r="F797" s="172" t="s">
        <v>81</v>
      </c>
      <c r="G797" s="173">
        <v>180</v>
      </c>
      <c r="H797" s="101">
        <f t="shared" si="162"/>
        <v>72720</v>
      </c>
      <c r="I797" s="98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W797" s="224"/>
      <c r="X797" s="224"/>
      <c r="Y797" s="224"/>
      <c r="Z797" s="224"/>
      <c r="AA797" s="224"/>
      <c r="AB797" s="224"/>
      <c r="AC797" s="224"/>
      <c r="AD797" s="224"/>
      <c r="AE797" s="224"/>
      <c r="AF797" s="224"/>
      <c r="AG797" s="224"/>
      <c r="AH797" s="224"/>
    </row>
    <row r="798" spans="1:36" s="81" customFormat="1">
      <c r="A798" s="88">
        <v>789</v>
      </c>
      <c r="B798" s="96"/>
      <c r="C798" s="171" t="s">
        <v>455</v>
      </c>
      <c r="D798" s="98"/>
      <c r="E798" s="172">
        <v>17</v>
      </c>
      <c r="F798" s="172" t="s">
        <v>117</v>
      </c>
      <c r="G798" s="173">
        <v>450</v>
      </c>
      <c r="H798" s="101">
        <f t="shared" si="162"/>
        <v>30600</v>
      </c>
      <c r="I798" s="98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W798" s="224"/>
      <c r="X798" s="224"/>
      <c r="Y798" s="224"/>
      <c r="Z798" s="224"/>
      <c r="AA798" s="224"/>
      <c r="AB798" s="224"/>
      <c r="AC798" s="224"/>
      <c r="AD798" s="224"/>
      <c r="AE798" s="224"/>
      <c r="AF798" s="224"/>
      <c r="AG798" s="224"/>
      <c r="AH798" s="224"/>
    </row>
    <row r="799" spans="1:36" s="81" customFormat="1">
      <c r="A799" s="88">
        <v>790</v>
      </c>
      <c r="B799" s="96"/>
      <c r="C799" s="171" t="s">
        <v>131</v>
      </c>
      <c r="D799" s="98"/>
      <c r="E799" s="172">
        <v>4</v>
      </c>
      <c r="F799" s="172" t="s">
        <v>107</v>
      </c>
      <c r="G799" s="173">
        <v>2000</v>
      </c>
      <c r="H799" s="101">
        <f>+E799*G799</f>
        <v>8000</v>
      </c>
      <c r="I799" s="98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W799" s="224"/>
      <c r="X799" s="224"/>
      <c r="Y799" s="224"/>
      <c r="Z799" s="224"/>
      <c r="AA799" s="224"/>
      <c r="AB799" s="224"/>
      <c r="AC799" s="224"/>
      <c r="AD799" s="224"/>
      <c r="AE799" s="224"/>
      <c r="AF799" s="224"/>
      <c r="AG799" s="224"/>
      <c r="AH799" s="224"/>
    </row>
    <row r="800" spans="1:36" s="81" customFormat="1">
      <c r="A800" s="88">
        <v>791</v>
      </c>
      <c r="B800" s="96"/>
      <c r="C800" s="181" t="s">
        <v>458</v>
      </c>
      <c r="D800" s="98"/>
      <c r="E800" s="172">
        <v>16</v>
      </c>
      <c r="F800" s="172" t="s">
        <v>81</v>
      </c>
      <c r="G800" s="173">
        <v>5000</v>
      </c>
      <c r="H800" s="101">
        <f>+E800*G800</f>
        <v>80000</v>
      </c>
      <c r="I800" s="98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W800" s="224"/>
      <c r="X800" s="224"/>
      <c r="Y800" s="224"/>
      <c r="Z800" s="224"/>
      <c r="AA800" s="224"/>
      <c r="AB800" s="224"/>
      <c r="AC800" s="224"/>
      <c r="AD800" s="224"/>
      <c r="AE800" s="224"/>
      <c r="AF800" s="224"/>
      <c r="AG800" s="224"/>
      <c r="AH800" s="224"/>
    </row>
    <row r="801" spans="1:36" ht="25.5">
      <c r="A801" s="237">
        <v>792</v>
      </c>
      <c r="B801" s="56" t="s">
        <v>48</v>
      </c>
      <c r="C801" s="56" t="s">
        <v>405</v>
      </c>
      <c r="D801" s="61" t="s">
        <v>38</v>
      </c>
      <c r="E801" s="61"/>
      <c r="F801" s="61"/>
      <c r="G801" s="62"/>
      <c r="H801" s="65">
        <f>SUM(H802:H808)</f>
        <v>329800</v>
      </c>
      <c r="I801" s="61" t="s">
        <v>26</v>
      </c>
      <c r="J801" s="233"/>
      <c r="K801" s="233"/>
      <c r="L801" s="233"/>
      <c r="M801" s="233"/>
      <c r="N801" s="233"/>
      <c r="O801" s="233"/>
      <c r="P801" s="233">
        <v>1</v>
      </c>
      <c r="Q801" s="233"/>
      <c r="R801" s="233"/>
      <c r="S801" s="233"/>
      <c r="T801" s="233"/>
      <c r="U801" s="233"/>
      <c r="W801" s="223"/>
      <c r="X801" s="223"/>
      <c r="Y801" s="223"/>
      <c r="Z801" s="223"/>
      <c r="AA801" s="223"/>
      <c r="AB801" s="223"/>
      <c r="AC801" s="223">
        <f>+H801</f>
        <v>329800</v>
      </c>
      <c r="AD801" s="223"/>
      <c r="AE801" s="223"/>
      <c r="AF801" s="223"/>
      <c r="AG801" s="223"/>
      <c r="AH801" s="223"/>
      <c r="AI801" s="83">
        <f>SUBTOTAL(9,J801:U801)</f>
        <v>1</v>
      </c>
      <c r="AJ801" s="84">
        <f>+H801/AI801</f>
        <v>329800</v>
      </c>
    </row>
    <row r="802" spans="1:36" s="81" customFormat="1">
      <c r="A802" s="88">
        <v>793</v>
      </c>
      <c r="B802" s="96"/>
      <c r="C802" s="96" t="s">
        <v>454</v>
      </c>
      <c r="D802" s="98"/>
      <c r="E802" s="86">
        <v>95</v>
      </c>
      <c r="F802" s="88" t="s">
        <v>81</v>
      </c>
      <c r="G802" s="50">
        <v>150</v>
      </c>
      <c r="H802" s="101">
        <f>+E802*G802*4</f>
        <v>57000</v>
      </c>
      <c r="I802" s="98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W802" s="224"/>
      <c r="X802" s="224"/>
      <c r="Y802" s="224"/>
      <c r="Z802" s="224"/>
      <c r="AA802" s="224"/>
      <c r="AB802" s="224"/>
      <c r="AC802" s="224"/>
      <c r="AD802" s="224"/>
      <c r="AE802" s="224"/>
      <c r="AF802" s="224"/>
      <c r="AG802" s="224"/>
      <c r="AH802" s="224"/>
    </row>
    <row r="803" spans="1:36" s="81" customFormat="1">
      <c r="A803" s="88">
        <v>794</v>
      </c>
      <c r="B803" s="96"/>
      <c r="C803" s="96" t="s">
        <v>102</v>
      </c>
      <c r="D803" s="98"/>
      <c r="E803" s="86">
        <v>95</v>
      </c>
      <c r="F803" s="88" t="s">
        <v>81</v>
      </c>
      <c r="G803" s="50">
        <v>120</v>
      </c>
      <c r="H803" s="101">
        <f t="shared" ref="H803:H807" si="163">+E803*G803*4</f>
        <v>45600</v>
      </c>
      <c r="I803" s="98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W803" s="224"/>
      <c r="X803" s="224"/>
      <c r="Y803" s="224"/>
      <c r="Z803" s="224"/>
      <c r="AA803" s="224"/>
      <c r="AB803" s="224"/>
      <c r="AC803" s="224"/>
      <c r="AD803" s="224"/>
      <c r="AE803" s="224"/>
      <c r="AF803" s="224"/>
      <c r="AG803" s="224"/>
      <c r="AH803" s="224"/>
    </row>
    <row r="804" spans="1:36" s="81" customFormat="1">
      <c r="A804" s="88">
        <v>795</v>
      </c>
      <c r="B804" s="96"/>
      <c r="C804" s="96" t="s">
        <v>103</v>
      </c>
      <c r="D804" s="98"/>
      <c r="E804" s="86">
        <v>95</v>
      </c>
      <c r="F804" s="88" t="s">
        <v>81</v>
      </c>
      <c r="G804" s="50">
        <v>180</v>
      </c>
      <c r="H804" s="101">
        <f t="shared" si="163"/>
        <v>68400</v>
      </c>
      <c r="I804" s="98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W804" s="224"/>
      <c r="X804" s="224"/>
      <c r="Y804" s="224"/>
      <c r="Z804" s="224"/>
      <c r="AA804" s="224"/>
      <c r="AB804" s="224"/>
      <c r="AC804" s="224"/>
      <c r="AD804" s="224"/>
      <c r="AE804" s="224"/>
      <c r="AF804" s="224"/>
      <c r="AG804" s="224"/>
      <c r="AH804" s="224"/>
    </row>
    <row r="805" spans="1:36" s="81" customFormat="1">
      <c r="A805" s="88">
        <v>796</v>
      </c>
      <c r="B805" s="96"/>
      <c r="C805" s="96" t="s">
        <v>104</v>
      </c>
      <c r="D805" s="98"/>
      <c r="E805" s="86">
        <v>95</v>
      </c>
      <c r="F805" s="88" t="s">
        <v>81</v>
      </c>
      <c r="G805" s="50">
        <v>120</v>
      </c>
      <c r="H805" s="101">
        <f t="shared" si="163"/>
        <v>45600</v>
      </c>
      <c r="I805" s="98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W805" s="224"/>
      <c r="X805" s="224"/>
      <c r="Y805" s="224"/>
      <c r="Z805" s="224"/>
      <c r="AA805" s="224"/>
      <c r="AB805" s="224"/>
      <c r="AC805" s="224"/>
      <c r="AD805" s="224"/>
      <c r="AE805" s="224"/>
      <c r="AF805" s="224"/>
      <c r="AG805" s="224"/>
      <c r="AH805" s="224"/>
    </row>
    <row r="806" spans="1:36" s="81" customFormat="1">
      <c r="A806" s="88">
        <v>797</v>
      </c>
      <c r="B806" s="96"/>
      <c r="C806" s="96" t="s">
        <v>105</v>
      </c>
      <c r="D806" s="98"/>
      <c r="E806" s="86">
        <v>95</v>
      </c>
      <c r="F806" s="88" t="s">
        <v>81</v>
      </c>
      <c r="G806" s="50">
        <v>180</v>
      </c>
      <c r="H806" s="101">
        <f t="shared" si="163"/>
        <v>68400</v>
      </c>
      <c r="I806" s="98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W806" s="224"/>
      <c r="X806" s="224"/>
      <c r="Y806" s="224"/>
      <c r="Z806" s="224"/>
      <c r="AA806" s="224"/>
      <c r="AB806" s="224"/>
      <c r="AC806" s="224"/>
      <c r="AD806" s="224"/>
      <c r="AE806" s="224"/>
      <c r="AF806" s="224"/>
      <c r="AG806" s="224"/>
      <c r="AH806" s="224"/>
    </row>
    <row r="807" spans="1:36" s="81" customFormat="1">
      <c r="A807" s="88">
        <v>798</v>
      </c>
      <c r="B807" s="96"/>
      <c r="C807" s="96" t="s">
        <v>455</v>
      </c>
      <c r="D807" s="98"/>
      <c r="E807" s="86">
        <v>16</v>
      </c>
      <c r="F807" s="88" t="s">
        <v>117</v>
      </c>
      <c r="G807" s="50">
        <v>450</v>
      </c>
      <c r="H807" s="101">
        <f t="shared" si="163"/>
        <v>28800</v>
      </c>
      <c r="I807" s="98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W807" s="224"/>
      <c r="X807" s="224"/>
      <c r="Y807" s="224"/>
      <c r="Z807" s="224"/>
      <c r="AA807" s="224"/>
      <c r="AB807" s="224"/>
      <c r="AC807" s="224"/>
      <c r="AD807" s="224"/>
      <c r="AE807" s="224"/>
      <c r="AF807" s="224"/>
      <c r="AG807" s="224"/>
      <c r="AH807" s="224"/>
    </row>
    <row r="808" spans="1:36" s="81" customFormat="1">
      <c r="A808" s="88">
        <v>799</v>
      </c>
      <c r="B808" s="96"/>
      <c r="C808" s="96" t="s">
        <v>131</v>
      </c>
      <c r="D808" s="98"/>
      <c r="E808" s="86">
        <v>4</v>
      </c>
      <c r="F808" s="88" t="s">
        <v>107</v>
      </c>
      <c r="G808" s="50">
        <v>4000</v>
      </c>
      <c r="H808" s="101">
        <f>+E808*G808</f>
        <v>16000</v>
      </c>
      <c r="I808" s="98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W808" s="224"/>
      <c r="X808" s="224"/>
      <c r="Y808" s="224"/>
      <c r="Z808" s="224"/>
      <c r="AA808" s="224"/>
      <c r="AB808" s="224"/>
      <c r="AC808" s="224"/>
      <c r="AD808" s="224"/>
      <c r="AE808" s="224"/>
      <c r="AF808" s="224"/>
      <c r="AG808" s="224"/>
      <c r="AH808" s="224"/>
    </row>
    <row r="809" spans="1:36" ht="25.5">
      <c r="A809" s="237">
        <v>800</v>
      </c>
      <c r="B809" s="56" t="s">
        <v>48</v>
      </c>
      <c r="C809" s="56" t="s">
        <v>407</v>
      </c>
      <c r="D809" s="61" t="s">
        <v>38</v>
      </c>
      <c r="E809" s="61"/>
      <c r="F809" s="61"/>
      <c r="G809" s="62"/>
      <c r="H809" s="65">
        <f>SUM(H810:H816)</f>
        <v>329800</v>
      </c>
      <c r="I809" s="61" t="s">
        <v>26</v>
      </c>
      <c r="J809" s="233"/>
      <c r="K809" s="233"/>
      <c r="L809" s="233"/>
      <c r="M809" s="233"/>
      <c r="N809" s="233"/>
      <c r="O809" s="233"/>
      <c r="P809" s="233">
        <v>1</v>
      </c>
      <c r="Q809" s="233"/>
      <c r="R809" s="233"/>
      <c r="S809" s="233"/>
      <c r="T809" s="233"/>
      <c r="U809" s="233"/>
      <c r="W809" s="223"/>
      <c r="X809" s="223"/>
      <c r="Y809" s="223"/>
      <c r="Z809" s="223"/>
      <c r="AA809" s="223"/>
      <c r="AB809" s="223"/>
      <c r="AC809" s="223">
        <f>+H809</f>
        <v>329800</v>
      </c>
      <c r="AD809" s="223"/>
      <c r="AE809" s="223"/>
      <c r="AF809" s="223"/>
      <c r="AG809" s="223"/>
      <c r="AH809" s="223"/>
      <c r="AI809" s="83">
        <f>SUBTOTAL(9,J809:U809)</f>
        <v>1</v>
      </c>
      <c r="AJ809" s="84">
        <f>+H809/AI809</f>
        <v>329800</v>
      </c>
    </row>
    <row r="810" spans="1:36" s="81" customFormat="1">
      <c r="A810" s="88">
        <v>801</v>
      </c>
      <c r="B810" s="96"/>
      <c r="C810" s="96" t="s">
        <v>454</v>
      </c>
      <c r="D810" s="98"/>
      <c r="E810" s="86">
        <v>95</v>
      </c>
      <c r="F810" s="88" t="s">
        <v>81</v>
      </c>
      <c r="G810" s="50">
        <v>150</v>
      </c>
      <c r="H810" s="101">
        <v>57000</v>
      </c>
      <c r="I810" s="98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W810" s="224"/>
      <c r="X810" s="224"/>
      <c r="Y810" s="224"/>
      <c r="Z810" s="224"/>
      <c r="AA810" s="224"/>
      <c r="AB810" s="224"/>
      <c r="AC810" s="224"/>
      <c r="AD810" s="224"/>
      <c r="AE810" s="224"/>
      <c r="AF810" s="224"/>
      <c r="AG810" s="224"/>
      <c r="AH810" s="224"/>
    </row>
    <row r="811" spans="1:36" s="81" customFormat="1">
      <c r="A811" s="88">
        <v>802</v>
      </c>
      <c r="B811" s="96"/>
      <c r="C811" s="96" t="s">
        <v>102</v>
      </c>
      <c r="D811" s="98"/>
      <c r="E811" s="86">
        <v>95</v>
      </c>
      <c r="F811" s="88" t="s">
        <v>81</v>
      </c>
      <c r="G811" s="50">
        <v>120</v>
      </c>
      <c r="H811" s="101">
        <v>45600</v>
      </c>
      <c r="I811" s="98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W811" s="224"/>
      <c r="X811" s="224"/>
      <c r="Y811" s="224"/>
      <c r="Z811" s="224"/>
      <c r="AA811" s="224"/>
      <c r="AB811" s="224"/>
      <c r="AC811" s="224"/>
      <c r="AD811" s="224"/>
      <c r="AE811" s="224"/>
      <c r="AF811" s="224"/>
      <c r="AG811" s="224"/>
      <c r="AH811" s="224"/>
    </row>
    <row r="812" spans="1:36" s="81" customFormat="1">
      <c r="A812" s="88">
        <v>803</v>
      </c>
      <c r="B812" s="96"/>
      <c r="C812" s="96" t="s">
        <v>103</v>
      </c>
      <c r="D812" s="98"/>
      <c r="E812" s="86">
        <v>95</v>
      </c>
      <c r="F812" s="88" t="s">
        <v>81</v>
      </c>
      <c r="G812" s="50">
        <v>180</v>
      </c>
      <c r="H812" s="101">
        <v>68400</v>
      </c>
      <c r="I812" s="98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W812" s="224"/>
      <c r="X812" s="224"/>
      <c r="Y812" s="224"/>
      <c r="Z812" s="224"/>
      <c r="AA812" s="224"/>
      <c r="AB812" s="224"/>
      <c r="AC812" s="224"/>
      <c r="AD812" s="224"/>
      <c r="AE812" s="224"/>
      <c r="AF812" s="224"/>
      <c r="AG812" s="224"/>
      <c r="AH812" s="224"/>
    </row>
    <row r="813" spans="1:36" s="81" customFormat="1">
      <c r="A813" s="88">
        <v>804</v>
      </c>
      <c r="B813" s="96"/>
      <c r="C813" s="96" t="s">
        <v>104</v>
      </c>
      <c r="D813" s="98"/>
      <c r="E813" s="86">
        <v>95</v>
      </c>
      <c r="F813" s="88" t="s">
        <v>81</v>
      </c>
      <c r="G813" s="50">
        <v>120</v>
      </c>
      <c r="H813" s="101">
        <v>45600</v>
      </c>
      <c r="I813" s="98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W813" s="224"/>
      <c r="X813" s="224"/>
      <c r="Y813" s="224"/>
      <c r="Z813" s="224"/>
      <c r="AA813" s="224"/>
      <c r="AB813" s="224"/>
      <c r="AC813" s="224"/>
      <c r="AD813" s="224"/>
      <c r="AE813" s="224"/>
      <c r="AF813" s="224"/>
      <c r="AG813" s="224"/>
      <c r="AH813" s="224"/>
    </row>
    <row r="814" spans="1:36" s="81" customFormat="1">
      <c r="A814" s="88">
        <v>805</v>
      </c>
      <c r="B814" s="96"/>
      <c r="C814" s="96" t="s">
        <v>105</v>
      </c>
      <c r="D814" s="98"/>
      <c r="E814" s="86">
        <v>95</v>
      </c>
      <c r="F814" s="88" t="s">
        <v>81</v>
      </c>
      <c r="G814" s="50">
        <v>180</v>
      </c>
      <c r="H814" s="101">
        <v>68400</v>
      </c>
      <c r="I814" s="98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W814" s="224"/>
      <c r="X814" s="224"/>
      <c r="Y814" s="224"/>
      <c r="Z814" s="224"/>
      <c r="AA814" s="224"/>
      <c r="AB814" s="224"/>
      <c r="AC814" s="224"/>
      <c r="AD814" s="224"/>
      <c r="AE814" s="224"/>
      <c r="AF814" s="224"/>
      <c r="AG814" s="224"/>
      <c r="AH814" s="224"/>
    </row>
    <row r="815" spans="1:36" s="81" customFormat="1">
      <c r="A815" s="88">
        <v>806</v>
      </c>
      <c r="B815" s="96"/>
      <c r="C815" s="96" t="s">
        <v>455</v>
      </c>
      <c r="D815" s="98"/>
      <c r="E815" s="86">
        <v>16</v>
      </c>
      <c r="F815" s="88" t="s">
        <v>117</v>
      </c>
      <c r="G815" s="50">
        <v>450</v>
      </c>
      <c r="H815" s="101">
        <v>28800</v>
      </c>
      <c r="I815" s="98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W815" s="224"/>
      <c r="X815" s="224"/>
      <c r="Y815" s="224"/>
      <c r="Z815" s="224"/>
      <c r="AA815" s="224"/>
      <c r="AB815" s="224"/>
      <c r="AC815" s="224"/>
      <c r="AD815" s="224"/>
      <c r="AE815" s="224"/>
      <c r="AF815" s="224"/>
      <c r="AG815" s="224"/>
      <c r="AH815" s="224"/>
    </row>
    <row r="816" spans="1:36" s="81" customFormat="1">
      <c r="A816" s="88">
        <v>807</v>
      </c>
      <c r="B816" s="96"/>
      <c r="C816" s="96" t="s">
        <v>131</v>
      </c>
      <c r="D816" s="98"/>
      <c r="E816" s="86">
        <v>4</v>
      </c>
      <c r="F816" s="88" t="s">
        <v>107</v>
      </c>
      <c r="G816" s="50">
        <v>4000</v>
      </c>
      <c r="H816" s="101">
        <v>16000</v>
      </c>
      <c r="I816" s="98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W816" s="224"/>
      <c r="X816" s="224"/>
      <c r="Y816" s="224"/>
      <c r="Z816" s="224"/>
      <c r="AA816" s="224"/>
      <c r="AB816" s="224"/>
      <c r="AC816" s="224"/>
      <c r="AD816" s="224"/>
      <c r="AE816" s="224"/>
      <c r="AF816" s="224"/>
      <c r="AG816" s="224"/>
      <c r="AH816" s="224"/>
    </row>
    <row r="817" spans="1:36" ht="25.5">
      <c r="A817" s="237">
        <v>808</v>
      </c>
      <c r="B817" s="56" t="s">
        <v>48</v>
      </c>
      <c r="C817" s="56" t="s">
        <v>418</v>
      </c>
      <c r="D817" s="61" t="s">
        <v>38</v>
      </c>
      <c r="E817" s="61"/>
      <c r="F817" s="61"/>
      <c r="G817" s="62"/>
      <c r="H817" s="65">
        <f>SUM(H818:H825)</f>
        <v>171980</v>
      </c>
      <c r="I817" s="61" t="s">
        <v>26</v>
      </c>
      <c r="J817" s="233"/>
      <c r="K817" s="233"/>
      <c r="L817" s="233"/>
      <c r="M817" s="233"/>
      <c r="N817" s="233"/>
      <c r="O817" s="233"/>
      <c r="P817" s="233">
        <v>1</v>
      </c>
      <c r="Q817" s="233"/>
      <c r="R817" s="233"/>
      <c r="S817" s="233"/>
      <c r="T817" s="233"/>
      <c r="U817" s="233"/>
      <c r="W817" s="223"/>
      <c r="X817" s="223"/>
      <c r="Y817" s="223"/>
      <c r="Z817" s="223"/>
      <c r="AA817" s="223"/>
      <c r="AB817" s="223"/>
      <c r="AC817" s="223">
        <f>+H817</f>
        <v>171980</v>
      </c>
      <c r="AD817" s="223"/>
      <c r="AE817" s="223"/>
      <c r="AF817" s="223"/>
      <c r="AG817" s="223"/>
      <c r="AH817" s="223"/>
      <c r="AI817" s="83">
        <f>SUBTOTAL(9,J817:U817)</f>
        <v>1</v>
      </c>
      <c r="AJ817" s="84">
        <f>+H817/AI817</f>
        <v>171980</v>
      </c>
    </row>
    <row r="818" spans="1:36" s="81" customFormat="1">
      <c r="A818" s="88">
        <v>809</v>
      </c>
      <c r="B818" s="96"/>
      <c r="C818" s="96" t="s">
        <v>454</v>
      </c>
      <c r="D818" s="98"/>
      <c r="E818" s="86">
        <v>37</v>
      </c>
      <c r="F818" s="88" t="s">
        <v>81</v>
      </c>
      <c r="G818" s="50">
        <v>180</v>
      </c>
      <c r="H818" s="101">
        <v>26640</v>
      </c>
      <c r="I818" s="98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W818" s="224"/>
      <c r="X818" s="224"/>
      <c r="Y818" s="224"/>
      <c r="Z818" s="224"/>
      <c r="AA818" s="224"/>
      <c r="AB818" s="224"/>
      <c r="AC818" s="224"/>
      <c r="AD818" s="224"/>
      <c r="AE818" s="224"/>
      <c r="AF818" s="224"/>
      <c r="AG818" s="224"/>
      <c r="AH818" s="224"/>
    </row>
    <row r="819" spans="1:36" s="81" customFormat="1">
      <c r="A819" s="88">
        <v>810</v>
      </c>
      <c r="B819" s="96"/>
      <c r="C819" s="96" t="s">
        <v>102</v>
      </c>
      <c r="D819" s="98"/>
      <c r="E819" s="86">
        <v>37</v>
      </c>
      <c r="F819" s="88" t="s">
        <v>81</v>
      </c>
      <c r="G819" s="50">
        <v>150</v>
      </c>
      <c r="H819" s="101">
        <v>22200</v>
      </c>
      <c r="I819" s="98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W819" s="224"/>
      <c r="X819" s="224"/>
      <c r="Y819" s="224"/>
      <c r="Z819" s="224"/>
      <c r="AA819" s="224"/>
      <c r="AB819" s="224"/>
      <c r="AC819" s="224"/>
      <c r="AD819" s="224"/>
      <c r="AE819" s="224"/>
      <c r="AF819" s="224"/>
      <c r="AG819" s="224"/>
      <c r="AH819" s="224"/>
    </row>
    <row r="820" spans="1:36" s="81" customFormat="1">
      <c r="A820" s="88">
        <v>811</v>
      </c>
      <c r="B820" s="96"/>
      <c r="C820" s="96" t="s">
        <v>103</v>
      </c>
      <c r="D820" s="98"/>
      <c r="E820" s="86">
        <v>37</v>
      </c>
      <c r="F820" s="88" t="s">
        <v>81</v>
      </c>
      <c r="G820" s="50">
        <v>250</v>
      </c>
      <c r="H820" s="101">
        <v>37000</v>
      </c>
      <c r="I820" s="98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W820" s="224"/>
      <c r="X820" s="224"/>
      <c r="Y820" s="224"/>
      <c r="Z820" s="224"/>
      <c r="AA820" s="224"/>
      <c r="AB820" s="224"/>
      <c r="AC820" s="224"/>
      <c r="AD820" s="224"/>
      <c r="AE820" s="224"/>
      <c r="AF820" s="224"/>
      <c r="AG820" s="224"/>
      <c r="AH820" s="224"/>
    </row>
    <row r="821" spans="1:36" s="81" customFormat="1">
      <c r="A821" s="88">
        <v>812</v>
      </c>
      <c r="B821" s="96"/>
      <c r="C821" s="96" t="s">
        <v>104</v>
      </c>
      <c r="D821" s="98"/>
      <c r="E821" s="86">
        <v>37</v>
      </c>
      <c r="F821" s="88" t="s">
        <v>81</v>
      </c>
      <c r="G821" s="50">
        <v>150</v>
      </c>
      <c r="H821" s="101">
        <v>22200</v>
      </c>
      <c r="I821" s="98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W821" s="224"/>
      <c r="X821" s="224"/>
      <c r="Y821" s="224"/>
      <c r="Z821" s="224"/>
      <c r="AA821" s="224"/>
      <c r="AB821" s="224"/>
      <c r="AC821" s="224"/>
      <c r="AD821" s="224"/>
      <c r="AE821" s="224"/>
      <c r="AF821" s="224"/>
      <c r="AG821" s="224"/>
      <c r="AH821" s="224"/>
    </row>
    <row r="822" spans="1:36" s="81" customFormat="1">
      <c r="A822" s="88">
        <v>813</v>
      </c>
      <c r="B822" s="96"/>
      <c r="C822" s="96" t="s">
        <v>105</v>
      </c>
      <c r="D822" s="98"/>
      <c r="E822" s="86">
        <v>37</v>
      </c>
      <c r="F822" s="88" t="s">
        <v>81</v>
      </c>
      <c r="G822" s="50">
        <v>250</v>
      </c>
      <c r="H822" s="101">
        <v>37000</v>
      </c>
      <c r="I822" s="98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W822" s="224"/>
      <c r="X822" s="224"/>
      <c r="Y822" s="224"/>
      <c r="Z822" s="224"/>
      <c r="AA822" s="224"/>
      <c r="AB822" s="224"/>
      <c r="AC822" s="224"/>
      <c r="AD822" s="224"/>
      <c r="AE822" s="224"/>
      <c r="AF822" s="224"/>
      <c r="AG822" s="224"/>
      <c r="AH822" s="224"/>
    </row>
    <row r="823" spans="1:36" s="81" customFormat="1">
      <c r="A823" s="88">
        <v>814</v>
      </c>
      <c r="B823" s="96"/>
      <c r="C823" s="96" t="s">
        <v>459</v>
      </c>
      <c r="D823" s="98"/>
      <c r="E823" s="86">
        <v>37</v>
      </c>
      <c r="F823" s="88" t="s">
        <v>81</v>
      </c>
      <c r="G823" s="50">
        <v>220</v>
      </c>
      <c r="H823" s="101">
        <v>8140</v>
      </c>
      <c r="I823" s="98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W823" s="224"/>
      <c r="X823" s="224"/>
      <c r="Y823" s="224"/>
      <c r="Z823" s="224"/>
      <c r="AA823" s="224"/>
      <c r="AB823" s="224"/>
      <c r="AC823" s="224"/>
      <c r="AD823" s="224"/>
      <c r="AE823" s="224"/>
      <c r="AF823" s="224"/>
      <c r="AG823" s="224"/>
      <c r="AH823" s="224"/>
    </row>
    <row r="824" spans="1:36" s="81" customFormat="1">
      <c r="A824" s="88">
        <v>815</v>
      </c>
      <c r="B824" s="96"/>
      <c r="C824" s="96" t="s">
        <v>455</v>
      </c>
      <c r="D824" s="98"/>
      <c r="E824" s="86">
        <v>6</v>
      </c>
      <c r="F824" s="88" t="s">
        <v>117</v>
      </c>
      <c r="G824" s="50">
        <v>450</v>
      </c>
      <c r="H824" s="101">
        <v>10800</v>
      </c>
      <c r="I824" s="98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W824" s="224"/>
      <c r="X824" s="224"/>
      <c r="Y824" s="224"/>
      <c r="Z824" s="224"/>
      <c r="AA824" s="224"/>
      <c r="AB824" s="224"/>
      <c r="AC824" s="224"/>
      <c r="AD824" s="224"/>
      <c r="AE824" s="224"/>
      <c r="AF824" s="224"/>
      <c r="AG824" s="224"/>
      <c r="AH824" s="224"/>
    </row>
    <row r="825" spans="1:36" s="81" customFormat="1">
      <c r="A825" s="88">
        <v>816</v>
      </c>
      <c r="B825" s="96"/>
      <c r="C825" s="96" t="s">
        <v>131</v>
      </c>
      <c r="D825" s="98"/>
      <c r="E825" s="86">
        <v>4</v>
      </c>
      <c r="F825" s="88" t="s">
        <v>107</v>
      </c>
      <c r="G825" s="50">
        <v>2000</v>
      </c>
      <c r="H825" s="101">
        <v>8000</v>
      </c>
      <c r="I825" s="98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W825" s="224"/>
      <c r="X825" s="224"/>
      <c r="Y825" s="224"/>
      <c r="Z825" s="224"/>
      <c r="AA825" s="224"/>
      <c r="AB825" s="224"/>
      <c r="AC825" s="224"/>
      <c r="AD825" s="224"/>
      <c r="AE825" s="224"/>
      <c r="AF825" s="224"/>
      <c r="AG825" s="224"/>
      <c r="AH825" s="224"/>
    </row>
    <row r="826" spans="1:36" ht="25.5">
      <c r="A826" s="237">
        <v>817</v>
      </c>
      <c r="B826" s="56" t="s">
        <v>48</v>
      </c>
      <c r="C826" s="56" t="s">
        <v>409</v>
      </c>
      <c r="D826" s="61" t="s">
        <v>38</v>
      </c>
      <c r="E826" s="61"/>
      <c r="F826" s="61"/>
      <c r="G826" s="62"/>
      <c r="H826" s="65">
        <f>SUM(H827:H834)</f>
        <v>443500</v>
      </c>
      <c r="I826" s="61" t="s">
        <v>26</v>
      </c>
      <c r="J826" s="233"/>
      <c r="K826" s="233"/>
      <c r="L826" s="233"/>
      <c r="M826" s="233"/>
      <c r="N826" s="233"/>
      <c r="O826" s="233"/>
      <c r="P826" s="233">
        <v>1</v>
      </c>
      <c r="Q826" s="233"/>
      <c r="R826" s="233"/>
      <c r="S826" s="233"/>
      <c r="T826" s="233"/>
      <c r="U826" s="233"/>
      <c r="W826" s="223"/>
      <c r="X826" s="223"/>
      <c r="Y826" s="223"/>
      <c r="Z826" s="223"/>
      <c r="AA826" s="223"/>
      <c r="AB826" s="223"/>
      <c r="AC826" s="223">
        <f>+H826</f>
        <v>443500</v>
      </c>
      <c r="AD826" s="223"/>
      <c r="AE826" s="223"/>
      <c r="AF826" s="223"/>
      <c r="AG826" s="223"/>
      <c r="AH826" s="223"/>
      <c r="AI826" s="83">
        <f>SUBTOTAL(9,J826:U826)</f>
        <v>1</v>
      </c>
      <c r="AJ826" s="84">
        <f>+H826/AI826</f>
        <v>443500</v>
      </c>
    </row>
    <row r="827" spans="1:36" s="81" customFormat="1">
      <c r="A827" s="88">
        <v>818</v>
      </c>
      <c r="B827" s="96"/>
      <c r="C827" s="96" t="s">
        <v>454</v>
      </c>
      <c r="D827" s="98"/>
      <c r="E827" s="86">
        <v>95</v>
      </c>
      <c r="F827" s="88" t="s">
        <v>81</v>
      </c>
      <c r="G827" s="50">
        <v>180</v>
      </c>
      <c r="H827" s="101">
        <v>68400</v>
      </c>
      <c r="I827" s="98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W827" s="224"/>
      <c r="X827" s="224"/>
      <c r="Y827" s="224"/>
      <c r="Z827" s="224"/>
      <c r="AA827" s="224"/>
      <c r="AB827" s="224"/>
      <c r="AC827" s="224"/>
      <c r="AD827" s="224"/>
      <c r="AE827" s="224"/>
      <c r="AF827" s="224"/>
      <c r="AG827" s="224"/>
      <c r="AH827" s="224"/>
    </row>
    <row r="828" spans="1:36" s="81" customFormat="1">
      <c r="A828" s="88">
        <v>819</v>
      </c>
      <c r="B828" s="96"/>
      <c r="C828" s="96" t="s">
        <v>102</v>
      </c>
      <c r="D828" s="98"/>
      <c r="E828" s="86">
        <v>95</v>
      </c>
      <c r="F828" s="88" t="s">
        <v>81</v>
      </c>
      <c r="G828" s="50">
        <v>150</v>
      </c>
      <c r="H828" s="101">
        <v>57000</v>
      </c>
      <c r="I828" s="98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W828" s="224"/>
      <c r="X828" s="224"/>
      <c r="Y828" s="224"/>
      <c r="Z828" s="224"/>
      <c r="AA828" s="224"/>
      <c r="AB828" s="224"/>
      <c r="AC828" s="224"/>
      <c r="AD828" s="224"/>
      <c r="AE828" s="224"/>
      <c r="AF828" s="224"/>
      <c r="AG828" s="224"/>
      <c r="AH828" s="224"/>
    </row>
    <row r="829" spans="1:36" s="81" customFormat="1">
      <c r="A829" s="88">
        <v>820</v>
      </c>
      <c r="B829" s="96"/>
      <c r="C829" s="96" t="s">
        <v>103</v>
      </c>
      <c r="D829" s="98"/>
      <c r="E829" s="86">
        <v>95</v>
      </c>
      <c r="F829" s="88" t="s">
        <v>81</v>
      </c>
      <c r="G829" s="50">
        <v>250</v>
      </c>
      <c r="H829" s="101">
        <v>95000</v>
      </c>
      <c r="I829" s="98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W829" s="224"/>
      <c r="X829" s="224"/>
      <c r="Y829" s="224"/>
      <c r="Z829" s="224"/>
      <c r="AA829" s="224"/>
      <c r="AB829" s="224"/>
      <c r="AC829" s="224"/>
      <c r="AD829" s="224"/>
      <c r="AE829" s="224"/>
      <c r="AF829" s="224"/>
      <c r="AG829" s="224"/>
      <c r="AH829" s="224"/>
    </row>
    <row r="830" spans="1:36" s="81" customFormat="1">
      <c r="A830" s="88">
        <v>821</v>
      </c>
      <c r="B830" s="96"/>
      <c r="C830" s="96" t="s">
        <v>104</v>
      </c>
      <c r="D830" s="98"/>
      <c r="E830" s="86">
        <v>95</v>
      </c>
      <c r="F830" s="88" t="s">
        <v>81</v>
      </c>
      <c r="G830" s="50">
        <v>150</v>
      </c>
      <c r="H830" s="101">
        <v>57000</v>
      </c>
      <c r="I830" s="98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W830" s="224"/>
      <c r="X830" s="224"/>
      <c r="Y830" s="224"/>
      <c r="Z830" s="224"/>
      <c r="AA830" s="224"/>
      <c r="AB830" s="224"/>
      <c r="AC830" s="224"/>
      <c r="AD830" s="224"/>
      <c r="AE830" s="224"/>
      <c r="AF830" s="224"/>
      <c r="AG830" s="224"/>
      <c r="AH830" s="224"/>
    </row>
    <row r="831" spans="1:36" s="81" customFormat="1">
      <c r="A831" s="88">
        <v>822</v>
      </c>
      <c r="B831" s="96"/>
      <c r="C831" s="96" t="s">
        <v>105</v>
      </c>
      <c r="D831" s="98"/>
      <c r="E831" s="86">
        <v>95</v>
      </c>
      <c r="F831" s="88" t="s">
        <v>81</v>
      </c>
      <c r="G831" s="50">
        <v>250</v>
      </c>
      <c r="H831" s="101">
        <v>95000</v>
      </c>
      <c r="I831" s="98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W831" s="224"/>
      <c r="X831" s="224"/>
      <c r="Y831" s="224"/>
      <c r="Z831" s="224"/>
      <c r="AA831" s="224"/>
      <c r="AB831" s="224"/>
      <c r="AC831" s="224"/>
      <c r="AD831" s="224"/>
      <c r="AE831" s="224"/>
      <c r="AF831" s="224"/>
      <c r="AG831" s="224"/>
      <c r="AH831" s="224"/>
    </row>
    <row r="832" spans="1:36" s="81" customFormat="1">
      <c r="A832" s="88">
        <v>823</v>
      </c>
      <c r="B832" s="96"/>
      <c r="C832" s="96" t="s">
        <v>459</v>
      </c>
      <c r="D832" s="98"/>
      <c r="E832" s="86">
        <v>95</v>
      </c>
      <c r="F832" s="88" t="s">
        <v>81</v>
      </c>
      <c r="G832" s="50">
        <v>220</v>
      </c>
      <c r="H832" s="101">
        <v>20900</v>
      </c>
      <c r="I832" s="98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W832" s="224"/>
      <c r="X832" s="224"/>
      <c r="Y832" s="224"/>
      <c r="Z832" s="224"/>
      <c r="AA832" s="224"/>
      <c r="AB832" s="224"/>
      <c r="AC832" s="224"/>
      <c r="AD832" s="224"/>
      <c r="AE832" s="224"/>
      <c r="AF832" s="224"/>
      <c r="AG832" s="224"/>
      <c r="AH832" s="224"/>
    </row>
    <row r="833" spans="1:36" s="81" customFormat="1">
      <c r="A833" s="88">
        <v>824</v>
      </c>
      <c r="B833" s="96"/>
      <c r="C833" s="96" t="s">
        <v>455</v>
      </c>
      <c r="D833" s="98"/>
      <c r="E833" s="86">
        <v>19</v>
      </c>
      <c r="F833" s="88" t="s">
        <v>117</v>
      </c>
      <c r="G833" s="50">
        <v>450</v>
      </c>
      <c r="H833" s="101">
        <v>34200</v>
      </c>
      <c r="I833" s="98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W833" s="224"/>
      <c r="X833" s="224"/>
      <c r="Y833" s="224"/>
      <c r="Z833" s="224"/>
      <c r="AA833" s="224"/>
      <c r="AB833" s="224"/>
      <c r="AC833" s="224"/>
      <c r="AD833" s="224"/>
      <c r="AE833" s="224"/>
      <c r="AF833" s="224"/>
      <c r="AG833" s="224"/>
      <c r="AH833" s="224"/>
    </row>
    <row r="834" spans="1:36" s="81" customFormat="1">
      <c r="A834" s="88">
        <v>825</v>
      </c>
      <c r="B834" s="96"/>
      <c r="C834" s="96" t="s">
        <v>131</v>
      </c>
      <c r="D834" s="98"/>
      <c r="E834" s="86">
        <v>4</v>
      </c>
      <c r="F834" s="88" t="s">
        <v>107</v>
      </c>
      <c r="G834" s="50">
        <v>4000</v>
      </c>
      <c r="H834" s="101">
        <v>16000</v>
      </c>
      <c r="I834" s="98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W834" s="224"/>
      <c r="X834" s="224"/>
      <c r="Y834" s="224"/>
      <c r="Z834" s="224"/>
      <c r="AA834" s="224"/>
      <c r="AB834" s="224"/>
      <c r="AC834" s="224"/>
      <c r="AD834" s="224"/>
      <c r="AE834" s="224"/>
      <c r="AF834" s="224"/>
      <c r="AG834" s="224"/>
      <c r="AH834" s="224"/>
    </row>
    <row r="835" spans="1:36">
      <c r="A835" s="237">
        <v>826</v>
      </c>
      <c r="B835" s="56" t="s">
        <v>48</v>
      </c>
      <c r="C835" s="56" t="s">
        <v>460</v>
      </c>
      <c r="D835" s="61" t="s">
        <v>38</v>
      </c>
      <c r="E835" s="61"/>
      <c r="F835" s="61"/>
      <c r="G835" s="62"/>
      <c r="H835" s="65">
        <f>SUM(H836:H859)</f>
        <v>118500</v>
      </c>
      <c r="I835" s="61" t="s">
        <v>26</v>
      </c>
      <c r="J835" s="233"/>
      <c r="K835" s="233"/>
      <c r="L835" s="233"/>
      <c r="M835" s="233"/>
      <c r="N835" s="233"/>
      <c r="O835" s="233"/>
      <c r="P835" s="233">
        <v>1</v>
      </c>
      <c r="Q835" s="233"/>
      <c r="R835" s="233"/>
      <c r="S835" s="233"/>
      <c r="T835" s="233"/>
      <c r="U835" s="233"/>
      <c r="W835" s="223"/>
      <c r="X835" s="223"/>
      <c r="Y835" s="223"/>
      <c r="Z835" s="223"/>
      <c r="AA835" s="223"/>
      <c r="AB835" s="223"/>
      <c r="AC835" s="223">
        <f>+H835</f>
        <v>118500</v>
      </c>
      <c r="AD835" s="223"/>
      <c r="AE835" s="223"/>
      <c r="AF835" s="223"/>
      <c r="AG835" s="223"/>
      <c r="AH835" s="223"/>
      <c r="AI835" s="83">
        <f>SUBTOTAL(9,J835:U835)</f>
        <v>1</v>
      </c>
      <c r="AJ835" s="84">
        <f>+H835/AI835</f>
        <v>118500</v>
      </c>
    </row>
    <row r="836" spans="1:36" s="81" customFormat="1">
      <c r="A836" s="88">
        <v>827</v>
      </c>
      <c r="B836" s="96"/>
      <c r="C836" s="110" t="s">
        <v>461</v>
      </c>
      <c r="D836" s="86"/>
      <c r="E836" s="88"/>
      <c r="F836" s="86"/>
      <c r="G836" s="109"/>
      <c r="H836" s="101"/>
      <c r="I836" s="98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W836" s="224"/>
      <c r="X836" s="224"/>
      <c r="Y836" s="224"/>
      <c r="Z836" s="224"/>
      <c r="AA836" s="224"/>
      <c r="AB836" s="224"/>
      <c r="AC836" s="224"/>
      <c r="AD836" s="224"/>
      <c r="AE836" s="224"/>
      <c r="AF836" s="224"/>
      <c r="AG836" s="224"/>
      <c r="AH836" s="224"/>
    </row>
    <row r="837" spans="1:36" s="81" customFormat="1">
      <c r="A837" s="88">
        <v>828</v>
      </c>
      <c r="B837" s="96"/>
      <c r="C837" s="96" t="s">
        <v>462</v>
      </c>
      <c r="D837" s="98"/>
      <c r="E837" s="86">
        <v>25</v>
      </c>
      <c r="F837" s="88" t="s">
        <v>81</v>
      </c>
      <c r="G837" s="50">
        <v>150</v>
      </c>
      <c r="H837" s="101">
        <v>7500</v>
      </c>
      <c r="I837" s="98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W837" s="224"/>
      <c r="X837" s="224"/>
      <c r="Y837" s="224"/>
      <c r="Z837" s="224"/>
      <c r="AA837" s="224"/>
      <c r="AB837" s="224"/>
      <c r="AC837" s="224"/>
      <c r="AD837" s="224"/>
      <c r="AE837" s="224"/>
      <c r="AF837" s="224"/>
      <c r="AG837" s="224"/>
      <c r="AH837" s="224"/>
    </row>
    <row r="838" spans="1:36" s="81" customFormat="1">
      <c r="A838" s="88">
        <v>829</v>
      </c>
      <c r="B838" s="96"/>
      <c r="C838" s="96" t="s">
        <v>311</v>
      </c>
      <c r="D838" s="98"/>
      <c r="E838" s="86">
        <v>25</v>
      </c>
      <c r="F838" s="88" t="s">
        <v>81</v>
      </c>
      <c r="G838" s="50">
        <v>120</v>
      </c>
      <c r="H838" s="101">
        <v>6000</v>
      </c>
      <c r="I838" s="98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W838" s="224"/>
      <c r="X838" s="224"/>
      <c r="Y838" s="224"/>
      <c r="Z838" s="224"/>
      <c r="AA838" s="224"/>
      <c r="AB838" s="224"/>
      <c r="AC838" s="224"/>
      <c r="AD838" s="224"/>
      <c r="AE838" s="224"/>
      <c r="AF838" s="224"/>
      <c r="AG838" s="224"/>
      <c r="AH838" s="224"/>
    </row>
    <row r="839" spans="1:36" s="81" customFormat="1">
      <c r="A839" s="88">
        <v>830</v>
      </c>
      <c r="B839" s="96"/>
      <c r="C839" s="96" t="s">
        <v>312</v>
      </c>
      <c r="D839" s="98"/>
      <c r="E839" s="86">
        <v>25</v>
      </c>
      <c r="F839" s="88" t="s">
        <v>81</v>
      </c>
      <c r="G839" s="50">
        <v>180</v>
      </c>
      <c r="H839" s="101">
        <v>9000</v>
      </c>
      <c r="I839" s="98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W839" s="224"/>
      <c r="X839" s="224"/>
      <c r="Y839" s="224"/>
      <c r="Z839" s="224"/>
      <c r="AA839" s="224"/>
      <c r="AB839" s="224"/>
      <c r="AC839" s="224"/>
      <c r="AD839" s="224"/>
      <c r="AE839" s="224"/>
      <c r="AF839" s="224"/>
      <c r="AG839" s="224"/>
      <c r="AH839" s="224"/>
    </row>
    <row r="840" spans="1:36" s="81" customFormat="1">
      <c r="A840" s="88">
        <v>831</v>
      </c>
      <c r="B840" s="96"/>
      <c r="C840" s="96" t="s">
        <v>463</v>
      </c>
      <c r="D840" s="98"/>
      <c r="E840" s="86">
        <v>25</v>
      </c>
      <c r="F840" s="88" t="s">
        <v>81</v>
      </c>
      <c r="G840" s="50">
        <v>120</v>
      </c>
      <c r="H840" s="101">
        <v>6000</v>
      </c>
      <c r="I840" s="98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W840" s="224"/>
      <c r="X840" s="224"/>
      <c r="Y840" s="224"/>
      <c r="Z840" s="224"/>
      <c r="AA840" s="224"/>
      <c r="AB840" s="224"/>
      <c r="AC840" s="224"/>
      <c r="AD840" s="224"/>
      <c r="AE840" s="224"/>
      <c r="AF840" s="224"/>
      <c r="AG840" s="224"/>
      <c r="AH840" s="224"/>
    </row>
    <row r="841" spans="1:36" s="81" customFormat="1">
      <c r="A841" s="88">
        <v>832</v>
      </c>
      <c r="B841" s="96"/>
      <c r="C841" s="96" t="s">
        <v>464</v>
      </c>
      <c r="D841" s="98"/>
      <c r="E841" s="86">
        <v>25</v>
      </c>
      <c r="F841" s="88" t="s">
        <v>81</v>
      </c>
      <c r="G841" s="50">
        <v>180</v>
      </c>
      <c r="H841" s="101">
        <v>9000</v>
      </c>
      <c r="I841" s="98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W841" s="224"/>
      <c r="X841" s="224"/>
      <c r="Y841" s="224"/>
      <c r="Z841" s="224"/>
      <c r="AA841" s="224"/>
      <c r="AB841" s="224"/>
      <c r="AC841" s="224"/>
      <c r="AD841" s="224"/>
      <c r="AE841" s="224"/>
      <c r="AF841" s="224"/>
      <c r="AG841" s="224"/>
      <c r="AH841" s="224"/>
    </row>
    <row r="842" spans="1:36" s="81" customFormat="1">
      <c r="A842" s="88">
        <v>833</v>
      </c>
      <c r="B842" s="96"/>
      <c r="C842" s="96" t="s">
        <v>465</v>
      </c>
      <c r="D842" s="98"/>
      <c r="E842" s="86">
        <v>4</v>
      </c>
      <c r="F842" s="88" t="s">
        <v>117</v>
      </c>
      <c r="G842" s="50">
        <v>450</v>
      </c>
      <c r="H842" s="101">
        <v>3600</v>
      </c>
      <c r="I842" s="98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W842" s="224"/>
      <c r="X842" s="224"/>
      <c r="Y842" s="224"/>
      <c r="Z842" s="224"/>
      <c r="AA842" s="224"/>
      <c r="AB842" s="224"/>
      <c r="AC842" s="224"/>
      <c r="AD842" s="224"/>
      <c r="AE842" s="224"/>
      <c r="AF842" s="224"/>
      <c r="AG842" s="224"/>
      <c r="AH842" s="224"/>
    </row>
    <row r="843" spans="1:36" s="81" customFormat="1">
      <c r="A843" s="88">
        <v>834</v>
      </c>
      <c r="B843" s="96"/>
      <c r="C843" s="96" t="s">
        <v>131</v>
      </c>
      <c r="D843" s="98"/>
      <c r="E843" s="86">
        <v>2</v>
      </c>
      <c r="F843" s="88" t="s">
        <v>404</v>
      </c>
      <c r="G843" s="50">
        <v>2000</v>
      </c>
      <c r="H843" s="101">
        <v>4000</v>
      </c>
      <c r="I843" s="98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W843" s="224"/>
      <c r="X843" s="224"/>
      <c r="Y843" s="224"/>
      <c r="Z843" s="224"/>
      <c r="AA843" s="224"/>
      <c r="AB843" s="224"/>
      <c r="AC843" s="224"/>
      <c r="AD843" s="224"/>
      <c r="AE843" s="224"/>
      <c r="AF843" s="224"/>
      <c r="AG843" s="224"/>
      <c r="AH843" s="224"/>
    </row>
    <row r="844" spans="1:36" s="81" customFormat="1">
      <c r="A844" s="88">
        <v>835</v>
      </c>
      <c r="B844" s="96"/>
      <c r="C844" s="110" t="s">
        <v>466</v>
      </c>
      <c r="D844" s="98"/>
      <c r="E844" s="86"/>
      <c r="F844" s="88"/>
      <c r="G844" s="50"/>
      <c r="H844" s="101"/>
      <c r="I844" s="98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W844" s="224"/>
      <c r="X844" s="224"/>
      <c r="Y844" s="224"/>
      <c r="Z844" s="224"/>
      <c r="AA844" s="224"/>
      <c r="AB844" s="224"/>
      <c r="AC844" s="224"/>
      <c r="AD844" s="224"/>
      <c r="AE844" s="224"/>
      <c r="AF844" s="224"/>
      <c r="AG844" s="224"/>
      <c r="AH844" s="224"/>
    </row>
    <row r="845" spans="1:36" s="81" customFormat="1">
      <c r="A845" s="88">
        <v>836</v>
      </c>
      <c r="B845" s="96"/>
      <c r="C845" s="96" t="s">
        <v>462</v>
      </c>
      <c r="D845" s="98"/>
      <c r="E845" s="98">
        <v>25</v>
      </c>
      <c r="F845" s="86" t="s">
        <v>81</v>
      </c>
      <c r="G845" s="102">
        <v>150</v>
      </c>
      <c r="H845" s="50">
        <v>7500</v>
      </c>
      <c r="I845" s="98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W845" s="224"/>
      <c r="X845" s="224"/>
      <c r="Y845" s="224"/>
      <c r="Z845" s="224"/>
      <c r="AA845" s="224"/>
      <c r="AB845" s="224"/>
      <c r="AC845" s="224"/>
      <c r="AD845" s="224"/>
      <c r="AE845" s="224"/>
      <c r="AF845" s="224"/>
      <c r="AG845" s="224"/>
      <c r="AH845" s="224"/>
    </row>
    <row r="846" spans="1:36" s="81" customFormat="1">
      <c r="A846" s="88">
        <v>837</v>
      </c>
      <c r="B846" s="96"/>
      <c r="C846" s="96" t="s">
        <v>311</v>
      </c>
      <c r="D846" s="98"/>
      <c r="E846" s="98">
        <v>25</v>
      </c>
      <c r="F846" s="86" t="s">
        <v>81</v>
      </c>
      <c r="G846" s="102">
        <v>120</v>
      </c>
      <c r="H846" s="50">
        <v>6000</v>
      </c>
      <c r="I846" s="98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W846" s="224"/>
      <c r="X846" s="224"/>
      <c r="Y846" s="224"/>
      <c r="Z846" s="224"/>
      <c r="AA846" s="224"/>
      <c r="AB846" s="224"/>
      <c r="AC846" s="224"/>
      <c r="AD846" s="224"/>
      <c r="AE846" s="224"/>
      <c r="AF846" s="224"/>
      <c r="AG846" s="224"/>
      <c r="AH846" s="224"/>
    </row>
    <row r="847" spans="1:36" s="81" customFormat="1">
      <c r="A847" s="88">
        <v>838</v>
      </c>
      <c r="B847" s="96"/>
      <c r="C847" s="96" t="s">
        <v>312</v>
      </c>
      <c r="D847" s="98"/>
      <c r="E847" s="98">
        <v>25</v>
      </c>
      <c r="F847" s="86" t="s">
        <v>81</v>
      </c>
      <c r="G847" s="102">
        <v>180</v>
      </c>
      <c r="H847" s="50">
        <v>9000</v>
      </c>
      <c r="I847" s="98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W847" s="224"/>
      <c r="X847" s="224"/>
      <c r="Y847" s="224"/>
      <c r="Z847" s="224"/>
      <c r="AA847" s="224"/>
      <c r="AB847" s="224"/>
      <c r="AC847" s="224"/>
      <c r="AD847" s="224"/>
      <c r="AE847" s="224"/>
      <c r="AF847" s="224"/>
      <c r="AG847" s="224"/>
      <c r="AH847" s="224"/>
    </row>
    <row r="848" spans="1:36" s="81" customFormat="1">
      <c r="A848" s="88">
        <v>839</v>
      </c>
      <c r="B848" s="96"/>
      <c r="C848" s="96" t="s">
        <v>463</v>
      </c>
      <c r="D848" s="98"/>
      <c r="E848" s="98">
        <v>25</v>
      </c>
      <c r="F848" s="86" t="s">
        <v>81</v>
      </c>
      <c r="G848" s="102">
        <v>120</v>
      </c>
      <c r="H848" s="50">
        <v>6000</v>
      </c>
      <c r="I848" s="98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W848" s="224"/>
      <c r="X848" s="224"/>
      <c r="Y848" s="224"/>
      <c r="Z848" s="224"/>
      <c r="AA848" s="224"/>
      <c r="AB848" s="224"/>
      <c r="AC848" s="224"/>
      <c r="AD848" s="224"/>
      <c r="AE848" s="224"/>
      <c r="AF848" s="224"/>
      <c r="AG848" s="224"/>
      <c r="AH848" s="224"/>
    </row>
    <row r="849" spans="1:36" s="81" customFormat="1">
      <c r="A849" s="88">
        <v>840</v>
      </c>
      <c r="B849" s="96"/>
      <c r="C849" s="96" t="s">
        <v>464</v>
      </c>
      <c r="D849" s="98"/>
      <c r="E849" s="98">
        <v>25</v>
      </c>
      <c r="F849" s="86" t="s">
        <v>81</v>
      </c>
      <c r="G849" s="102">
        <v>180</v>
      </c>
      <c r="H849" s="50">
        <v>9000</v>
      </c>
      <c r="I849" s="98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W849" s="224"/>
      <c r="X849" s="224"/>
      <c r="Y849" s="224"/>
      <c r="Z849" s="224"/>
      <c r="AA849" s="224"/>
      <c r="AB849" s="224"/>
      <c r="AC849" s="224"/>
      <c r="AD849" s="224"/>
      <c r="AE849" s="224"/>
      <c r="AF849" s="224"/>
      <c r="AG849" s="224"/>
      <c r="AH849" s="224"/>
    </row>
    <row r="850" spans="1:36" s="81" customFormat="1">
      <c r="A850" s="88">
        <v>841</v>
      </c>
      <c r="B850" s="96"/>
      <c r="C850" s="96" t="s">
        <v>465</v>
      </c>
      <c r="D850" s="98"/>
      <c r="E850" s="98">
        <v>4</v>
      </c>
      <c r="F850" s="86" t="s">
        <v>117</v>
      </c>
      <c r="G850" s="102">
        <v>450</v>
      </c>
      <c r="H850" s="50">
        <v>3600</v>
      </c>
      <c r="I850" s="98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W850" s="224"/>
      <c r="X850" s="224"/>
      <c r="Y850" s="224"/>
      <c r="Z850" s="224"/>
      <c r="AA850" s="224"/>
      <c r="AB850" s="224"/>
      <c r="AC850" s="224"/>
      <c r="AD850" s="224"/>
      <c r="AE850" s="224"/>
      <c r="AF850" s="224"/>
      <c r="AG850" s="224"/>
      <c r="AH850" s="224"/>
    </row>
    <row r="851" spans="1:36" s="81" customFormat="1">
      <c r="A851" s="88">
        <v>842</v>
      </c>
      <c r="B851" s="96"/>
      <c r="C851" s="96" t="s">
        <v>131</v>
      </c>
      <c r="D851" s="98"/>
      <c r="E851" s="98">
        <v>2</v>
      </c>
      <c r="F851" s="86" t="s">
        <v>404</v>
      </c>
      <c r="G851" s="102">
        <v>2000</v>
      </c>
      <c r="H851" s="50">
        <v>4000</v>
      </c>
      <c r="I851" s="98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W851" s="224"/>
      <c r="X851" s="224"/>
      <c r="Y851" s="224"/>
      <c r="Z851" s="224"/>
      <c r="AA851" s="224"/>
      <c r="AB851" s="224"/>
      <c r="AC851" s="224"/>
      <c r="AD851" s="224"/>
      <c r="AE851" s="224"/>
      <c r="AF851" s="224"/>
      <c r="AG851" s="224"/>
      <c r="AH851" s="224"/>
    </row>
    <row r="852" spans="1:36" s="81" customFormat="1">
      <c r="A852" s="88">
        <v>843</v>
      </c>
      <c r="B852" s="96"/>
      <c r="C852" s="110" t="s">
        <v>467</v>
      </c>
      <c r="D852" s="98"/>
      <c r="E852" s="86"/>
      <c r="F852" s="88"/>
      <c r="G852" s="50"/>
      <c r="H852" s="101"/>
      <c r="I852" s="98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W852" s="224"/>
      <c r="X852" s="224"/>
      <c r="Y852" s="224"/>
      <c r="Z852" s="224"/>
      <c r="AA852" s="224"/>
      <c r="AB852" s="224"/>
      <c r="AC852" s="224"/>
      <c r="AD852" s="224"/>
      <c r="AE852" s="224"/>
      <c r="AF852" s="224"/>
      <c r="AG852" s="224"/>
      <c r="AH852" s="224"/>
    </row>
    <row r="853" spans="1:36" s="81" customFormat="1">
      <c r="A853" s="88">
        <v>844</v>
      </c>
      <c r="B853" s="96"/>
      <c r="C853" s="96" t="s">
        <v>242</v>
      </c>
      <c r="D853" s="98"/>
      <c r="E853" s="98">
        <v>25</v>
      </c>
      <c r="F853" s="86" t="s">
        <v>81</v>
      </c>
      <c r="G853" s="102">
        <v>180</v>
      </c>
      <c r="H853" s="50">
        <v>4500</v>
      </c>
      <c r="I853" s="98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W853" s="224"/>
      <c r="X853" s="224"/>
      <c r="Y853" s="224"/>
      <c r="Z853" s="224"/>
      <c r="AA853" s="224"/>
      <c r="AB853" s="224"/>
      <c r="AC853" s="224"/>
      <c r="AD853" s="224"/>
      <c r="AE853" s="224"/>
      <c r="AF853" s="224"/>
      <c r="AG853" s="224"/>
      <c r="AH853" s="224"/>
    </row>
    <row r="854" spans="1:36" s="81" customFormat="1">
      <c r="A854" s="88">
        <v>845</v>
      </c>
      <c r="B854" s="96"/>
      <c r="C854" s="96" t="s">
        <v>154</v>
      </c>
      <c r="D854" s="98"/>
      <c r="E854" s="98">
        <v>25</v>
      </c>
      <c r="F854" s="86" t="s">
        <v>81</v>
      </c>
      <c r="G854" s="102">
        <v>150</v>
      </c>
      <c r="H854" s="50">
        <v>3750</v>
      </c>
      <c r="I854" s="98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W854" s="224"/>
      <c r="X854" s="224"/>
      <c r="Y854" s="224"/>
      <c r="Z854" s="224"/>
      <c r="AA854" s="224"/>
      <c r="AB854" s="224"/>
      <c r="AC854" s="224"/>
      <c r="AD854" s="224"/>
      <c r="AE854" s="224"/>
      <c r="AF854" s="224"/>
      <c r="AG854" s="224"/>
      <c r="AH854" s="224"/>
    </row>
    <row r="855" spans="1:36" s="81" customFormat="1">
      <c r="A855" s="88">
        <v>846</v>
      </c>
      <c r="B855" s="96"/>
      <c r="C855" s="96" t="s">
        <v>468</v>
      </c>
      <c r="D855" s="98"/>
      <c r="E855" s="98">
        <v>25</v>
      </c>
      <c r="F855" s="86" t="s">
        <v>81</v>
      </c>
      <c r="G855" s="102">
        <v>250</v>
      </c>
      <c r="H855" s="50">
        <v>6250</v>
      </c>
      <c r="I855" s="98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W855" s="224"/>
      <c r="X855" s="224"/>
      <c r="Y855" s="224"/>
      <c r="Z855" s="224"/>
      <c r="AA855" s="224"/>
      <c r="AB855" s="224"/>
      <c r="AC855" s="224"/>
      <c r="AD855" s="224"/>
      <c r="AE855" s="224"/>
      <c r="AF855" s="224"/>
      <c r="AG855" s="224"/>
      <c r="AH855" s="224"/>
    </row>
    <row r="856" spans="1:36" s="81" customFormat="1">
      <c r="A856" s="88">
        <v>847</v>
      </c>
      <c r="B856" s="96"/>
      <c r="C856" s="96" t="s">
        <v>469</v>
      </c>
      <c r="D856" s="98"/>
      <c r="E856" s="98">
        <v>25</v>
      </c>
      <c r="F856" s="86" t="s">
        <v>81</v>
      </c>
      <c r="G856" s="102">
        <v>150</v>
      </c>
      <c r="H856" s="50">
        <v>3750</v>
      </c>
      <c r="I856" s="98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W856" s="224"/>
      <c r="X856" s="224"/>
      <c r="Y856" s="224"/>
      <c r="Z856" s="224"/>
      <c r="AA856" s="224"/>
      <c r="AB856" s="224"/>
      <c r="AC856" s="224"/>
      <c r="AD856" s="224"/>
      <c r="AE856" s="224"/>
      <c r="AF856" s="224"/>
      <c r="AG856" s="224"/>
      <c r="AH856" s="224"/>
    </row>
    <row r="857" spans="1:36" s="81" customFormat="1">
      <c r="A857" s="88">
        <v>848</v>
      </c>
      <c r="B857" s="96"/>
      <c r="C857" s="96" t="s">
        <v>470</v>
      </c>
      <c r="D857" s="98"/>
      <c r="E857" s="86">
        <v>25</v>
      </c>
      <c r="F857" s="88" t="s">
        <v>81</v>
      </c>
      <c r="G857" s="50">
        <v>250</v>
      </c>
      <c r="H857" s="109">
        <v>6250</v>
      </c>
      <c r="I857" s="98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W857" s="224"/>
      <c r="X857" s="224"/>
      <c r="Y857" s="224"/>
      <c r="Z857" s="224"/>
      <c r="AA857" s="224"/>
      <c r="AB857" s="224"/>
      <c r="AC857" s="224"/>
      <c r="AD857" s="224"/>
      <c r="AE857" s="224"/>
      <c r="AF857" s="224"/>
      <c r="AG857" s="224"/>
      <c r="AH857" s="224"/>
    </row>
    <row r="858" spans="1:36" s="81" customFormat="1">
      <c r="A858" s="88">
        <v>849</v>
      </c>
      <c r="B858" s="96"/>
      <c r="C858" s="96" t="s">
        <v>465</v>
      </c>
      <c r="D858" s="98"/>
      <c r="E858" s="86">
        <v>4</v>
      </c>
      <c r="F858" s="88" t="s">
        <v>117</v>
      </c>
      <c r="G858" s="50">
        <v>450</v>
      </c>
      <c r="H858" s="109">
        <v>1800</v>
      </c>
      <c r="I858" s="98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W858" s="224"/>
      <c r="X858" s="224"/>
      <c r="Y858" s="224"/>
      <c r="Z858" s="224"/>
      <c r="AA858" s="224"/>
      <c r="AB858" s="224"/>
      <c r="AC858" s="224"/>
      <c r="AD858" s="224"/>
      <c r="AE858" s="224"/>
      <c r="AF858" s="224"/>
      <c r="AG858" s="224"/>
      <c r="AH858" s="224"/>
    </row>
    <row r="859" spans="1:36" s="81" customFormat="1">
      <c r="A859" s="88">
        <v>850</v>
      </c>
      <c r="B859" s="96"/>
      <c r="C859" s="96" t="s">
        <v>131</v>
      </c>
      <c r="D859" s="98"/>
      <c r="E859" s="86">
        <v>1</v>
      </c>
      <c r="F859" s="88" t="s">
        <v>404</v>
      </c>
      <c r="G859" s="50">
        <v>2000</v>
      </c>
      <c r="H859" s="109">
        <v>2000</v>
      </c>
      <c r="I859" s="98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W859" s="224"/>
      <c r="X859" s="224"/>
      <c r="Y859" s="224"/>
      <c r="Z859" s="224"/>
      <c r="AA859" s="224"/>
      <c r="AB859" s="224"/>
      <c r="AC859" s="224"/>
      <c r="AD859" s="224"/>
      <c r="AE859" s="224"/>
      <c r="AF859" s="224"/>
      <c r="AG859" s="224"/>
      <c r="AH859" s="224"/>
    </row>
    <row r="860" spans="1:36" ht="25.5">
      <c r="A860" s="237">
        <v>851</v>
      </c>
      <c r="B860" s="56" t="s">
        <v>48</v>
      </c>
      <c r="C860" s="56" t="s">
        <v>322</v>
      </c>
      <c r="D860" s="61" t="s">
        <v>38</v>
      </c>
      <c r="E860" s="61"/>
      <c r="F860" s="61"/>
      <c r="G860" s="62"/>
      <c r="H860" s="65">
        <f>SUM(H861:H865)</f>
        <v>30225</v>
      </c>
      <c r="I860" s="61" t="s">
        <v>26</v>
      </c>
      <c r="J860" s="233"/>
      <c r="K860" s="233"/>
      <c r="L860" s="233"/>
      <c r="M860" s="233">
        <v>1</v>
      </c>
      <c r="N860" s="233"/>
      <c r="O860" s="233"/>
      <c r="P860" s="233"/>
      <c r="Q860" s="233"/>
      <c r="R860" s="233"/>
      <c r="S860" s="233"/>
      <c r="T860" s="233"/>
      <c r="U860" s="233"/>
      <c r="W860" s="223"/>
      <c r="X860" s="223"/>
      <c r="Y860" s="223"/>
      <c r="Z860" s="223">
        <f>+H860</f>
        <v>30225</v>
      </c>
      <c r="AA860" s="223"/>
      <c r="AB860" s="223"/>
      <c r="AC860" s="223"/>
      <c r="AD860" s="223"/>
      <c r="AE860" s="223"/>
      <c r="AF860" s="223"/>
      <c r="AG860" s="223"/>
      <c r="AH860" s="223"/>
      <c r="AI860" s="83">
        <f>SUBTOTAL(9,J860:U860)</f>
        <v>1</v>
      </c>
      <c r="AJ860" s="84">
        <f>+H860/AI860</f>
        <v>30225</v>
      </c>
    </row>
    <row r="861" spans="1:36" s="81" customFormat="1">
      <c r="A861" s="88">
        <v>852</v>
      </c>
      <c r="B861" s="96"/>
      <c r="C861" s="96" t="s">
        <v>471</v>
      </c>
      <c r="D861" s="98"/>
      <c r="E861" s="86">
        <v>60</v>
      </c>
      <c r="F861" s="88" t="s">
        <v>81</v>
      </c>
      <c r="G861" s="50">
        <v>150</v>
      </c>
      <c r="H861" s="109">
        <v>9000</v>
      </c>
      <c r="I861" s="98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W861" s="224"/>
      <c r="X861" s="224"/>
      <c r="Y861" s="224"/>
      <c r="Z861" s="224"/>
      <c r="AA861" s="224"/>
      <c r="AB861" s="224"/>
      <c r="AC861" s="224"/>
      <c r="AD861" s="224"/>
      <c r="AE861" s="224"/>
      <c r="AF861" s="224"/>
      <c r="AG861" s="224"/>
      <c r="AH861" s="224"/>
    </row>
    <row r="862" spans="1:36" s="81" customFormat="1">
      <c r="A862" s="88">
        <v>853</v>
      </c>
      <c r="B862" s="96"/>
      <c r="C862" s="96" t="s">
        <v>472</v>
      </c>
      <c r="D862" s="98"/>
      <c r="E862" s="86">
        <v>60</v>
      </c>
      <c r="F862" s="88" t="s">
        <v>81</v>
      </c>
      <c r="G862" s="50">
        <v>250</v>
      </c>
      <c r="H862" s="109">
        <v>15000</v>
      </c>
      <c r="I862" s="98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W862" s="224"/>
      <c r="X862" s="224"/>
      <c r="Y862" s="224"/>
      <c r="Z862" s="224"/>
      <c r="AA862" s="224"/>
      <c r="AB862" s="224"/>
      <c r="AC862" s="224"/>
      <c r="AD862" s="224"/>
      <c r="AE862" s="224"/>
      <c r="AF862" s="224"/>
      <c r="AG862" s="224"/>
      <c r="AH862" s="224"/>
    </row>
    <row r="863" spans="1:36" s="81" customFormat="1">
      <c r="A863" s="88">
        <v>854</v>
      </c>
      <c r="B863" s="96"/>
      <c r="C863" s="96" t="s">
        <v>160</v>
      </c>
      <c r="D863" s="98"/>
      <c r="E863" s="86">
        <v>5</v>
      </c>
      <c r="F863" s="88" t="s">
        <v>109</v>
      </c>
      <c r="G863" s="50">
        <v>525</v>
      </c>
      <c r="H863" s="109">
        <v>2625</v>
      </c>
      <c r="I863" s="98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W863" s="224"/>
      <c r="X863" s="224"/>
      <c r="Y863" s="224"/>
      <c r="Z863" s="224"/>
      <c r="AA863" s="224"/>
      <c r="AB863" s="224"/>
      <c r="AC863" s="224"/>
      <c r="AD863" s="224"/>
      <c r="AE863" s="224"/>
      <c r="AF863" s="224"/>
      <c r="AG863" s="224"/>
      <c r="AH863" s="224"/>
    </row>
    <row r="864" spans="1:36" s="81" customFormat="1">
      <c r="A864" s="88">
        <v>855</v>
      </c>
      <c r="B864" s="96"/>
      <c r="C864" s="96" t="s">
        <v>161</v>
      </c>
      <c r="D864" s="98"/>
      <c r="E864" s="86">
        <v>1</v>
      </c>
      <c r="F864" s="88" t="s">
        <v>162</v>
      </c>
      <c r="G864" s="50">
        <v>1500</v>
      </c>
      <c r="H864" s="109">
        <v>1500</v>
      </c>
      <c r="I864" s="98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W864" s="224"/>
      <c r="X864" s="224"/>
      <c r="Y864" s="224"/>
      <c r="Z864" s="224"/>
      <c r="AA864" s="224"/>
      <c r="AB864" s="224"/>
      <c r="AC864" s="224"/>
      <c r="AD864" s="224"/>
      <c r="AE864" s="224"/>
      <c r="AF864" s="224"/>
      <c r="AG864" s="224"/>
      <c r="AH864" s="224"/>
    </row>
    <row r="865" spans="1:36" s="81" customFormat="1">
      <c r="A865" s="88">
        <v>856</v>
      </c>
      <c r="B865" s="96"/>
      <c r="C865" s="96" t="s">
        <v>473</v>
      </c>
      <c r="D865" s="98"/>
      <c r="E865" s="86">
        <v>4</v>
      </c>
      <c r="F865" s="88" t="s">
        <v>109</v>
      </c>
      <c r="G865" s="50">
        <v>525</v>
      </c>
      <c r="H865" s="109">
        <v>2100</v>
      </c>
      <c r="I865" s="98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W865" s="224"/>
      <c r="X865" s="224"/>
      <c r="Y865" s="224"/>
      <c r="Z865" s="224"/>
      <c r="AA865" s="224"/>
      <c r="AB865" s="224"/>
      <c r="AC865" s="224"/>
      <c r="AD865" s="224"/>
      <c r="AE865" s="224"/>
      <c r="AF865" s="224"/>
      <c r="AG865" s="224"/>
      <c r="AH865" s="224"/>
    </row>
    <row r="866" spans="1:36" ht="51">
      <c r="A866" s="237">
        <v>857</v>
      </c>
      <c r="B866" s="56" t="s">
        <v>48</v>
      </c>
      <c r="C866" s="56" t="s">
        <v>474</v>
      </c>
      <c r="D866" s="61" t="s">
        <v>38</v>
      </c>
      <c r="E866" s="61"/>
      <c r="F866" s="61"/>
      <c r="G866" s="62"/>
      <c r="H866" s="65">
        <f>SUM(H867:H902)</f>
        <v>72550</v>
      </c>
      <c r="I866" s="61" t="s">
        <v>26</v>
      </c>
      <c r="J866" s="233"/>
      <c r="K866" s="233"/>
      <c r="L866" s="233"/>
      <c r="M866" s="233"/>
      <c r="N866" s="233"/>
      <c r="O866" s="233"/>
      <c r="P866" s="233">
        <v>1</v>
      </c>
      <c r="Q866" s="233"/>
      <c r="R866" s="233"/>
      <c r="S866" s="233"/>
      <c r="T866" s="233"/>
      <c r="U866" s="233"/>
      <c r="W866" s="223"/>
      <c r="X866" s="223"/>
      <c r="Y866" s="223"/>
      <c r="Z866" s="223"/>
      <c r="AA866" s="223"/>
      <c r="AB866" s="223"/>
      <c r="AC866" s="223">
        <f>+H866</f>
        <v>72550</v>
      </c>
      <c r="AD866" s="223"/>
      <c r="AE866" s="223"/>
      <c r="AF866" s="223"/>
      <c r="AG866" s="223"/>
      <c r="AH866" s="223"/>
      <c r="AI866" s="83">
        <f>SUBTOTAL(9,J866:U866)</f>
        <v>1</v>
      </c>
      <c r="AJ866" s="84">
        <f>+H866/AI866</f>
        <v>72550</v>
      </c>
    </row>
    <row r="867" spans="1:36" s="81" customFormat="1">
      <c r="A867" s="88">
        <v>858</v>
      </c>
      <c r="B867" s="96"/>
      <c r="C867" s="158" t="s">
        <v>475</v>
      </c>
      <c r="D867" s="161"/>
      <c r="E867" s="139"/>
      <c r="F867" s="152"/>
      <c r="G867" s="153"/>
      <c r="H867" s="101"/>
      <c r="I867" s="98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W867" s="224"/>
      <c r="X867" s="224"/>
      <c r="Y867" s="224"/>
      <c r="Z867" s="224"/>
      <c r="AA867" s="224"/>
      <c r="AB867" s="224"/>
      <c r="AC867" s="224"/>
      <c r="AD867" s="224"/>
      <c r="AE867" s="224"/>
      <c r="AF867" s="224"/>
      <c r="AG867" s="224"/>
      <c r="AH867" s="224"/>
    </row>
    <row r="868" spans="1:36" s="81" customFormat="1">
      <c r="A868" s="88">
        <v>859</v>
      </c>
      <c r="B868" s="96"/>
      <c r="C868" s="160" t="s">
        <v>476</v>
      </c>
      <c r="D868" s="98"/>
      <c r="E868" s="161">
        <v>15</v>
      </c>
      <c r="F868" s="139" t="s">
        <v>81</v>
      </c>
      <c r="G868" s="100">
        <v>120</v>
      </c>
      <c r="H868" s="162">
        <f>G868*E868</f>
        <v>1800</v>
      </c>
      <c r="I868" s="98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W868" s="224"/>
      <c r="X868" s="224"/>
      <c r="Y868" s="224"/>
      <c r="Z868" s="224"/>
      <c r="AA868" s="224"/>
      <c r="AB868" s="224"/>
      <c r="AC868" s="224"/>
      <c r="AD868" s="224"/>
      <c r="AE868" s="224"/>
      <c r="AF868" s="224"/>
      <c r="AG868" s="224"/>
      <c r="AH868" s="224"/>
    </row>
    <row r="869" spans="1:36" s="81" customFormat="1">
      <c r="A869" s="88">
        <v>860</v>
      </c>
      <c r="B869" s="96"/>
      <c r="C869" s="160" t="s">
        <v>151</v>
      </c>
      <c r="D869" s="98"/>
      <c r="E869" s="161">
        <v>15</v>
      </c>
      <c r="F869" s="161" t="s">
        <v>81</v>
      </c>
      <c r="G869" s="163">
        <v>180</v>
      </c>
      <c r="H869" s="162">
        <f>G869*E869</f>
        <v>2700</v>
      </c>
      <c r="I869" s="98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W869" s="224"/>
      <c r="X869" s="224"/>
      <c r="Y869" s="224"/>
      <c r="Z869" s="224"/>
      <c r="AA869" s="224"/>
      <c r="AB869" s="224"/>
      <c r="AC869" s="224"/>
      <c r="AD869" s="224"/>
      <c r="AE869" s="224"/>
      <c r="AF869" s="224"/>
      <c r="AG869" s="224"/>
      <c r="AH869" s="224"/>
    </row>
    <row r="870" spans="1:36" s="81" customFormat="1">
      <c r="A870" s="88">
        <v>861</v>
      </c>
      <c r="B870" s="96"/>
      <c r="C870" s="160" t="s">
        <v>160</v>
      </c>
      <c r="D870" s="98"/>
      <c r="E870" s="161">
        <v>1</v>
      </c>
      <c r="F870" s="161" t="s">
        <v>109</v>
      </c>
      <c r="G870" s="163">
        <v>525</v>
      </c>
      <c r="H870" s="162">
        <f t="shared" ref="H870:H902" si="164">G870*E870</f>
        <v>525</v>
      </c>
      <c r="I870" s="98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W870" s="224"/>
      <c r="X870" s="224"/>
      <c r="Y870" s="224"/>
      <c r="Z870" s="224"/>
      <c r="AA870" s="224"/>
      <c r="AB870" s="224"/>
      <c r="AC870" s="224"/>
      <c r="AD870" s="224"/>
      <c r="AE870" s="224"/>
      <c r="AF870" s="224"/>
      <c r="AG870" s="224"/>
      <c r="AH870" s="224"/>
    </row>
    <row r="871" spans="1:36" s="81" customFormat="1">
      <c r="A871" s="88">
        <v>862</v>
      </c>
      <c r="B871" s="96"/>
      <c r="C871" s="160" t="s">
        <v>477</v>
      </c>
      <c r="D871" s="98"/>
      <c r="E871" s="161">
        <v>1</v>
      </c>
      <c r="F871" s="161" t="s">
        <v>109</v>
      </c>
      <c r="G871" s="100">
        <v>525</v>
      </c>
      <c r="H871" s="162">
        <f t="shared" si="164"/>
        <v>525</v>
      </c>
      <c r="I871" s="98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W871" s="224"/>
      <c r="X871" s="224"/>
      <c r="Y871" s="224"/>
      <c r="Z871" s="224"/>
      <c r="AA871" s="224"/>
      <c r="AB871" s="224"/>
      <c r="AC871" s="224"/>
      <c r="AD871" s="224"/>
      <c r="AE871" s="224"/>
      <c r="AF871" s="224"/>
      <c r="AG871" s="224"/>
      <c r="AH871" s="224"/>
    </row>
    <row r="872" spans="1:36" s="81" customFormat="1">
      <c r="A872" s="88">
        <v>863</v>
      </c>
      <c r="B872" s="96"/>
      <c r="C872" s="164" t="s">
        <v>478</v>
      </c>
      <c r="D872" s="98"/>
      <c r="E872" s="161"/>
      <c r="F872" s="161"/>
      <c r="G872" s="163"/>
      <c r="H872" s="162">
        <f t="shared" si="164"/>
        <v>0</v>
      </c>
      <c r="I872" s="98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W872" s="224"/>
      <c r="X872" s="224"/>
      <c r="Y872" s="224"/>
      <c r="Z872" s="224"/>
      <c r="AA872" s="224"/>
      <c r="AB872" s="224"/>
      <c r="AC872" s="224"/>
      <c r="AD872" s="224"/>
      <c r="AE872" s="224"/>
      <c r="AF872" s="224"/>
      <c r="AG872" s="224"/>
      <c r="AH872" s="224"/>
    </row>
    <row r="873" spans="1:36" s="81" customFormat="1">
      <c r="A873" s="88">
        <v>864</v>
      </c>
      <c r="B873" s="96"/>
      <c r="C873" s="160" t="s">
        <v>476</v>
      </c>
      <c r="D873" s="98"/>
      <c r="E873" s="161">
        <v>20</v>
      </c>
      <c r="F873" s="161" t="s">
        <v>81</v>
      </c>
      <c r="G873" s="163">
        <v>120</v>
      </c>
      <c r="H873" s="162">
        <f t="shared" si="164"/>
        <v>2400</v>
      </c>
      <c r="I873" s="98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W873" s="224"/>
      <c r="X873" s="224"/>
      <c r="Y873" s="224"/>
      <c r="Z873" s="224"/>
      <c r="AA873" s="224"/>
      <c r="AB873" s="224"/>
      <c r="AC873" s="224"/>
      <c r="AD873" s="224"/>
      <c r="AE873" s="224"/>
      <c r="AF873" s="224"/>
      <c r="AG873" s="224"/>
      <c r="AH873" s="224"/>
    </row>
    <row r="874" spans="1:36" s="81" customFormat="1">
      <c r="A874" s="88">
        <v>865</v>
      </c>
      <c r="B874" s="96"/>
      <c r="C874" s="160" t="s">
        <v>151</v>
      </c>
      <c r="D874" s="98"/>
      <c r="E874" s="161">
        <v>20</v>
      </c>
      <c r="F874" s="161" t="s">
        <v>81</v>
      </c>
      <c r="G874" s="163">
        <v>180</v>
      </c>
      <c r="H874" s="162">
        <f t="shared" si="164"/>
        <v>3600</v>
      </c>
      <c r="I874" s="98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W874" s="224"/>
      <c r="X874" s="224"/>
      <c r="Y874" s="224"/>
      <c r="Z874" s="224"/>
      <c r="AA874" s="224"/>
      <c r="AB874" s="224"/>
      <c r="AC874" s="224"/>
      <c r="AD874" s="224"/>
      <c r="AE874" s="224"/>
      <c r="AF874" s="224"/>
      <c r="AG874" s="224"/>
      <c r="AH874" s="224"/>
    </row>
    <row r="875" spans="1:36" s="81" customFormat="1">
      <c r="A875" s="88">
        <v>866</v>
      </c>
      <c r="B875" s="96"/>
      <c r="C875" s="160" t="s">
        <v>160</v>
      </c>
      <c r="D875" s="98"/>
      <c r="E875" s="161">
        <v>2</v>
      </c>
      <c r="F875" s="161" t="s">
        <v>109</v>
      </c>
      <c r="G875" s="163">
        <v>525</v>
      </c>
      <c r="H875" s="162">
        <f t="shared" si="164"/>
        <v>1050</v>
      </c>
      <c r="I875" s="98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W875" s="224"/>
      <c r="X875" s="224"/>
      <c r="Y875" s="224"/>
      <c r="Z875" s="224"/>
      <c r="AA875" s="224"/>
      <c r="AB875" s="224"/>
      <c r="AC875" s="224"/>
      <c r="AD875" s="224"/>
      <c r="AE875" s="224"/>
      <c r="AF875" s="224"/>
      <c r="AG875" s="224"/>
      <c r="AH875" s="224"/>
    </row>
    <row r="876" spans="1:36" s="81" customFormat="1">
      <c r="A876" s="88">
        <v>867</v>
      </c>
      <c r="B876" s="96"/>
      <c r="C876" s="160" t="s">
        <v>477</v>
      </c>
      <c r="D876" s="98"/>
      <c r="E876" s="161">
        <v>2</v>
      </c>
      <c r="F876" s="161" t="s">
        <v>109</v>
      </c>
      <c r="G876" s="163">
        <v>525</v>
      </c>
      <c r="H876" s="162">
        <f t="shared" si="164"/>
        <v>1050</v>
      </c>
      <c r="I876" s="98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W876" s="224"/>
      <c r="X876" s="224"/>
      <c r="Y876" s="224"/>
      <c r="Z876" s="224"/>
      <c r="AA876" s="224"/>
      <c r="AB876" s="224"/>
      <c r="AC876" s="224"/>
      <c r="AD876" s="224"/>
      <c r="AE876" s="224"/>
      <c r="AF876" s="224"/>
      <c r="AG876" s="224"/>
      <c r="AH876" s="224"/>
    </row>
    <row r="877" spans="1:36" s="81" customFormat="1">
      <c r="A877" s="88">
        <v>868</v>
      </c>
      <c r="B877" s="96"/>
      <c r="C877" s="160" t="s">
        <v>161</v>
      </c>
      <c r="D877" s="98"/>
      <c r="E877" s="98">
        <v>1</v>
      </c>
      <c r="F877" s="161" t="s">
        <v>162</v>
      </c>
      <c r="G877" s="182">
        <v>1500</v>
      </c>
      <c r="H877" s="183">
        <v>1500</v>
      </c>
      <c r="I877" s="98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W877" s="224"/>
      <c r="X877" s="224"/>
      <c r="Y877" s="224"/>
      <c r="Z877" s="224"/>
      <c r="AA877" s="224"/>
      <c r="AB877" s="224"/>
      <c r="AC877" s="224"/>
      <c r="AD877" s="224"/>
      <c r="AE877" s="224"/>
      <c r="AF877" s="224"/>
      <c r="AG877" s="224"/>
      <c r="AH877" s="224"/>
    </row>
    <row r="878" spans="1:36" s="81" customFormat="1">
      <c r="A878" s="88">
        <v>869</v>
      </c>
      <c r="B878" s="96"/>
      <c r="C878" s="164" t="s">
        <v>479</v>
      </c>
      <c r="D878" s="98"/>
      <c r="E878" s="161"/>
      <c r="F878" s="161"/>
      <c r="G878" s="163"/>
      <c r="H878" s="162">
        <f t="shared" si="164"/>
        <v>0</v>
      </c>
      <c r="I878" s="98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W878" s="224"/>
      <c r="X878" s="224"/>
      <c r="Y878" s="224"/>
      <c r="Z878" s="224"/>
      <c r="AA878" s="224"/>
      <c r="AB878" s="224"/>
      <c r="AC878" s="224"/>
      <c r="AD878" s="224"/>
      <c r="AE878" s="224"/>
      <c r="AF878" s="224"/>
      <c r="AG878" s="224"/>
      <c r="AH878" s="224"/>
    </row>
    <row r="879" spans="1:36" s="81" customFormat="1">
      <c r="A879" s="88">
        <v>870</v>
      </c>
      <c r="B879" s="96"/>
      <c r="C879" s="160" t="s">
        <v>476</v>
      </c>
      <c r="D879" s="98"/>
      <c r="E879" s="161">
        <v>30</v>
      </c>
      <c r="F879" s="161" t="s">
        <v>81</v>
      </c>
      <c r="G879" s="163">
        <v>150</v>
      </c>
      <c r="H879" s="162">
        <f t="shared" si="164"/>
        <v>4500</v>
      </c>
      <c r="I879" s="98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W879" s="224"/>
      <c r="X879" s="224"/>
      <c r="Y879" s="224"/>
      <c r="Z879" s="224"/>
      <c r="AA879" s="224"/>
      <c r="AB879" s="224"/>
      <c r="AC879" s="224"/>
      <c r="AD879" s="224"/>
      <c r="AE879" s="224"/>
      <c r="AF879" s="224"/>
      <c r="AG879" s="224"/>
      <c r="AH879" s="224"/>
    </row>
    <row r="880" spans="1:36" s="81" customFormat="1">
      <c r="A880" s="88">
        <v>871</v>
      </c>
      <c r="B880" s="96"/>
      <c r="C880" s="160" t="s">
        <v>151</v>
      </c>
      <c r="D880" s="98"/>
      <c r="E880" s="161">
        <v>30</v>
      </c>
      <c r="F880" s="161" t="s">
        <v>81</v>
      </c>
      <c r="G880" s="163">
        <v>250</v>
      </c>
      <c r="H880" s="162">
        <f t="shared" si="164"/>
        <v>7500</v>
      </c>
      <c r="I880" s="98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W880" s="224"/>
      <c r="X880" s="224"/>
      <c r="Y880" s="224"/>
      <c r="Z880" s="224"/>
      <c r="AA880" s="224"/>
      <c r="AB880" s="224"/>
      <c r="AC880" s="224"/>
      <c r="AD880" s="224"/>
      <c r="AE880" s="224"/>
      <c r="AF880" s="224"/>
      <c r="AG880" s="224"/>
      <c r="AH880" s="224"/>
    </row>
    <row r="881" spans="1:34" s="81" customFormat="1">
      <c r="A881" s="88">
        <v>872</v>
      </c>
      <c r="B881" s="96"/>
      <c r="C881" s="160" t="s">
        <v>160</v>
      </c>
      <c r="D881" s="98"/>
      <c r="E881" s="161">
        <v>2</v>
      </c>
      <c r="F881" s="161" t="s">
        <v>109</v>
      </c>
      <c r="G881" s="100">
        <v>525</v>
      </c>
      <c r="H881" s="162">
        <f t="shared" si="164"/>
        <v>1050</v>
      </c>
      <c r="I881" s="98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W881" s="224"/>
      <c r="X881" s="224"/>
      <c r="Y881" s="224"/>
      <c r="Z881" s="224"/>
      <c r="AA881" s="224"/>
      <c r="AB881" s="224"/>
      <c r="AC881" s="224"/>
      <c r="AD881" s="224"/>
      <c r="AE881" s="224"/>
      <c r="AF881" s="224"/>
      <c r="AG881" s="224"/>
      <c r="AH881" s="224"/>
    </row>
    <row r="882" spans="1:34" s="81" customFormat="1">
      <c r="A882" s="88">
        <v>873</v>
      </c>
      <c r="B882" s="96"/>
      <c r="C882" s="160" t="s">
        <v>477</v>
      </c>
      <c r="D882" s="98"/>
      <c r="E882" s="161">
        <v>2</v>
      </c>
      <c r="F882" s="161" t="s">
        <v>109</v>
      </c>
      <c r="G882" s="100">
        <v>525</v>
      </c>
      <c r="H882" s="162">
        <f t="shared" si="164"/>
        <v>1050</v>
      </c>
      <c r="I882" s="98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W882" s="224"/>
      <c r="X882" s="224"/>
      <c r="Y882" s="224"/>
      <c r="Z882" s="224"/>
      <c r="AA882" s="224"/>
      <c r="AB882" s="224"/>
      <c r="AC882" s="224"/>
      <c r="AD882" s="224"/>
      <c r="AE882" s="224"/>
      <c r="AF882" s="224"/>
      <c r="AG882" s="224"/>
      <c r="AH882" s="224"/>
    </row>
    <row r="883" spans="1:34" s="81" customFormat="1">
      <c r="A883" s="88">
        <v>874</v>
      </c>
      <c r="B883" s="96"/>
      <c r="C883" s="164" t="s">
        <v>480</v>
      </c>
      <c r="D883" s="98"/>
      <c r="E883" s="161"/>
      <c r="F883" s="161"/>
      <c r="G883" s="163"/>
      <c r="H883" s="162">
        <f t="shared" si="164"/>
        <v>0</v>
      </c>
      <c r="I883" s="98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W883" s="224"/>
      <c r="X883" s="224"/>
      <c r="Y883" s="224"/>
      <c r="Z883" s="224"/>
      <c r="AA883" s="224"/>
      <c r="AB883" s="224"/>
      <c r="AC883" s="224"/>
      <c r="AD883" s="224"/>
      <c r="AE883" s="224"/>
      <c r="AF883" s="224"/>
      <c r="AG883" s="224"/>
      <c r="AH883" s="224"/>
    </row>
    <row r="884" spans="1:34" s="81" customFormat="1">
      <c r="A884" s="88">
        <v>875</v>
      </c>
      <c r="B884" s="96"/>
      <c r="C884" s="160" t="s">
        <v>476</v>
      </c>
      <c r="D884" s="98"/>
      <c r="E884" s="161">
        <v>35</v>
      </c>
      <c r="F884" s="161" t="s">
        <v>81</v>
      </c>
      <c r="G884" s="163">
        <v>150</v>
      </c>
      <c r="H884" s="162">
        <f t="shared" si="164"/>
        <v>5250</v>
      </c>
      <c r="I884" s="98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W884" s="224"/>
      <c r="X884" s="224"/>
      <c r="Y884" s="224"/>
      <c r="Z884" s="224"/>
      <c r="AA884" s="224"/>
      <c r="AB884" s="224"/>
      <c r="AC884" s="224"/>
      <c r="AD884" s="224"/>
      <c r="AE884" s="224"/>
      <c r="AF884" s="224"/>
      <c r="AG884" s="224"/>
      <c r="AH884" s="224"/>
    </row>
    <row r="885" spans="1:34" s="81" customFormat="1">
      <c r="A885" s="88">
        <v>876</v>
      </c>
      <c r="B885" s="96"/>
      <c r="C885" s="160" t="s">
        <v>151</v>
      </c>
      <c r="D885" s="98"/>
      <c r="E885" s="184">
        <v>35</v>
      </c>
      <c r="F885" s="184" t="s">
        <v>81</v>
      </c>
      <c r="G885" s="185">
        <v>250</v>
      </c>
      <c r="H885" s="162">
        <f t="shared" si="164"/>
        <v>8750</v>
      </c>
      <c r="I885" s="98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W885" s="224"/>
      <c r="X885" s="224"/>
      <c r="Y885" s="224"/>
      <c r="Z885" s="224"/>
      <c r="AA885" s="224"/>
      <c r="AB885" s="224"/>
      <c r="AC885" s="224"/>
      <c r="AD885" s="224"/>
      <c r="AE885" s="224"/>
      <c r="AF885" s="224"/>
      <c r="AG885" s="224"/>
      <c r="AH885" s="224"/>
    </row>
    <row r="886" spans="1:34" s="81" customFormat="1">
      <c r="A886" s="88">
        <v>877</v>
      </c>
      <c r="B886" s="96"/>
      <c r="C886" s="160" t="s">
        <v>160</v>
      </c>
      <c r="D886" s="98"/>
      <c r="E886" s="161">
        <v>2</v>
      </c>
      <c r="F886" s="161" t="s">
        <v>109</v>
      </c>
      <c r="G886" s="100">
        <v>525</v>
      </c>
      <c r="H886" s="162">
        <f t="shared" si="164"/>
        <v>1050</v>
      </c>
      <c r="I886" s="98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W886" s="224"/>
      <c r="X886" s="224"/>
      <c r="Y886" s="224"/>
      <c r="Z886" s="224"/>
      <c r="AA886" s="224"/>
      <c r="AB886" s="224"/>
      <c r="AC886" s="224"/>
      <c r="AD886" s="224"/>
      <c r="AE886" s="224"/>
      <c r="AF886" s="224"/>
      <c r="AG886" s="224"/>
      <c r="AH886" s="224"/>
    </row>
    <row r="887" spans="1:34" s="81" customFormat="1">
      <c r="A887" s="88">
        <v>878</v>
      </c>
      <c r="B887" s="96"/>
      <c r="C887" s="160" t="s">
        <v>477</v>
      </c>
      <c r="D887" s="98"/>
      <c r="E887" s="161">
        <v>2</v>
      </c>
      <c r="F887" s="161" t="s">
        <v>109</v>
      </c>
      <c r="G887" s="100">
        <v>525</v>
      </c>
      <c r="H887" s="162">
        <f t="shared" si="164"/>
        <v>1050</v>
      </c>
      <c r="I887" s="98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W887" s="224"/>
      <c r="X887" s="224"/>
      <c r="Y887" s="224"/>
      <c r="Z887" s="224"/>
      <c r="AA887" s="224"/>
      <c r="AB887" s="224"/>
      <c r="AC887" s="224"/>
      <c r="AD887" s="224"/>
      <c r="AE887" s="224"/>
      <c r="AF887" s="224"/>
      <c r="AG887" s="224"/>
      <c r="AH887" s="224"/>
    </row>
    <row r="888" spans="1:34" s="81" customFormat="1">
      <c r="A888" s="88">
        <v>879</v>
      </c>
      <c r="B888" s="96"/>
      <c r="C888" s="164" t="s">
        <v>481</v>
      </c>
      <c r="D888" s="98"/>
      <c r="E888" s="184"/>
      <c r="F888" s="184"/>
      <c r="G888" s="185"/>
      <c r="H888" s="162">
        <f t="shared" si="164"/>
        <v>0</v>
      </c>
      <c r="I888" s="98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W888" s="224"/>
      <c r="X888" s="224"/>
      <c r="Y888" s="224"/>
      <c r="Z888" s="224"/>
      <c r="AA888" s="224"/>
      <c r="AB888" s="224"/>
      <c r="AC888" s="224"/>
      <c r="AD888" s="224"/>
      <c r="AE888" s="224"/>
      <c r="AF888" s="224"/>
      <c r="AG888" s="224"/>
      <c r="AH888" s="224"/>
    </row>
    <row r="889" spans="1:34" s="81" customFormat="1">
      <c r="A889" s="88">
        <v>880</v>
      </c>
      <c r="B889" s="96"/>
      <c r="C889" s="160" t="s">
        <v>476</v>
      </c>
      <c r="D889" s="98"/>
      <c r="E889" s="184">
        <v>15</v>
      </c>
      <c r="F889" s="184" t="s">
        <v>81</v>
      </c>
      <c r="G889" s="185">
        <v>120</v>
      </c>
      <c r="H889" s="162">
        <f t="shared" si="164"/>
        <v>1800</v>
      </c>
      <c r="I889" s="98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W889" s="224"/>
      <c r="X889" s="224"/>
      <c r="Y889" s="224"/>
      <c r="Z889" s="224"/>
      <c r="AA889" s="224"/>
      <c r="AB889" s="224"/>
      <c r="AC889" s="224"/>
      <c r="AD889" s="224"/>
      <c r="AE889" s="224"/>
      <c r="AF889" s="224"/>
      <c r="AG889" s="224"/>
      <c r="AH889" s="224"/>
    </row>
    <row r="890" spans="1:34" s="81" customFormat="1">
      <c r="A890" s="88">
        <v>881</v>
      </c>
      <c r="B890" s="96"/>
      <c r="C890" s="160" t="s">
        <v>151</v>
      </c>
      <c r="D890" s="98"/>
      <c r="E890" s="184">
        <v>15</v>
      </c>
      <c r="F890" s="184" t="s">
        <v>81</v>
      </c>
      <c r="G890" s="185">
        <v>180</v>
      </c>
      <c r="H890" s="162">
        <f t="shared" si="164"/>
        <v>2700</v>
      </c>
      <c r="I890" s="98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W890" s="224"/>
      <c r="X890" s="224"/>
      <c r="Y890" s="224"/>
      <c r="Z890" s="224"/>
      <c r="AA890" s="224"/>
      <c r="AB890" s="224"/>
      <c r="AC890" s="224"/>
      <c r="AD890" s="224"/>
      <c r="AE890" s="224"/>
      <c r="AF890" s="224"/>
      <c r="AG890" s="224"/>
      <c r="AH890" s="224"/>
    </row>
    <row r="891" spans="1:34" s="81" customFormat="1">
      <c r="A891" s="88">
        <v>882</v>
      </c>
      <c r="B891" s="96"/>
      <c r="C891" s="160" t="s">
        <v>160</v>
      </c>
      <c r="D891" s="98"/>
      <c r="E891" s="161">
        <v>1</v>
      </c>
      <c r="F891" s="161" t="s">
        <v>109</v>
      </c>
      <c r="G891" s="100">
        <v>525</v>
      </c>
      <c r="H891" s="162">
        <f t="shared" si="164"/>
        <v>525</v>
      </c>
      <c r="I891" s="98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W891" s="224"/>
      <c r="X891" s="224"/>
      <c r="Y891" s="224"/>
      <c r="Z891" s="224"/>
      <c r="AA891" s="224"/>
      <c r="AB891" s="224"/>
      <c r="AC891" s="224"/>
      <c r="AD891" s="224"/>
      <c r="AE891" s="224"/>
      <c r="AF891" s="224"/>
      <c r="AG891" s="224"/>
      <c r="AH891" s="224"/>
    </row>
    <row r="892" spans="1:34" s="81" customFormat="1">
      <c r="A892" s="88">
        <v>883</v>
      </c>
      <c r="B892" s="96"/>
      <c r="C892" s="160" t="s">
        <v>477</v>
      </c>
      <c r="D892" s="98"/>
      <c r="E892" s="161">
        <v>1</v>
      </c>
      <c r="F892" s="161" t="s">
        <v>109</v>
      </c>
      <c r="G892" s="100">
        <v>525</v>
      </c>
      <c r="H892" s="162">
        <f t="shared" si="164"/>
        <v>525</v>
      </c>
      <c r="I892" s="98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W892" s="224"/>
      <c r="X892" s="224"/>
      <c r="Y892" s="224"/>
      <c r="Z892" s="224"/>
      <c r="AA892" s="224"/>
      <c r="AB892" s="224"/>
      <c r="AC892" s="224"/>
      <c r="AD892" s="224"/>
      <c r="AE892" s="224"/>
      <c r="AF892" s="224"/>
      <c r="AG892" s="224"/>
      <c r="AH892" s="224"/>
    </row>
    <row r="893" spans="1:34" s="81" customFormat="1">
      <c r="A893" s="88">
        <v>884</v>
      </c>
      <c r="B893" s="96"/>
      <c r="C893" s="158" t="s">
        <v>482</v>
      </c>
      <c r="D893" s="98"/>
      <c r="E893" s="184"/>
      <c r="F893" s="184"/>
      <c r="G893" s="185"/>
      <c r="H893" s="162">
        <f t="shared" si="164"/>
        <v>0</v>
      </c>
      <c r="I893" s="98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W893" s="224"/>
      <c r="X893" s="224"/>
      <c r="Y893" s="224"/>
      <c r="Z893" s="224"/>
      <c r="AA893" s="224"/>
      <c r="AB893" s="224"/>
      <c r="AC893" s="224"/>
      <c r="AD893" s="224"/>
      <c r="AE893" s="224"/>
      <c r="AF893" s="224"/>
      <c r="AG893" s="224"/>
      <c r="AH893" s="224"/>
    </row>
    <row r="894" spans="1:34" s="81" customFormat="1">
      <c r="A894" s="88">
        <v>885</v>
      </c>
      <c r="B894" s="96"/>
      <c r="C894" s="160" t="s">
        <v>476</v>
      </c>
      <c r="D894" s="98"/>
      <c r="E894" s="184">
        <v>15</v>
      </c>
      <c r="F894" s="184" t="s">
        <v>81</v>
      </c>
      <c r="G894" s="185">
        <v>120</v>
      </c>
      <c r="H894" s="162">
        <f t="shared" si="164"/>
        <v>1800</v>
      </c>
      <c r="I894" s="98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W894" s="224"/>
      <c r="X894" s="224"/>
      <c r="Y894" s="224"/>
      <c r="Z894" s="224"/>
      <c r="AA894" s="224"/>
      <c r="AB894" s="224"/>
      <c r="AC894" s="224"/>
      <c r="AD894" s="224"/>
      <c r="AE894" s="224"/>
      <c r="AF894" s="224"/>
      <c r="AG894" s="224"/>
      <c r="AH894" s="224"/>
    </row>
    <row r="895" spans="1:34" s="81" customFormat="1">
      <c r="A895" s="88">
        <v>886</v>
      </c>
      <c r="B895" s="96"/>
      <c r="C895" s="160" t="s">
        <v>151</v>
      </c>
      <c r="D895" s="98"/>
      <c r="E895" s="184">
        <v>15</v>
      </c>
      <c r="F895" s="184" t="s">
        <v>81</v>
      </c>
      <c r="G895" s="185">
        <v>180</v>
      </c>
      <c r="H895" s="162">
        <f t="shared" si="164"/>
        <v>2700</v>
      </c>
      <c r="I895" s="98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W895" s="224"/>
      <c r="X895" s="224"/>
      <c r="Y895" s="224"/>
      <c r="Z895" s="224"/>
      <c r="AA895" s="224"/>
      <c r="AB895" s="224"/>
      <c r="AC895" s="224"/>
      <c r="AD895" s="224"/>
      <c r="AE895" s="224"/>
      <c r="AF895" s="224"/>
      <c r="AG895" s="224"/>
      <c r="AH895" s="224"/>
    </row>
    <row r="896" spans="1:34" s="81" customFormat="1">
      <c r="A896" s="88">
        <v>887</v>
      </c>
      <c r="B896" s="96"/>
      <c r="C896" s="160" t="s">
        <v>160</v>
      </c>
      <c r="D896" s="98"/>
      <c r="E896" s="161">
        <v>1</v>
      </c>
      <c r="F896" s="161" t="s">
        <v>109</v>
      </c>
      <c r="G896" s="100">
        <v>525</v>
      </c>
      <c r="H896" s="162">
        <f t="shared" si="164"/>
        <v>525</v>
      </c>
      <c r="I896" s="98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W896" s="224"/>
      <c r="X896" s="224"/>
      <c r="Y896" s="224"/>
      <c r="Z896" s="224"/>
      <c r="AA896" s="224"/>
      <c r="AB896" s="224"/>
      <c r="AC896" s="224"/>
      <c r="AD896" s="224"/>
      <c r="AE896" s="224"/>
      <c r="AF896" s="224"/>
      <c r="AG896" s="224"/>
      <c r="AH896" s="224"/>
    </row>
    <row r="897" spans="1:36" s="81" customFormat="1">
      <c r="A897" s="88">
        <v>888</v>
      </c>
      <c r="B897" s="96"/>
      <c r="C897" s="160" t="s">
        <v>477</v>
      </c>
      <c r="D897" s="98"/>
      <c r="E897" s="161">
        <v>1</v>
      </c>
      <c r="F897" s="161" t="s">
        <v>109</v>
      </c>
      <c r="G897" s="100">
        <v>525</v>
      </c>
      <c r="H897" s="162">
        <f t="shared" si="164"/>
        <v>525</v>
      </c>
      <c r="I897" s="98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W897" s="224"/>
      <c r="X897" s="224"/>
      <c r="Y897" s="224"/>
      <c r="Z897" s="224"/>
      <c r="AA897" s="224"/>
      <c r="AB897" s="224"/>
      <c r="AC897" s="224"/>
      <c r="AD897" s="224"/>
      <c r="AE897" s="224"/>
      <c r="AF897" s="224"/>
      <c r="AG897" s="224"/>
      <c r="AH897" s="224"/>
    </row>
    <row r="898" spans="1:36" s="81" customFormat="1">
      <c r="A898" s="88">
        <v>889</v>
      </c>
      <c r="B898" s="96"/>
      <c r="C898" s="158" t="s">
        <v>483</v>
      </c>
      <c r="D898" s="98"/>
      <c r="E898" s="184"/>
      <c r="F898" s="184"/>
      <c r="G898" s="185"/>
      <c r="H898" s="162">
        <f t="shared" si="164"/>
        <v>0</v>
      </c>
      <c r="I898" s="98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W898" s="224"/>
      <c r="X898" s="224"/>
      <c r="Y898" s="224"/>
      <c r="Z898" s="224"/>
      <c r="AA898" s="224"/>
      <c r="AB898" s="224"/>
      <c r="AC898" s="224"/>
      <c r="AD898" s="224"/>
      <c r="AE898" s="224"/>
      <c r="AF898" s="224"/>
      <c r="AG898" s="224"/>
      <c r="AH898" s="224"/>
    </row>
    <row r="899" spans="1:36" s="81" customFormat="1">
      <c r="A899" s="88">
        <v>890</v>
      </c>
      <c r="B899" s="96"/>
      <c r="C899" s="160" t="s">
        <v>476</v>
      </c>
      <c r="D899" s="98"/>
      <c r="E899" s="186">
        <v>35</v>
      </c>
      <c r="F899" s="139" t="s">
        <v>81</v>
      </c>
      <c r="G899" s="152">
        <v>150</v>
      </c>
      <c r="H899" s="162">
        <f t="shared" si="164"/>
        <v>5250</v>
      </c>
      <c r="I899" s="98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W899" s="224"/>
      <c r="X899" s="224"/>
      <c r="Y899" s="224"/>
      <c r="Z899" s="224"/>
      <c r="AA899" s="224"/>
      <c r="AB899" s="224"/>
      <c r="AC899" s="224"/>
      <c r="AD899" s="224"/>
      <c r="AE899" s="224"/>
      <c r="AF899" s="224"/>
      <c r="AG899" s="224"/>
      <c r="AH899" s="224"/>
    </row>
    <row r="900" spans="1:36" s="81" customFormat="1">
      <c r="A900" s="88">
        <v>891</v>
      </c>
      <c r="B900" s="96"/>
      <c r="C900" s="160" t="s">
        <v>151</v>
      </c>
      <c r="D900" s="98"/>
      <c r="E900" s="161">
        <v>35</v>
      </c>
      <c r="F900" s="161" t="s">
        <v>81</v>
      </c>
      <c r="G900" s="100">
        <v>250</v>
      </c>
      <c r="H900" s="162">
        <f t="shared" si="164"/>
        <v>8750</v>
      </c>
      <c r="I900" s="98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W900" s="224"/>
      <c r="X900" s="224"/>
      <c r="Y900" s="224"/>
      <c r="Z900" s="224"/>
      <c r="AA900" s="224"/>
      <c r="AB900" s="224"/>
      <c r="AC900" s="224"/>
      <c r="AD900" s="224"/>
      <c r="AE900" s="224"/>
      <c r="AF900" s="224"/>
      <c r="AG900" s="224"/>
      <c r="AH900" s="224"/>
    </row>
    <row r="901" spans="1:36" s="81" customFormat="1">
      <c r="A901" s="88">
        <v>892</v>
      </c>
      <c r="B901" s="96"/>
      <c r="C901" s="160" t="s">
        <v>160</v>
      </c>
      <c r="D901" s="98"/>
      <c r="E901" s="161">
        <v>2</v>
      </c>
      <c r="F901" s="161" t="s">
        <v>109</v>
      </c>
      <c r="G901" s="100">
        <v>525</v>
      </c>
      <c r="H901" s="162">
        <f t="shared" si="164"/>
        <v>1050</v>
      </c>
      <c r="I901" s="98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W901" s="224"/>
      <c r="X901" s="224"/>
      <c r="Y901" s="224"/>
      <c r="Z901" s="224"/>
      <c r="AA901" s="224"/>
      <c r="AB901" s="224"/>
      <c r="AC901" s="224"/>
      <c r="AD901" s="224"/>
      <c r="AE901" s="224"/>
      <c r="AF901" s="224"/>
      <c r="AG901" s="224"/>
      <c r="AH901" s="224"/>
    </row>
    <row r="902" spans="1:36" s="81" customFormat="1">
      <c r="A902" s="88">
        <v>893</v>
      </c>
      <c r="B902" s="96"/>
      <c r="C902" s="160" t="s">
        <v>477</v>
      </c>
      <c r="D902" s="98"/>
      <c r="E902" s="161">
        <v>2</v>
      </c>
      <c r="F902" s="161" t="s">
        <v>109</v>
      </c>
      <c r="G902" s="100">
        <v>525</v>
      </c>
      <c r="H902" s="162">
        <f t="shared" si="164"/>
        <v>1050</v>
      </c>
      <c r="I902" s="98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W902" s="224"/>
      <c r="X902" s="224"/>
      <c r="Y902" s="224"/>
      <c r="Z902" s="224"/>
      <c r="AA902" s="224"/>
      <c r="AB902" s="224"/>
      <c r="AC902" s="224"/>
      <c r="AD902" s="224"/>
      <c r="AE902" s="224"/>
      <c r="AF902" s="224"/>
      <c r="AG902" s="224"/>
      <c r="AH902" s="224"/>
    </row>
    <row r="903" spans="1:36" ht="51">
      <c r="A903" s="237">
        <v>894</v>
      </c>
      <c r="B903" s="56" t="s">
        <v>48</v>
      </c>
      <c r="C903" s="56" t="s">
        <v>342</v>
      </c>
      <c r="D903" s="61" t="s">
        <v>38</v>
      </c>
      <c r="E903" s="61"/>
      <c r="F903" s="61"/>
      <c r="G903" s="62"/>
      <c r="H903" s="65">
        <f>SUM(H904:H915)</f>
        <v>67100</v>
      </c>
      <c r="I903" s="61" t="s">
        <v>26</v>
      </c>
      <c r="J903" s="233"/>
      <c r="K903" s="233"/>
      <c r="L903" s="233"/>
      <c r="M903" s="233"/>
      <c r="N903" s="233"/>
      <c r="O903" s="233"/>
      <c r="P903" s="233"/>
      <c r="Q903" s="233">
        <v>1</v>
      </c>
      <c r="R903" s="233"/>
      <c r="S903" s="233"/>
      <c r="T903" s="233"/>
      <c r="U903" s="233"/>
      <c r="W903" s="223"/>
      <c r="X903" s="223"/>
      <c r="Y903" s="223"/>
      <c r="Z903" s="223"/>
      <c r="AA903" s="223"/>
      <c r="AB903" s="223"/>
      <c r="AC903" s="223"/>
      <c r="AD903" s="223">
        <f>+H903</f>
        <v>67100</v>
      </c>
      <c r="AE903" s="223"/>
      <c r="AF903" s="223"/>
      <c r="AG903" s="223"/>
      <c r="AH903" s="223"/>
      <c r="AI903" s="83">
        <f>SUBTOTAL(9,J903:U903)</f>
        <v>1</v>
      </c>
      <c r="AJ903" s="84">
        <f>+H903/AI903</f>
        <v>67100</v>
      </c>
    </row>
    <row r="904" spans="1:36" s="81" customFormat="1" ht="15">
      <c r="A904" s="88">
        <v>895</v>
      </c>
      <c r="B904" s="147"/>
      <c r="C904" s="158" t="s">
        <v>343</v>
      </c>
      <c r="D904" s="158"/>
      <c r="E904" s="158"/>
      <c r="F904" s="158"/>
      <c r="G904" s="159"/>
      <c r="H904" s="101"/>
      <c r="I904" s="98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W904" s="224"/>
      <c r="X904" s="224"/>
      <c r="Y904" s="224"/>
      <c r="Z904" s="224"/>
      <c r="AA904" s="224"/>
      <c r="AB904" s="224"/>
      <c r="AC904" s="224"/>
      <c r="AD904" s="224"/>
      <c r="AE904" s="224"/>
      <c r="AF904" s="224"/>
      <c r="AG904" s="224"/>
      <c r="AH904" s="224"/>
    </row>
    <row r="905" spans="1:36" s="81" customFormat="1">
      <c r="A905" s="88">
        <v>896</v>
      </c>
      <c r="B905" s="147"/>
      <c r="C905" s="160" t="s">
        <v>476</v>
      </c>
      <c r="D905" s="98"/>
      <c r="E905" s="161">
        <v>60</v>
      </c>
      <c r="F905" s="139" t="s">
        <v>81</v>
      </c>
      <c r="G905" s="152">
        <v>150</v>
      </c>
      <c r="H905" s="153">
        <f>G905*E905</f>
        <v>9000</v>
      </c>
      <c r="I905" s="98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W905" s="224"/>
      <c r="X905" s="224"/>
      <c r="Y905" s="224"/>
      <c r="Z905" s="224"/>
      <c r="AA905" s="224"/>
      <c r="AB905" s="224"/>
      <c r="AC905" s="224"/>
      <c r="AD905" s="224"/>
      <c r="AE905" s="224"/>
      <c r="AF905" s="224"/>
      <c r="AG905" s="224"/>
      <c r="AH905" s="224"/>
    </row>
    <row r="906" spans="1:36" s="81" customFormat="1">
      <c r="A906" s="88">
        <v>897</v>
      </c>
      <c r="B906" s="147"/>
      <c r="C906" s="160" t="s">
        <v>151</v>
      </c>
      <c r="D906" s="98"/>
      <c r="E906" s="161">
        <v>60</v>
      </c>
      <c r="F906" s="139" t="s">
        <v>81</v>
      </c>
      <c r="G906" s="100">
        <v>250</v>
      </c>
      <c r="H906" s="162">
        <f>G906*E906</f>
        <v>15000</v>
      </c>
      <c r="I906" s="98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W906" s="224"/>
      <c r="X906" s="224"/>
      <c r="Y906" s="224"/>
      <c r="Z906" s="224"/>
      <c r="AA906" s="224"/>
      <c r="AB906" s="224"/>
      <c r="AC906" s="224"/>
      <c r="AD906" s="224"/>
      <c r="AE906" s="224"/>
      <c r="AF906" s="224"/>
      <c r="AG906" s="224"/>
      <c r="AH906" s="224"/>
    </row>
    <row r="907" spans="1:36" s="81" customFormat="1">
      <c r="A907" s="88">
        <v>898</v>
      </c>
      <c r="B907" s="147"/>
      <c r="C907" s="160" t="s">
        <v>160</v>
      </c>
      <c r="D907" s="98"/>
      <c r="E907" s="161">
        <v>8</v>
      </c>
      <c r="F907" s="161" t="s">
        <v>109</v>
      </c>
      <c r="G907" s="100">
        <v>525</v>
      </c>
      <c r="H907" s="162">
        <f t="shared" ref="H907:H909" si="165">G907*E907</f>
        <v>4200</v>
      </c>
      <c r="I907" s="98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W907" s="224"/>
      <c r="X907" s="224"/>
      <c r="Y907" s="224"/>
      <c r="Z907" s="224"/>
      <c r="AA907" s="224"/>
      <c r="AB907" s="224"/>
      <c r="AC907" s="224"/>
      <c r="AD907" s="224"/>
      <c r="AE907" s="224"/>
      <c r="AF907" s="224"/>
      <c r="AG907" s="224"/>
      <c r="AH907" s="224"/>
    </row>
    <row r="908" spans="1:36" s="81" customFormat="1">
      <c r="A908" s="88">
        <v>899</v>
      </c>
      <c r="B908" s="147"/>
      <c r="C908" s="160" t="s">
        <v>477</v>
      </c>
      <c r="D908" s="98"/>
      <c r="E908" s="161">
        <v>4</v>
      </c>
      <c r="F908" s="161" t="s">
        <v>109</v>
      </c>
      <c r="G908" s="100">
        <v>525</v>
      </c>
      <c r="H908" s="162">
        <f t="shared" si="165"/>
        <v>2100</v>
      </c>
      <c r="I908" s="98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W908" s="224"/>
      <c r="X908" s="224"/>
      <c r="Y908" s="224"/>
      <c r="Z908" s="224"/>
      <c r="AA908" s="224"/>
      <c r="AB908" s="224"/>
      <c r="AC908" s="224"/>
      <c r="AD908" s="224"/>
      <c r="AE908" s="224"/>
      <c r="AF908" s="224"/>
      <c r="AG908" s="224"/>
      <c r="AH908" s="224"/>
    </row>
    <row r="909" spans="1:36" s="81" customFormat="1">
      <c r="A909" s="88">
        <v>900</v>
      </c>
      <c r="B909" s="147"/>
      <c r="C909" s="160" t="s">
        <v>161</v>
      </c>
      <c r="D909" s="98"/>
      <c r="E909" s="161">
        <v>4</v>
      </c>
      <c r="F909" s="161" t="s">
        <v>162</v>
      </c>
      <c r="G909" s="100">
        <v>1500</v>
      </c>
      <c r="H909" s="162">
        <f t="shared" si="165"/>
        <v>6000</v>
      </c>
      <c r="I909" s="98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W909" s="224"/>
      <c r="X909" s="224"/>
      <c r="Y909" s="224"/>
      <c r="Z909" s="224"/>
      <c r="AA909" s="224"/>
      <c r="AB909" s="224"/>
      <c r="AC909" s="224"/>
      <c r="AD909" s="224"/>
      <c r="AE909" s="224"/>
      <c r="AF909" s="224"/>
      <c r="AG909" s="224"/>
      <c r="AH909" s="224"/>
    </row>
    <row r="910" spans="1:36" s="81" customFormat="1">
      <c r="A910" s="88">
        <v>901</v>
      </c>
      <c r="B910" s="147"/>
      <c r="C910" s="164" t="s">
        <v>346</v>
      </c>
      <c r="D910" s="98"/>
      <c r="E910" s="161"/>
      <c r="F910" s="161"/>
      <c r="G910" s="163"/>
      <c r="H910" s="162"/>
      <c r="I910" s="98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W910" s="224"/>
      <c r="X910" s="224"/>
      <c r="Y910" s="224"/>
      <c r="Z910" s="224"/>
      <c r="AA910" s="224"/>
      <c r="AB910" s="224"/>
      <c r="AC910" s="224"/>
      <c r="AD910" s="224"/>
      <c r="AE910" s="224"/>
      <c r="AF910" s="224"/>
      <c r="AG910" s="224"/>
      <c r="AH910" s="224"/>
    </row>
    <row r="911" spans="1:36" s="81" customFormat="1">
      <c r="A911" s="88">
        <v>902</v>
      </c>
      <c r="B911" s="147"/>
      <c r="C911" s="160" t="s">
        <v>476</v>
      </c>
      <c r="D911" s="98"/>
      <c r="E911" s="161">
        <v>50</v>
      </c>
      <c r="F911" s="161" t="s">
        <v>81</v>
      </c>
      <c r="G911" s="163">
        <v>150</v>
      </c>
      <c r="H911" s="162">
        <f t="shared" ref="H911:H915" si="166">G911*E911</f>
        <v>7500</v>
      </c>
      <c r="I911" s="98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W911" s="224"/>
      <c r="X911" s="224"/>
      <c r="Y911" s="224"/>
      <c r="Z911" s="224"/>
      <c r="AA911" s="224"/>
      <c r="AB911" s="224"/>
      <c r="AC911" s="224"/>
      <c r="AD911" s="224"/>
      <c r="AE911" s="224"/>
      <c r="AF911" s="224"/>
      <c r="AG911" s="224"/>
      <c r="AH911" s="224"/>
    </row>
    <row r="912" spans="1:36" s="81" customFormat="1">
      <c r="A912" s="88">
        <v>903</v>
      </c>
      <c r="B912" s="147"/>
      <c r="C912" s="160" t="s">
        <v>151</v>
      </c>
      <c r="D912" s="98"/>
      <c r="E912" s="161">
        <v>50</v>
      </c>
      <c r="F912" s="161" t="s">
        <v>81</v>
      </c>
      <c r="G912" s="163">
        <v>250</v>
      </c>
      <c r="H912" s="162">
        <f t="shared" si="166"/>
        <v>12500</v>
      </c>
      <c r="I912" s="98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W912" s="224"/>
      <c r="X912" s="224"/>
      <c r="Y912" s="224"/>
      <c r="Z912" s="224"/>
      <c r="AA912" s="224"/>
      <c r="AB912" s="224"/>
      <c r="AC912" s="224"/>
      <c r="AD912" s="224"/>
      <c r="AE912" s="224"/>
      <c r="AF912" s="224"/>
      <c r="AG912" s="224"/>
      <c r="AH912" s="224"/>
    </row>
    <row r="913" spans="1:36" s="81" customFormat="1">
      <c r="A913" s="88">
        <v>904</v>
      </c>
      <c r="B913" s="147"/>
      <c r="C913" s="160" t="s">
        <v>160</v>
      </c>
      <c r="D913" s="98"/>
      <c r="E913" s="161">
        <v>8</v>
      </c>
      <c r="F913" s="161" t="s">
        <v>109</v>
      </c>
      <c r="G913" s="100">
        <v>525</v>
      </c>
      <c r="H913" s="162">
        <f t="shared" si="166"/>
        <v>4200</v>
      </c>
      <c r="I913" s="98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W913" s="224"/>
      <c r="X913" s="224"/>
      <c r="Y913" s="224"/>
      <c r="Z913" s="224"/>
      <c r="AA913" s="224"/>
      <c r="AB913" s="224"/>
      <c r="AC913" s="224"/>
      <c r="AD913" s="224"/>
      <c r="AE913" s="224"/>
      <c r="AF913" s="224"/>
      <c r="AG913" s="224"/>
      <c r="AH913" s="224"/>
    </row>
    <row r="914" spans="1:36" s="81" customFormat="1">
      <c r="A914" s="88">
        <v>905</v>
      </c>
      <c r="B914" s="147"/>
      <c r="C914" s="160" t="s">
        <v>477</v>
      </c>
      <c r="D914" s="98"/>
      <c r="E914" s="161">
        <v>4</v>
      </c>
      <c r="F914" s="161" t="s">
        <v>109</v>
      </c>
      <c r="G914" s="100">
        <v>525</v>
      </c>
      <c r="H914" s="162">
        <f t="shared" si="166"/>
        <v>2100</v>
      </c>
      <c r="I914" s="98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W914" s="224"/>
      <c r="X914" s="224"/>
      <c r="Y914" s="224"/>
      <c r="Z914" s="224"/>
      <c r="AA914" s="224"/>
      <c r="AB914" s="224"/>
      <c r="AC914" s="224"/>
      <c r="AD914" s="224"/>
      <c r="AE914" s="224"/>
      <c r="AF914" s="224"/>
      <c r="AG914" s="224"/>
      <c r="AH914" s="224"/>
    </row>
    <row r="915" spans="1:36" s="81" customFormat="1">
      <c r="A915" s="88">
        <v>906</v>
      </c>
      <c r="B915" s="147"/>
      <c r="C915" s="160" t="s">
        <v>161</v>
      </c>
      <c r="D915" s="98"/>
      <c r="E915" s="161">
        <v>3</v>
      </c>
      <c r="F915" s="161" t="s">
        <v>162</v>
      </c>
      <c r="G915" s="100">
        <v>1500</v>
      </c>
      <c r="H915" s="162">
        <f t="shared" si="166"/>
        <v>4500</v>
      </c>
      <c r="I915" s="98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W915" s="224"/>
      <c r="X915" s="224"/>
      <c r="Y915" s="224"/>
      <c r="Z915" s="224"/>
      <c r="AA915" s="224"/>
      <c r="AB915" s="224"/>
      <c r="AC915" s="224"/>
      <c r="AD915" s="224"/>
      <c r="AE915" s="224"/>
      <c r="AF915" s="224"/>
      <c r="AG915" s="224"/>
      <c r="AH915" s="224"/>
    </row>
    <row r="916" spans="1:36">
      <c r="A916" s="237">
        <v>907</v>
      </c>
      <c r="B916" s="56" t="s">
        <v>48</v>
      </c>
      <c r="C916" s="56" t="s">
        <v>420</v>
      </c>
      <c r="D916" s="61" t="s">
        <v>38</v>
      </c>
      <c r="E916" s="61"/>
      <c r="F916" s="61"/>
      <c r="G916" s="62"/>
      <c r="H916" s="65">
        <f>SUM(H917:H920)</f>
        <v>12100</v>
      </c>
      <c r="I916" s="61" t="s">
        <v>26</v>
      </c>
      <c r="J916" s="233"/>
      <c r="K916" s="233"/>
      <c r="L916" s="233"/>
      <c r="M916" s="233">
        <v>1</v>
      </c>
      <c r="N916" s="233"/>
      <c r="O916" s="233"/>
      <c r="P916" s="233"/>
      <c r="Q916" s="233"/>
      <c r="R916" s="233"/>
      <c r="S916" s="233"/>
      <c r="T916" s="233"/>
      <c r="U916" s="233"/>
      <c r="W916" s="223"/>
      <c r="X916" s="223"/>
      <c r="Y916" s="223"/>
      <c r="Z916" s="223">
        <f>+H916</f>
        <v>12100</v>
      </c>
      <c r="AA916" s="223"/>
      <c r="AB916" s="223"/>
      <c r="AC916" s="223"/>
      <c r="AD916" s="223"/>
      <c r="AE916" s="223"/>
      <c r="AF916" s="223"/>
      <c r="AG916" s="223"/>
      <c r="AH916" s="223"/>
      <c r="AI916" s="83">
        <f>SUBTOTAL(9,J916:U916)</f>
        <v>1</v>
      </c>
      <c r="AJ916" s="84">
        <f>+H916/AI916</f>
        <v>12100</v>
      </c>
    </row>
    <row r="917" spans="1:36" s="81" customFormat="1">
      <c r="A917" s="88">
        <v>908</v>
      </c>
      <c r="B917" s="96"/>
      <c r="C917" s="160" t="s">
        <v>476</v>
      </c>
      <c r="D917" s="98"/>
      <c r="E917" s="165">
        <v>25</v>
      </c>
      <c r="F917" s="165" t="s">
        <v>81</v>
      </c>
      <c r="G917" s="155">
        <v>150</v>
      </c>
      <c r="H917" s="153">
        <f>G917*E917</f>
        <v>3750</v>
      </c>
      <c r="I917" s="98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W917" s="224"/>
      <c r="X917" s="224"/>
      <c r="Y917" s="224"/>
      <c r="Z917" s="224"/>
      <c r="AA917" s="224"/>
      <c r="AB917" s="224"/>
      <c r="AC917" s="224"/>
      <c r="AD917" s="224"/>
      <c r="AE917" s="224"/>
      <c r="AF917" s="224"/>
      <c r="AG917" s="224"/>
      <c r="AH917" s="224"/>
    </row>
    <row r="918" spans="1:36" s="81" customFormat="1">
      <c r="A918" s="88">
        <v>909</v>
      </c>
      <c r="B918" s="96"/>
      <c r="C918" s="160" t="s">
        <v>151</v>
      </c>
      <c r="D918" s="98"/>
      <c r="E918" s="161">
        <v>25</v>
      </c>
      <c r="F918" s="139" t="s">
        <v>81</v>
      </c>
      <c r="G918" s="152">
        <v>250</v>
      </c>
      <c r="H918" s="153">
        <f>G918*E918</f>
        <v>6250</v>
      </c>
      <c r="I918" s="98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W918" s="224"/>
      <c r="X918" s="224"/>
      <c r="Y918" s="224"/>
      <c r="Z918" s="224"/>
      <c r="AA918" s="224"/>
      <c r="AB918" s="224"/>
      <c r="AC918" s="224"/>
      <c r="AD918" s="224"/>
      <c r="AE918" s="224"/>
      <c r="AF918" s="224"/>
      <c r="AG918" s="224"/>
      <c r="AH918" s="224"/>
    </row>
    <row r="919" spans="1:36" s="81" customFormat="1">
      <c r="A919" s="88">
        <v>910</v>
      </c>
      <c r="B919" s="96"/>
      <c r="C919" s="160" t="s">
        <v>160</v>
      </c>
      <c r="D919" s="98"/>
      <c r="E919" s="161">
        <v>2</v>
      </c>
      <c r="F919" s="161" t="s">
        <v>109</v>
      </c>
      <c r="G919" s="163">
        <v>525</v>
      </c>
      <c r="H919" s="162">
        <f>G919*E919</f>
        <v>1050</v>
      </c>
      <c r="I919" s="98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W919" s="224"/>
      <c r="X919" s="224"/>
      <c r="Y919" s="224"/>
      <c r="Z919" s="224"/>
      <c r="AA919" s="224"/>
      <c r="AB919" s="224"/>
      <c r="AC919" s="224"/>
      <c r="AD919" s="224"/>
      <c r="AE919" s="224"/>
      <c r="AF919" s="224"/>
      <c r="AG919" s="224"/>
      <c r="AH919" s="224"/>
    </row>
    <row r="920" spans="1:36" s="81" customFormat="1">
      <c r="A920" s="88">
        <v>911</v>
      </c>
      <c r="B920" s="96"/>
      <c r="C920" s="160" t="s">
        <v>477</v>
      </c>
      <c r="D920" s="98"/>
      <c r="E920" s="161">
        <v>2</v>
      </c>
      <c r="F920" s="161" t="s">
        <v>109</v>
      </c>
      <c r="G920" s="100">
        <v>525</v>
      </c>
      <c r="H920" s="162">
        <f>G920*E920</f>
        <v>1050</v>
      </c>
      <c r="I920" s="98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W920" s="224"/>
      <c r="X920" s="224"/>
      <c r="Y920" s="224"/>
      <c r="Z920" s="224"/>
      <c r="AA920" s="224"/>
      <c r="AB920" s="224"/>
      <c r="AC920" s="224"/>
      <c r="AD920" s="224"/>
      <c r="AE920" s="224"/>
      <c r="AF920" s="224"/>
      <c r="AG920" s="224"/>
      <c r="AH920" s="224"/>
    </row>
    <row r="921" spans="1:36" ht="25.5">
      <c r="A921" s="237">
        <v>912</v>
      </c>
      <c r="B921" s="56" t="s">
        <v>48</v>
      </c>
      <c r="C921" s="56" t="s">
        <v>347</v>
      </c>
      <c r="D921" s="61" t="s">
        <v>38</v>
      </c>
      <c r="E921" s="61"/>
      <c r="F921" s="61"/>
      <c r="G921" s="62"/>
      <c r="H921" s="65">
        <f>SUM(H922:H933)</f>
        <v>78500</v>
      </c>
      <c r="I921" s="61" t="s">
        <v>26</v>
      </c>
      <c r="J921" s="233">
        <v>1</v>
      </c>
      <c r="K921" s="233"/>
      <c r="L921" s="233"/>
      <c r="M921" s="233"/>
      <c r="N921" s="233"/>
      <c r="O921" s="233"/>
      <c r="P921" s="233"/>
      <c r="Q921" s="233"/>
      <c r="R921" s="233"/>
      <c r="S921" s="233"/>
      <c r="T921" s="233"/>
      <c r="U921" s="233"/>
      <c r="W921" s="223">
        <f>+H921</f>
        <v>78500</v>
      </c>
      <c r="X921" s="223"/>
      <c r="Y921" s="223"/>
      <c r="Z921" s="223"/>
      <c r="AA921" s="223"/>
      <c r="AB921" s="223"/>
      <c r="AC921" s="223"/>
      <c r="AD921" s="223"/>
      <c r="AE921" s="223"/>
      <c r="AF921" s="223"/>
      <c r="AG921" s="223"/>
      <c r="AH921" s="223"/>
      <c r="AI921" s="83">
        <f>SUBTOTAL(9,J921:U921)</f>
        <v>1</v>
      </c>
      <c r="AJ921" s="84">
        <f>+H921/AI921</f>
        <v>78500</v>
      </c>
    </row>
    <row r="922" spans="1:36" s="81" customFormat="1">
      <c r="A922" s="88">
        <v>913</v>
      </c>
      <c r="B922" s="96"/>
      <c r="C922" s="187" t="s">
        <v>348</v>
      </c>
      <c r="D922" s="165"/>
      <c r="E922" s="165"/>
      <c r="F922" s="155"/>
      <c r="G922" s="153"/>
      <c r="H922" s="101"/>
      <c r="I922" s="98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W922" s="224"/>
      <c r="X922" s="224"/>
      <c r="Y922" s="224"/>
      <c r="Z922" s="224"/>
      <c r="AA922" s="224"/>
      <c r="AB922" s="224"/>
      <c r="AC922" s="224"/>
      <c r="AD922" s="224"/>
      <c r="AE922" s="224"/>
      <c r="AF922" s="224"/>
      <c r="AG922" s="224"/>
      <c r="AH922" s="224"/>
    </row>
    <row r="923" spans="1:36" s="81" customFormat="1">
      <c r="A923" s="88">
        <v>914</v>
      </c>
      <c r="B923" s="96"/>
      <c r="C923" s="160" t="s">
        <v>484</v>
      </c>
      <c r="D923" s="98"/>
      <c r="E923" s="161">
        <v>90</v>
      </c>
      <c r="F923" s="139" t="s">
        <v>81</v>
      </c>
      <c r="G923" s="152">
        <v>120</v>
      </c>
      <c r="H923" s="153">
        <f>G923*E923</f>
        <v>10800</v>
      </c>
      <c r="I923" s="98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W923" s="224"/>
      <c r="X923" s="224"/>
      <c r="Y923" s="224"/>
      <c r="Z923" s="224"/>
      <c r="AA923" s="224"/>
      <c r="AB923" s="224"/>
      <c r="AC923" s="224"/>
      <c r="AD923" s="224"/>
      <c r="AE923" s="224"/>
      <c r="AF923" s="224"/>
      <c r="AG923" s="224"/>
      <c r="AH923" s="224"/>
    </row>
    <row r="924" spans="1:36" s="81" customFormat="1">
      <c r="A924" s="88">
        <v>915</v>
      </c>
      <c r="B924" s="96"/>
      <c r="C924" s="160" t="s">
        <v>485</v>
      </c>
      <c r="D924" s="98"/>
      <c r="E924" s="161">
        <v>90</v>
      </c>
      <c r="F924" s="139" t="s">
        <v>81</v>
      </c>
      <c r="G924" s="100">
        <v>180</v>
      </c>
      <c r="H924" s="162">
        <f>G924*E924</f>
        <v>16200</v>
      </c>
      <c r="I924" s="98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W924" s="224"/>
      <c r="X924" s="224"/>
      <c r="Y924" s="224"/>
      <c r="Z924" s="224"/>
      <c r="AA924" s="224"/>
      <c r="AB924" s="224"/>
      <c r="AC924" s="224"/>
      <c r="AD924" s="224"/>
      <c r="AE924" s="224"/>
      <c r="AF924" s="224"/>
      <c r="AG924" s="224"/>
      <c r="AH924" s="224"/>
    </row>
    <row r="925" spans="1:36" s="81" customFormat="1">
      <c r="A925" s="88">
        <v>916</v>
      </c>
      <c r="B925" s="96"/>
      <c r="C925" s="160" t="s">
        <v>486</v>
      </c>
      <c r="D925" s="98"/>
      <c r="E925" s="161">
        <v>8</v>
      </c>
      <c r="F925" s="161" t="s">
        <v>109</v>
      </c>
      <c r="G925" s="100">
        <v>525</v>
      </c>
      <c r="H925" s="162">
        <f t="shared" ref="H925:H927" si="167">G925*E925</f>
        <v>4200</v>
      </c>
      <c r="I925" s="98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W925" s="224"/>
      <c r="X925" s="224"/>
      <c r="Y925" s="224"/>
      <c r="Z925" s="224"/>
      <c r="AA925" s="224"/>
      <c r="AB925" s="224"/>
      <c r="AC925" s="224"/>
      <c r="AD925" s="224"/>
      <c r="AE925" s="224"/>
      <c r="AF925" s="224"/>
      <c r="AG925" s="224"/>
      <c r="AH925" s="224"/>
    </row>
    <row r="926" spans="1:36" s="81" customFormat="1">
      <c r="A926" s="88">
        <v>917</v>
      </c>
      <c r="B926" s="96"/>
      <c r="C926" s="160" t="s">
        <v>161</v>
      </c>
      <c r="D926" s="98"/>
      <c r="E926" s="161">
        <v>4</v>
      </c>
      <c r="F926" s="161" t="s">
        <v>162</v>
      </c>
      <c r="G926" s="100">
        <v>1500</v>
      </c>
      <c r="H926" s="162">
        <f t="shared" si="167"/>
        <v>6000</v>
      </c>
      <c r="I926" s="98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W926" s="224"/>
      <c r="X926" s="224"/>
      <c r="Y926" s="224"/>
      <c r="Z926" s="224"/>
      <c r="AA926" s="224"/>
      <c r="AB926" s="224"/>
      <c r="AC926" s="224"/>
      <c r="AD926" s="224"/>
      <c r="AE926" s="224"/>
      <c r="AF926" s="224"/>
      <c r="AG926" s="224"/>
      <c r="AH926" s="224"/>
    </row>
    <row r="927" spans="1:36" s="81" customFormat="1">
      <c r="A927" s="88">
        <v>918</v>
      </c>
      <c r="B927" s="96"/>
      <c r="C927" s="160" t="s">
        <v>477</v>
      </c>
      <c r="D927" s="98"/>
      <c r="E927" s="161">
        <v>4</v>
      </c>
      <c r="F927" s="161" t="s">
        <v>109</v>
      </c>
      <c r="G927" s="100">
        <v>525</v>
      </c>
      <c r="H927" s="162">
        <f t="shared" si="167"/>
        <v>2100</v>
      </c>
      <c r="I927" s="98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W927" s="224"/>
      <c r="X927" s="224"/>
      <c r="Y927" s="224"/>
      <c r="Z927" s="224"/>
      <c r="AA927" s="224"/>
      <c r="AB927" s="224"/>
      <c r="AC927" s="224"/>
      <c r="AD927" s="224"/>
      <c r="AE927" s="224"/>
      <c r="AF927" s="224"/>
      <c r="AG927" s="224"/>
      <c r="AH927" s="224"/>
    </row>
    <row r="928" spans="1:36" s="81" customFormat="1">
      <c r="A928" s="88">
        <v>919</v>
      </c>
      <c r="B928" s="96"/>
      <c r="C928" s="164" t="s">
        <v>356</v>
      </c>
      <c r="D928" s="98"/>
      <c r="E928" s="161"/>
      <c r="F928" s="161"/>
      <c r="G928" s="163"/>
      <c r="H928" s="162"/>
      <c r="I928" s="98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W928" s="224"/>
      <c r="X928" s="224"/>
      <c r="Y928" s="224"/>
      <c r="Z928" s="224"/>
      <c r="AA928" s="224"/>
      <c r="AB928" s="224"/>
      <c r="AC928" s="224"/>
      <c r="AD928" s="224"/>
      <c r="AE928" s="224"/>
      <c r="AF928" s="224"/>
      <c r="AG928" s="224"/>
      <c r="AH928" s="224"/>
    </row>
    <row r="929" spans="1:36" s="81" customFormat="1">
      <c r="A929" s="88">
        <v>920</v>
      </c>
      <c r="B929" s="96"/>
      <c r="C929" s="160" t="s">
        <v>484</v>
      </c>
      <c r="D929" s="98"/>
      <c r="E929" s="161">
        <v>90</v>
      </c>
      <c r="F929" s="161" t="s">
        <v>81</v>
      </c>
      <c r="G929" s="163">
        <v>120</v>
      </c>
      <c r="H929" s="162">
        <f t="shared" ref="H929:H933" si="168">G929*E929</f>
        <v>10800</v>
      </c>
      <c r="I929" s="98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W929" s="224"/>
      <c r="X929" s="224"/>
      <c r="Y929" s="224"/>
      <c r="Z929" s="224"/>
      <c r="AA929" s="224"/>
      <c r="AB929" s="224"/>
      <c r="AC929" s="224"/>
      <c r="AD929" s="224"/>
      <c r="AE929" s="224"/>
      <c r="AF929" s="224"/>
      <c r="AG929" s="224"/>
      <c r="AH929" s="224"/>
    </row>
    <row r="930" spans="1:36" s="81" customFormat="1">
      <c r="A930" s="88">
        <v>921</v>
      </c>
      <c r="B930" s="96"/>
      <c r="C930" s="160" t="s">
        <v>485</v>
      </c>
      <c r="D930" s="98"/>
      <c r="E930" s="161">
        <v>90</v>
      </c>
      <c r="F930" s="161" t="s">
        <v>81</v>
      </c>
      <c r="G930" s="163">
        <v>180</v>
      </c>
      <c r="H930" s="162">
        <f t="shared" si="168"/>
        <v>16200</v>
      </c>
      <c r="I930" s="98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W930" s="224"/>
      <c r="X930" s="224"/>
      <c r="Y930" s="224"/>
      <c r="Z930" s="224"/>
      <c r="AA930" s="224"/>
      <c r="AB930" s="224"/>
      <c r="AC930" s="224"/>
      <c r="AD930" s="224"/>
      <c r="AE930" s="224"/>
      <c r="AF930" s="224"/>
      <c r="AG930" s="224"/>
      <c r="AH930" s="224"/>
    </row>
    <row r="931" spans="1:36" s="81" customFormat="1">
      <c r="A931" s="88">
        <v>922</v>
      </c>
      <c r="B931" s="96"/>
      <c r="C931" s="160" t="s">
        <v>486</v>
      </c>
      <c r="D931" s="98"/>
      <c r="E931" s="161">
        <v>8</v>
      </c>
      <c r="F931" s="161" t="s">
        <v>109</v>
      </c>
      <c r="G931" s="100">
        <v>525</v>
      </c>
      <c r="H931" s="162">
        <f t="shared" si="168"/>
        <v>4200</v>
      </c>
      <c r="I931" s="98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W931" s="224"/>
      <c r="X931" s="224"/>
      <c r="Y931" s="224"/>
      <c r="Z931" s="224"/>
      <c r="AA931" s="224"/>
      <c r="AB931" s="224"/>
      <c r="AC931" s="224"/>
      <c r="AD931" s="224"/>
      <c r="AE931" s="224"/>
      <c r="AF931" s="224"/>
      <c r="AG931" s="224"/>
      <c r="AH931" s="224"/>
    </row>
    <row r="932" spans="1:36" s="81" customFormat="1">
      <c r="A932" s="88">
        <v>923</v>
      </c>
      <c r="B932" s="96"/>
      <c r="C932" s="160" t="s">
        <v>161</v>
      </c>
      <c r="D932" s="98"/>
      <c r="E932" s="161">
        <v>4</v>
      </c>
      <c r="F932" s="161" t="s">
        <v>162</v>
      </c>
      <c r="G932" s="100">
        <v>1500</v>
      </c>
      <c r="H932" s="162">
        <f t="shared" si="168"/>
        <v>6000</v>
      </c>
      <c r="I932" s="98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W932" s="224"/>
      <c r="X932" s="224"/>
      <c r="Y932" s="224"/>
      <c r="Z932" s="224"/>
      <c r="AA932" s="224"/>
      <c r="AB932" s="224"/>
      <c r="AC932" s="224"/>
      <c r="AD932" s="224"/>
      <c r="AE932" s="224"/>
      <c r="AF932" s="224"/>
      <c r="AG932" s="224"/>
      <c r="AH932" s="224"/>
    </row>
    <row r="933" spans="1:36" s="81" customFormat="1">
      <c r="A933" s="88">
        <v>924</v>
      </c>
      <c r="B933" s="96"/>
      <c r="C933" s="160" t="s">
        <v>477</v>
      </c>
      <c r="D933" s="98"/>
      <c r="E933" s="161">
        <v>4</v>
      </c>
      <c r="F933" s="161" t="s">
        <v>109</v>
      </c>
      <c r="G933" s="100">
        <v>500</v>
      </c>
      <c r="H933" s="162">
        <f t="shared" si="168"/>
        <v>2000</v>
      </c>
      <c r="I933" s="98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W933" s="224"/>
      <c r="X933" s="224"/>
      <c r="Y933" s="224"/>
      <c r="Z933" s="224"/>
      <c r="AA933" s="224"/>
      <c r="AB933" s="224"/>
      <c r="AC933" s="224"/>
      <c r="AD933" s="224"/>
      <c r="AE933" s="224"/>
      <c r="AF933" s="224"/>
      <c r="AG933" s="224"/>
      <c r="AH933" s="224"/>
    </row>
    <row r="934" spans="1:36" ht="25.5">
      <c r="A934" s="237">
        <v>925</v>
      </c>
      <c r="B934" s="56" t="s">
        <v>48</v>
      </c>
      <c r="C934" s="56" t="s">
        <v>357</v>
      </c>
      <c r="D934" s="61" t="s">
        <v>38</v>
      </c>
      <c r="E934" s="61"/>
      <c r="F934" s="61"/>
      <c r="G934" s="62"/>
      <c r="H934" s="65">
        <f>SUM(H935:H939)</f>
        <v>25700</v>
      </c>
      <c r="I934" s="61" t="s">
        <v>26</v>
      </c>
      <c r="J934" s="233">
        <v>1</v>
      </c>
      <c r="K934" s="233"/>
      <c r="L934" s="233"/>
      <c r="M934" s="233"/>
      <c r="N934" s="233"/>
      <c r="O934" s="233"/>
      <c r="P934" s="233"/>
      <c r="Q934" s="233"/>
      <c r="R934" s="233"/>
      <c r="S934" s="233"/>
      <c r="T934" s="233"/>
      <c r="U934" s="233"/>
      <c r="W934" s="223">
        <f>+H934</f>
        <v>25700</v>
      </c>
      <c r="X934" s="223"/>
      <c r="Y934" s="223"/>
      <c r="Z934" s="223"/>
      <c r="AA934" s="223"/>
      <c r="AB934" s="223"/>
      <c r="AC934" s="223"/>
      <c r="AD934" s="223"/>
      <c r="AE934" s="223"/>
      <c r="AF934" s="223"/>
      <c r="AG934" s="223"/>
      <c r="AH934" s="223"/>
      <c r="AI934" s="83">
        <f>SUBTOTAL(9,J934:U934)</f>
        <v>1</v>
      </c>
      <c r="AJ934" s="84">
        <f>+H934/AI934</f>
        <v>25700</v>
      </c>
    </row>
    <row r="935" spans="1:36" s="81" customFormat="1">
      <c r="A935" s="88">
        <v>926</v>
      </c>
      <c r="B935" s="96"/>
      <c r="C935" s="160" t="s">
        <v>476</v>
      </c>
      <c r="D935" s="98"/>
      <c r="E935" s="161">
        <v>50</v>
      </c>
      <c r="F935" s="139" t="s">
        <v>81</v>
      </c>
      <c r="G935" s="152">
        <v>150</v>
      </c>
      <c r="H935" s="153">
        <f>G935*E935</f>
        <v>7500</v>
      </c>
      <c r="I935" s="98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W935" s="224"/>
      <c r="X935" s="224"/>
      <c r="Y935" s="224"/>
      <c r="Z935" s="224"/>
      <c r="AA935" s="224"/>
      <c r="AB935" s="224"/>
      <c r="AC935" s="224"/>
      <c r="AD935" s="224"/>
      <c r="AE935" s="224"/>
      <c r="AF935" s="224"/>
      <c r="AG935" s="224"/>
      <c r="AH935" s="224"/>
    </row>
    <row r="936" spans="1:36" s="81" customFormat="1">
      <c r="A936" s="88">
        <v>927</v>
      </c>
      <c r="B936" s="96"/>
      <c r="C936" s="160" t="s">
        <v>151</v>
      </c>
      <c r="D936" s="98"/>
      <c r="E936" s="161">
        <v>50</v>
      </c>
      <c r="F936" s="139" t="s">
        <v>81</v>
      </c>
      <c r="G936" s="100">
        <v>250</v>
      </c>
      <c r="H936" s="162">
        <f>G936*E936</f>
        <v>12500</v>
      </c>
      <c r="I936" s="98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W936" s="224"/>
      <c r="X936" s="224"/>
      <c r="Y936" s="224"/>
      <c r="Z936" s="224"/>
      <c r="AA936" s="224"/>
      <c r="AB936" s="224"/>
      <c r="AC936" s="224"/>
      <c r="AD936" s="224"/>
      <c r="AE936" s="224"/>
      <c r="AF936" s="224"/>
      <c r="AG936" s="224"/>
      <c r="AH936" s="224"/>
    </row>
    <row r="937" spans="1:36" s="81" customFormat="1">
      <c r="A937" s="88">
        <v>928</v>
      </c>
      <c r="B937" s="96"/>
      <c r="C937" s="160" t="s">
        <v>160</v>
      </c>
      <c r="D937" s="98"/>
      <c r="E937" s="161">
        <v>4</v>
      </c>
      <c r="F937" s="161" t="s">
        <v>109</v>
      </c>
      <c r="G937" s="100">
        <v>525</v>
      </c>
      <c r="H937" s="162">
        <f>G937*E937</f>
        <v>2100</v>
      </c>
      <c r="I937" s="98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W937" s="224"/>
      <c r="X937" s="224"/>
      <c r="Y937" s="224"/>
      <c r="Z937" s="224"/>
      <c r="AA937" s="224"/>
      <c r="AB937" s="224"/>
      <c r="AC937" s="224"/>
      <c r="AD937" s="224"/>
      <c r="AE937" s="224"/>
      <c r="AF937" s="224"/>
      <c r="AG937" s="224"/>
      <c r="AH937" s="224"/>
    </row>
    <row r="938" spans="1:36" s="81" customFormat="1">
      <c r="A938" s="88">
        <v>929</v>
      </c>
      <c r="B938" s="96"/>
      <c r="C938" s="160" t="s">
        <v>477</v>
      </c>
      <c r="D938" s="98"/>
      <c r="E938" s="161">
        <v>1</v>
      </c>
      <c r="F938" s="161" t="s">
        <v>162</v>
      </c>
      <c r="G938" s="100">
        <v>1500</v>
      </c>
      <c r="H938" s="162">
        <f t="shared" ref="H938:H939" si="169">G938*E938</f>
        <v>1500</v>
      </c>
      <c r="I938" s="98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W938" s="224"/>
      <c r="X938" s="224"/>
      <c r="Y938" s="224"/>
      <c r="Z938" s="224"/>
      <c r="AA938" s="224"/>
      <c r="AB938" s="224"/>
      <c r="AC938" s="224"/>
      <c r="AD938" s="224"/>
      <c r="AE938" s="224"/>
      <c r="AF938" s="224"/>
      <c r="AG938" s="224"/>
      <c r="AH938" s="224"/>
    </row>
    <row r="939" spans="1:36" s="81" customFormat="1">
      <c r="A939" s="88">
        <v>930</v>
      </c>
      <c r="B939" s="96"/>
      <c r="C939" s="160" t="s">
        <v>161</v>
      </c>
      <c r="D939" s="98"/>
      <c r="E939" s="161">
        <v>4</v>
      </c>
      <c r="F939" s="161" t="s">
        <v>109</v>
      </c>
      <c r="G939" s="100">
        <v>525</v>
      </c>
      <c r="H939" s="162">
        <f t="shared" si="169"/>
        <v>2100</v>
      </c>
      <c r="I939" s="98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W939" s="224"/>
      <c r="X939" s="224"/>
      <c r="Y939" s="224"/>
      <c r="Z939" s="224"/>
      <c r="AA939" s="224"/>
      <c r="AB939" s="224"/>
      <c r="AC939" s="224"/>
      <c r="AD939" s="224"/>
      <c r="AE939" s="224"/>
      <c r="AF939" s="224"/>
      <c r="AG939" s="224"/>
      <c r="AH939" s="224"/>
    </row>
    <row r="940" spans="1:36" ht="25.5">
      <c r="A940" s="237">
        <v>931</v>
      </c>
      <c r="B940" s="56" t="s">
        <v>48</v>
      </c>
      <c r="C940" s="56" t="s">
        <v>373</v>
      </c>
      <c r="D940" s="61" t="s">
        <v>38</v>
      </c>
      <c r="E940" s="61"/>
      <c r="F940" s="61"/>
      <c r="G940" s="62"/>
      <c r="H940" s="65">
        <f>SUM(H941:H960)</f>
        <v>78300</v>
      </c>
      <c r="I940" s="61" t="s">
        <v>26</v>
      </c>
      <c r="J940" s="233">
        <v>1</v>
      </c>
      <c r="K940" s="233"/>
      <c r="L940" s="233"/>
      <c r="M940" s="233"/>
      <c r="N940" s="233"/>
      <c r="O940" s="233"/>
      <c r="P940" s="233"/>
      <c r="Q940" s="233"/>
      <c r="R940" s="233"/>
      <c r="S940" s="233"/>
      <c r="T940" s="233"/>
      <c r="U940" s="233"/>
      <c r="W940" s="223">
        <f>+H940</f>
        <v>78300</v>
      </c>
      <c r="X940" s="223"/>
      <c r="Y940" s="223"/>
      <c r="Z940" s="223"/>
      <c r="AA940" s="223"/>
      <c r="AB940" s="223"/>
      <c r="AC940" s="223"/>
      <c r="AD940" s="223"/>
      <c r="AE940" s="223"/>
      <c r="AF940" s="223"/>
      <c r="AG940" s="223"/>
      <c r="AH940" s="223"/>
      <c r="AI940" s="83">
        <f>SUBTOTAL(9,J940:U940)</f>
        <v>1</v>
      </c>
      <c r="AJ940" s="84">
        <f>+H940/AI940</f>
        <v>78300</v>
      </c>
    </row>
    <row r="941" spans="1:36" s="81" customFormat="1" ht="15">
      <c r="A941" s="88">
        <v>932</v>
      </c>
      <c r="B941" s="96"/>
      <c r="C941" s="158" t="s">
        <v>487</v>
      </c>
      <c r="D941" s="184"/>
      <c r="E941" s="184"/>
      <c r="F941" s="152"/>
      <c r="G941" s="188"/>
      <c r="H941" s="162"/>
      <c r="I941" s="98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W941" s="224"/>
      <c r="X941" s="224"/>
      <c r="Y941" s="224"/>
      <c r="Z941" s="224"/>
      <c r="AA941" s="224"/>
      <c r="AB941" s="224"/>
      <c r="AC941" s="224"/>
      <c r="AD941" s="224"/>
      <c r="AE941" s="224"/>
      <c r="AF941" s="224"/>
      <c r="AG941" s="224"/>
      <c r="AH941" s="224"/>
    </row>
    <row r="942" spans="1:36" s="81" customFormat="1">
      <c r="A942" s="88">
        <v>933</v>
      </c>
      <c r="B942" s="96"/>
      <c r="C942" s="160" t="s">
        <v>476</v>
      </c>
      <c r="D942" s="98"/>
      <c r="E942" s="184">
        <v>30</v>
      </c>
      <c r="F942" s="184" t="s">
        <v>81</v>
      </c>
      <c r="G942" s="152">
        <v>120</v>
      </c>
      <c r="H942" s="153">
        <f t="shared" ref="H942:H948" si="170">G942*E942</f>
        <v>3600</v>
      </c>
      <c r="I942" s="98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W942" s="224"/>
      <c r="X942" s="224"/>
      <c r="Y942" s="224"/>
      <c r="Z942" s="224"/>
      <c r="AA942" s="224"/>
      <c r="AB942" s="224"/>
      <c r="AC942" s="224"/>
      <c r="AD942" s="224"/>
      <c r="AE942" s="224"/>
      <c r="AF942" s="224"/>
      <c r="AG942" s="224"/>
      <c r="AH942" s="224"/>
    </row>
    <row r="943" spans="1:36" s="81" customFormat="1">
      <c r="A943" s="88">
        <v>934</v>
      </c>
      <c r="B943" s="96"/>
      <c r="C943" s="160" t="s">
        <v>151</v>
      </c>
      <c r="D943" s="98"/>
      <c r="E943" s="184">
        <v>30</v>
      </c>
      <c r="F943" s="184" t="s">
        <v>81</v>
      </c>
      <c r="G943" s="152">
        <v>180</v>
      </c>
      <c r="H943" s="153">
        <f t="shared" si="170"/>
        <v>5400</v>
      </c>
      <c r="I943" s="98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W943" s="224"/>
      <c r="X943" s="224"/>
      <c r="Y943" s="224"/>
      <c r="Z943" s="224"/>
      <c r="AA943" s="224"/>
      <c r="AB943" s="224"/>
      <c r="AC943" s="224"/>
      <c r="AD943" s="224"/>
      <c r="AE943" s="224"/>
      <c r="AF943" s="224"/>
      <c r="AG943" s="224"/>
      <c r="AH943" s="224"/>
    </row>
    <row r="944" spans="1:36" s="81" customFormat="1">
      <c r="A944" s="88">
        <v>935</v>
      </c>
      <c r="B944" s="96"/>
      <c r="C944" s="160" t="s">
        <v>160</v>
      </c>
      <c r="D944" s="98"/>
      <c r="E944" s="165">
        <v>3</v>
      </c>
      <c r="F944" s="165" t="s">
        <v>109</v>
      </c>
      <c r="G944" s="140">
        <v>525</v>
      </c>
      <c r="H944" s="153">
        <f t="shared" si="170"/>
        <v>1575</v>
      </c>
      <c r="I944" s="98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W944" s="224"/>
      <c r="X944" s="224"/>
      <c r="Y944" s="224"/>
      <c r="Z944" s="224"/>
      <c r="AA944" s="224"/>
      <c r="AB944" s="224"/>
      <c r="AC944" s="224"/>
      <c r="AD944" s="224"/>
      <c r="AE944" s="224"/>
      <c r="AF944" s="224"/>
      <c r="AG944" s="224"/>
      <c r="AH944" s="224"/>
    </row>
    <row r="945" spans="1:34" s="81" customFormat="1">
      <c r="A945" s="88">
        <v>936</v>
      </c>
      <c r="B945" s="96"/>
      <c r="C945" s="160" t="s">
        <v>161</v>
      </c>
      <c r="D945" s="98"/>
      <c r="E945" s="165">
        <v>1</v>
      </c>
      <c r="F945" s="165" t="s">
        <v>162</v>
      </c>
      <c r="G945" s="140">
        <v>1500</v>
      </c>
      <c r="H945" s="153">
        <f t="shared" si="170"/>
        <v>1500</v>
      </c>
      <c r="I945" s="98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W945" s="224"/>
      <c r="X945" s="224"/>
      <c r="Y945" s="224"/>
      <c r="Z945" s="224"/>
      <c r="AA945" s="224"/>
      <c r="AB945" s="224"/>
      <c r="AC945" s="224"/>
      <c r="AD945" s="224"/>
      <c r="AE945" s="224"/>
      <c r="AF945" s="224"/>
      <c r="AG945" s="224"/>
      <c r="AH945" s="224"/>
    </row>
    <row r="946" spans="1:34" s="81" customFormat="1">
      <c r="A946" s="88">
        <v>937</v>
      </c>
      <c r="B946" s="96"/>
      <c r="C946" s="158" t="s">
        <v>374</v>
      </c>
      <c r="D946" s="98"/>
      <c r="E946" s="165"/>
      <c r="F946" s="165"/>
      <c r="G946" s="155"/>
      <c r="H946" s="153">
        <f t="shared" si="170"/>
        <v>0</v>
      </c>
      <c r="I946" s="98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W946" s="224"/>
      <c r="X946" s="224"/>
      <c r="Y946" s="224"/>
      <c r="Z946" s="224"/>
      <c r="AA946" s="224"/>
      <c r="AB946" s="224"/>
      <c r="AC946" s="224"/>
      <c r="AD946" s="224"/>
      <c r="AE946" s="224"/>
      <c r="AF946" s="224"/>
      <c r="AG946" s="224"/>
      <c r="AH946" s="224"/>
    </row>
    <row r="947" spans="1:34" s="81" customFormat="1">
      <c r="A947" s="88">
        <v>938</v>
      </c>
      <c r="B947" s="96"/>
      <c r="C947" s="160" t="s">
        <v>484</v>
      </c>
      <c r="D947" s="98"/>
      <c r="E947" s="161">
        <v>60</v>
      </c>
      <c r="F947" s="139" t="s">
        <v>81</v>
      </c>
      <c r="G947" s="152">
        <v>120</v>
      </c>
      <c r="H947" s="153">
        <f t="shared" si="170"/>
        <v>7200</v>
      </c>
      <c r="I947" s="98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W947" s="224"/>
      <c r="X947" s="224"/>
      <c r="Y947" s="224"/>
      <c r="Z947" s="224"/>
      <c r="AA947" s="224"/>
      <c r="AB947" s="224"/>
      <c r="AC947" s="224"/>
      <c r="AD947" s="224"/>
      <c r="AE947" s="224"/>
      <c r="AF947" s="224"/>
      <c r="AG947" s="224"/>
      <c r="AH947" s="224"/>
    </row>
    <row r="948" spans="1:34" s="81" customFormat="1">
      <c r="A948" s="88">
        <v>939</v>
      </c>
      <c r="B948" s="96"/>
      <c r="C948" s="160" t="s">
        <v>485</v>
      </c>
      <c r="D948" s="98"/>
      <c r="E948" s="161">
        <v>60</v>
      </c>
      <c r="F948" s="139" t="s">
        <v>81</v>
      </c>
      <c r="G948" s="100">
        <v>180</v>
      </c>
      <c r="H948" s="162">
        <f t="shared" si="170"/>
        <v>10800</v>
      </c>
      <c r="I948" s="98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W948" s="224"/>
      <c r="X948" s="224"/>
      <c r="Y948" s="224"/>
      <c r="Z948" s="224"/>
      <c r="AA948" s="224"/>
      <c r="AB948" s="224"/>
      <c r="AC948" s="224"/>
      <c r="AD948" s="224"/>
      <c r="AE948" s="224"/>
      <c r="AF948" s="224"/>
      <c r="AG948" s="224"/>
      <c r="AH948" s="224"/>
    </row>
    <row r="949" spans="1:34" s="81" customFormat="1">
      <c r="A949" s="88">
        <v>940</v>
      </c>
      <c r="B949" s="96"/>
      <c r="C949" s="150" t="s">
        <v>486</v>
      </c>
      <c r="D949" s="98"/>
      <c r="E949" s="161">
        <v>5</v>
      </c>
      <c r="F949" s="161" t="s">
        <v>109</v>
      </c>
      <c r="G949" s="100">
        <v>525</v>
      </c>
      <c r="H949" s="162">
        <f t="shared" ref="H949:H951" si="171">G949*E949</f>
        <v>2625</v>
      </c>
      <c r="I949" s="98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W949" s="224"/>
      <c r="X949" s="224"/>
      <c r="Y949" s="224"/>
      <c r="Z949" s="224"/>
      <c r="AA949" s="224"/>
      <c r="AB949" s="224"/>
      <c r="AC949" s="224"/>
      <c r="AD949" s="224"/>
      <c r="AE949" s="224"/>
      <c r="AF949" s="224"/>
      <c r="AG949" s="224"/>
      <c r="AH949" s="224"/>
    </row>
    <row r="950" spans="1:34" s="81" customFormat="1">
      <c r="A950" s="88">
        <v>941</v>
      </c>
      <c r="B950" s="96"/>
      <c r="C950" s="150" t="s">
        <v>161</v>
      </c>
      <c r="D950" s="98"/>
      <c r="E950" s="161">
        <v>4</v>
      </c>
      <c r="F950" s="161" t="s">
        <v>162</v>
      </c>
      <c r="G950" s="163">
        <v>1500</v>
      </c>
      <c r="H950" s="162">
        <f t="shared" si="171"/>
        <v>6000</v>
      </c>
      <c r="I950" s="98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W950" s="224"/>
      <c r="X950" s="224"/>
      <c r="Y950" s="224"/>
      <c r="Z950" s="224"/>
      <c r="AA950" s="224"/>
      <c r="AB950" s="224"/>
      <c r="AC950" s="224"/>
      <c r="AD950" s="224"/>
      <c r="AE950" s="224"/>
      <c r="AF950" s="224"/>
      <c r="AG950" s="224"/>
      <c r="AH950" s="224"/>
    </row>
    <row r="951" spans="1:34" s="81" customFormat="1">
      <c r="A951" s="88">
        <v>942</v>
      </c>
      <c r="B951" s="96"/>
      <c r="C951" s="164" t="s">
        <v>375</v>
      </c>
      <c r="D951" s="98"/>
      <c r="E951" s="161"/>
      <c r="F951" s="161"/>
      <c r="G951" s="163"/>
      <c r="H951" s="162">
        <f t="shared" si="171"/>
        <v>0</v>
      </c>
      <c r="I951" s="98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W951" s="224"/>
      <c r="X951" s="224"/>
      <c r="Y951" s="224"/>
      <c r="Z951" s="224"/>
      <c r="AA951" s="224"/>
      <c r="AB951" s="224"/>
      <c r="AC951" s="224"/>
      <c r="AD951" s="224"/>
      <c r="AE951" s="224"/>
      <c r="AF951" s="224"/>
      <c r="AG951" s="224"/>
      <c r="AH951" s="224"/>
    </row>
    <row r="952" spans="1:34" s="81" customFormat="1">
      <c r="A952" s="88">
        <v>943</v>
      </c>
      <c r="B952" s="96"/>
      <c r="C952" s="160" t="s">
        <v>484</v>
      </c>
      <c r="D952" s="98"/>
      <c r="E952" s="161">
        <v>60</v>
      </c>
      <c r="F952" s="161" t="s">
        <v>81</v>
      </c>
      <c r="G952" s="163">
        <v>120</v>
      </c>
      <c r="H952" s="162">
        <f t="shared" ref="H952:H960" si="172">G952*E952</f>
        <v>7200</v>
      </c>
      <c r="I952" s="98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W952" s="224"/>
      <c r="X952" s="224"/>
      <c r="Y952" s="224"/>
      <c r="Z952" s="224"/>
      <c r="AA952" s="224"/>
      <c r="AB952" s="224"/>
      <c r="AC952" s="224"/>
      <c r="AD952" s="224"/>
      <c r="AE952" s="224"/>
      <c r="AF952" s="224"/>
      <c r="AG952" s="224"/>
      <c r="AH952" s="224"/>
    </row>
    <row r="953" spans="1:34" s="81" customFormat="1">
      <c r="A953" s="88">
        <v>944</v>
      </c>
      <c r="B953" s="96"/>
      <c r="C953" s="160" t="s">
        <v>485</v>
      </c>
      <c r="D953" s="98"/>
      <c r="E953" s="161">
        <v>60</v>
      </c>
      <c r="F953" s="161" t="s">
        <v>81</v>
      </c>
      <c r="G953" s="163">
        <v>180</v>
      </c>
      <c r="H953" s="162">
        <f t="shared" si="172"/>
        <v>10800</v>
      </c>
      <c r="I953" s="98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W953" s="224"/>
      <c r="X953" s="224"/>
      <c r="Y953" s="224"/>
      <c r="Z953" s="224"/>
      <c r="AA953" s="224"/>
      <c r="AB953" s="224"/>
      <c r="AC953" s="224"/>
      <c r="AD953" s="224"/>
      <c r="AE953" s="224"/>
      <c r="AF953" s="224"/>
      <c r="AG953" s="224"/>
      <c r="AH953" s="224"/>
    </row>
    <row r="954" spans="1:34" s="81" customFormat="1">
      <c r="A954" s="88">
        <v>945</v>
      </c>
      <c r="B954" s="96"/>
      <c r="C954" s="150" t="s">
        <v>486</v>
      </c>
      <c r="D954" s="98"/>
      <c r="E954" s="161">
        <v>5</v>
      </c>
      <c r="F954" s="161" t="s">
        <v>109</v>
      </c>
      <c r="G954" s="100">
        <v>525</v>
      </c>
      <c r="H954" s="162">
        <f t="shared" si="172"/>
        <v>2625</v>
      </c>
      <c r="I954" s="98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W954" s="224"/>
      <c r="X954" s="224"/>
      <c r="Y954" s="224"/>
      <c r="Z954" s="224"/>
      <c r="AA954" s="224"/>
      <c r="AB954" s="224"/>
      <c r="AC954" s="224"/>
      <c r="AD954" s="224"/>
      <c r="AE954" s="224"/>
      <c r="AF954" s="224"/>
      <c r="AG954" s="224"/>
      <c r="AH954" s="224"/>
    </row>
    <row r="955" spans="1:34" s="81" customFormat="1">
      <c r="A955" s="88">
        <v>946</v>
      </c>
      <c r="B955" s="96"/>
      <c r="C955" s="150" t="s">
        <v>161</v>
      </c>
      <c r="D955" s="98"/>
      <c r="E955" s="161">
        <v>4</v>
      </c>
      <c r="F955" s="161" t="s">
        <v>162</v>
      </c>
      <c r="G955" s="100">
        <v>1500</v>
      </c>
      <c r="H955" s="162">
        <f t="shared" si="172"/>
        <v>6000</v>
      </c>
      <c r="I955" s="98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W955" s="224"/>
      <c r="X955" s="224"/>
      <c r="Y955" s="224"/>
      <c r="Z955" s="224"/>
      <c r="AA955" s="224"/>
      <c r="AB955" s="224"/>
      <c r="AC955" s="224"/>
      <c r="AD955" s="224"/>
      <c r="AE955" s="224"/>
      <c r="AF955" s="224"/>
      <c r="AG955" s="224"/>
      <c r="AH955" s="224"/>
    </row>
    <row r="956" spans="1:34" s="81" customFormat="1">
      <c r="A956" s="88">
        <v>947</v>
      </c>
      <c r="B956" s="96"/>
      <c r="C956" s="164" t="s">
        <v>488</v>
      </c>
      <c r="D956" s="98"/>
      <c r="E956" s="161"/>
      <c r="F956" s="161"/>
      <c r="G956" s="163"/>
      <c r="H956" s="162">
        <f t="shared" si="172"/>
        <v>0</v>
      </c>
      <c r="I956" s="98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W956" s="224"/>
      <c r="X956" s="224"/>
      <c r="Y956" s="224"/>
      <c r="Z956" s="224"/>
      <c r="AA956" s="224"/>
      <c r="AB956" s="224"/>
      <c r="AC956" s="224"/>
      <c r="AD956" s="224"/>
      <c r="AE956" s="224"/>
      <c r="AF956" s="224"/>
      <c r="AG956" s="224"/>
      <c r="AH956" s="224"/>
    </row>
    <row r="957" spans="1:34" s="81" customFormat="1">
      <c r="A957" s="88">
        <v>948</v>
      </c>
      <c r="B957" s="96"/>
      <c r="C957" s="160" t="s">
        <v>476</v>
      </c>
      <c r="D957" s="98"/>
      <c r="E957" s="161">
        <v>30</v>
      </c>
      <c r="F957" s="161" t="s">
        <v>81</v>
      </c>
      <c r="G957" s="163">
        <v>150</v>
      </c>
      <c r="H957" s="162">
        <f t="shared" si="172"/>
        <v>4500</v>
      </c>
      <c r="I957" s="98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W957" s="224"/>
      <c r="X957" s="224"/>
      <c r="Y957" s="224"/>
      <c r="Z957" s="224"/>
      <c r="AA957" s="224"/>
      <c r="AB957" s="224"/>
      <c r="AC957" s="224"/>
      <c r="AD957" s="224"/>
      <c r="AE957" s="224"/>
      <c r="AF957" s="224"/>
      <c r="AG957" s="224"/>
      <c r="AH957" s="224"/>
    </row>
    <row r="958" spans="1:34" s="81" customFormat="1">
      <c r="A958" s="88">
        <v>949</v>
      </c>
      <c r="B958" s="96"/>
      <c r="C958" s="160" t="s">
        <v>151</v>
      </c>
      <c r="D958" s="98"/>
      <c r="E958" s="161">
        <v>30</v>
      </c>
      <c r="F958" s="161" t="s">
        <v>81</v>
      </c>
      <c r="G958" s="163">
        <v>180</v>
      </c>
      <c r="H958" s="162">
        <f t="shared" si="172"/>
        <v>5400</v>
      </c>
      <c r="I958" s="98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W958" s="224"/>
      <c r="X958" s="224"/>
      <c r="Y958" s="224"/>
      <c r="Z958" s="224"/>
      <c r="AA958" s="224"/>
      <c r="AB958" s="224"/>
      <c r="AC958" s="224"/>
      <c r="AD958" s="224"/>
      <c r="AE958" s="224"/>
      <c r="AF958" s="224"/>
      <c r="AG958" s="224"/>
      <c r="AH958" s="224"/>
    </row>
    <row r="959" spans="1:34" s="81" customFormat="1">
      <c r="A959" s="88">
        <v>950</v>
      </c>
      <c r="B959" s="96"/>
      <c r="C959" s="160" t="s">
        <v>160</v>
      </c>
      <c r="D959" s="98"/>
      <c r="E959" s="161">
        <v>3</v>
      </c>
      <c r="F959" s="161" t="s">
        <v>109</v>
      </c>
      <c r="G959" s="100">
        <v>525</v>
      </c>
      <c r="H959" s="162">
        <f t="shared" si="172"/>
        <v>1575</v>
      </c>
      <c r="I959" s="98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W959" s="224"/>
      <c r="X959" s="224"/>
      <c r="Y959" s="224"/>
      <c r="Z959" s="224"/>
      <c r="AA959" s="224"/>
      <c r="AB959" s="224"/>
      <c r="AC959" s="224"/>
      <c r="AD959" s="224"/>
      <c r="AE959" s="224"/>
      <c r="AF959" s="224"/>
      <c r="AG959" s="224"/>
      <c r="AH959" s="224"/>
    </row>
    <row r="960" spans="1:34" s="81" customFormat="1">
      <c r="A960" s="88">
        <v>951</v>
      </c>
      <c r="B960" s="96"/>
      <c r="C960" s="160" t="s">
        <v>161</v>
      </c>
      <c r="D960" s="98"/>
      <c r="E960" s="161">
        <v>1</v>
      </c>
      <c r="F960" s="161" t="s">
        <v>162</v>
      </c>
      <c r="G960" s="100">
        <v>1500</v>
      </c>
      <c r="H960" s="162">
        <f t="shared" si="172"/>
        <v>1500</v>
      </c>
      <c r="I960" s="98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W960" s="224"/>
      <c r="X960" s="224"/>
      <c r="Y960" s="224"/>
      <c r="Z960" s="224"/>
      <c r="AA960" s="224"/>
      <c r="AB960" s="224"/>
      <c r="AC960" s="224"/>
      <c r="AD960" s="224"/>
      <c r="AE960" s="224"/>
      <c r="AF960" s="224"/>
      <c r="AG960" s="224"/>
      <c r="AH960" s="224"/>
    </row>
    <row r="961" spans="1:36">
      <c r="A961" s="237">
        <v>952</v>
      </c>
      <c r="B961" s="56" t="s">
        <v>48</v>
      </c>
      <c r="C961" s="56" t="s">
        <v>489</v>
      </c>
      <c r="D961" s="61" t="s">
        <v>38</v>
      </c>
      <c r="E961" s="61"/>
      <c r="F961" s="61"/>
      <c r="G961" s="62"/>
      <c r="H961" s="65">
        <f>SUM(H962:H964)</f>
        <v>5025</v>
      </c>
      <c r="I961" s="61" t="s">
        <v>26</v>
      </c>
      <c r="J961" s="233"/>
      <c r="K961" s="233">
        <v>1</v>
      </c>
      <c r="L961" s="233"/>
      <c r="M961" s="233"/>
      <c r="N961" s="233"/>
      <c r="O961" s="233"/>
      <c r="P961" s="233"/>
      <c r="Q961" s="233"/>
      <c r="R961" s="233"/>
      <c r="S961" s="233"/>
      <c r="T961" s="233"/>
      <c r="U961" s="233"/>
      <c r="W961" s="223"/>
      <c r="X961" s="223">
        <f>+H961</f>
        <v>5025</v>
      </c>
      <c r="Y961" s="223"/>
      <c r="Z961" s="223"/>
      <c r="AA961" s="223"/>
      <c r="AB961" s="223"/>
      <c r="AC961" s="223"/>
      <c r="AD961" s="223"/>
      <c r="AE961" s="223"/>
      <c r="AF961" s="223"/>
      <c r="AG961" s="223"/>
      <c r="AH961" s="223"/>
      <c r="AI961" s="83">
        <f>SUBTOTAL(9,J961:U961)</f>
        <v>1</v>
      </c>
      <c r="AJ961" s="84">
        <f>+H961/AI961</f>
        <v>5025</v>
      </c>
    </row>
    <row r="962" spans="1:36" s="81" customFormat="1">
      <c r="A962" s="88">
        <v>953</v>
      </c>
      <c r="B962" s="96"/>
      <c r="C962" s="160" t="s">
        <v>476</v>
      </c>
      <c r="D962" s="98"/>
      <c r="E962" s="184">
        <v>15</v>
      </c>
      <c r="F962" s="184" t="s">
        <v>81</v>
      </c>
      <c r="G962" s="152">
        <v>120</v>
      </c>
      <c r="H962" s="153">
        <f t="shared" ref="H962:H964" si="173">G962*E962</f>
        <v>1800</v>
      </c>
      <c r="I962" s="98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W962" s="224"/>
      <c r="X962" s="224"/>
      <c r="Y962" s="224"/>
      <c r="Z962" s="224"/>
      <c r="AA962" s="224"/>
      <c r="AB962" s="224"/>
      <c r="AC962" s="224"/>
      <c r="AD962" s="224"/>
      <c r="AE962" s="224"/>
      <c r="AF962" s="224"/>
      <c r="AG962" s="224"/>
      <c r="AH962" s="224"/>
    </row>
    <row r="963" spans="1:36" s="81" customFormat="1">
      <c r="A963" s="88">
        <v>954</v>
      </c>
      <c r="B963" s="96"/>
      <c r="C963" s="160" t="s">
        <v>151</v>
      </c>
      <c r="D963" s="98"/>
      <c r="E963" s="184">
        <v>15</v>
      </c>
      <c r="F963" s="184" t="s">
        <v>81</v>
      </c>
      <c r="G963" s="152">
        <v>180</v>
      </c>
      <c r="H963" s="153">
        <f t="shared" si="173"/>
        <v>2700</v>
      </c>
      <c r="I963" s="98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W963" s="224"/>
      <c r="X963" s="224"/>
      <c r="Y963" s="224"/>
      <c r="Z963" s="224"/>
      <c r="AA963" s="224"/>
      <c r="AB963" s="224"/>
      <c r="AC963" s="224"/>
      <c r="AD963" s="224"/>
      <c r="AE963" s="224"/>
      <c r="AF963" s="224"/>
      <c r="AG963" s="224"/>
      <c r="AH963" s="224"/>
    </row>
    <row r="964" spans="1:36" s="81" customFormat="1">
      <c r="A964" s="88">
        <v>955</v>
      </c>
      <c r="B964" s="96"/>
      <c r="C964" s="160" t="s">
        <v>160</v>
      </c>
      <c r="D964" s="98"/>
      <c r="E964" s="165" t="s">
        <v>490</v>
      </c>
      <c r="F964" s="165" t="s">
        <v>109</v>
      </c>
      <c r="G964" s="140">
        <v>525</v>
      </c>
      <c r="H964" s="153">
        <f t="shared" si="173"/>
        <v>525</v>
      </c>
      <c r="I964" s="98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W964" s="224"/>
      <c r="X964" s="224"/>
      <c r="Y964" s="224"/>
      <c r="Z964" s="224"/>
      <c r="AA964" s="224"/>
      <c r="AB964" s="224"/>
      <c r="AC964" s="224"/>
      <c r="AD964" s="224"/>
      <c r="AE964" s="224"/>
      <c r="AF964" s="224"/>
      <c r="AG964" s="224"/>
      <c r="AH964" s="224"/>
    </row>
    <row r="965" spans="1:36">
      <c r="A965" s="237">
        <v>956</v>
      </c>
      <c r="B965" s="56" t="s">
        <v>48</v>
      </c>
      <c r="C965" s="56" t="s">
        <v>491</v>
      </c>
      <c r="D965" s="61" t="s">
        <v>38</v>
      </c>
      <c r="E965" s="61"/>
      <c r="F965" s="61"/>
      <c r="G965" s="62"/>
      <c r="H965" s="65">
        <f>SUM(H966:H974)</f>
        <v>84000</v>
      </c>
      <c r="I965" s="61" t="s">
        <v>26</v>
      </c>
      <c r="J965" s="233"/>
      <c r="K965" s="233">
        <v>1</v>
      </c>
      <c r="L965" s="233"/>
      <c r="M965" s="233"/>
      <c r="N965" s="233"/>
      <c r="O965" s="233"/>
      <c r="P965" s="233"/>
      <c r="Q965" s="233"/>
      <c r="R965" s="233"/>
      <c r="S965" s="233"/>
      <c r="T965" s="233"/>
      <c r="U965" s="233"/>
      <c r="W965" s="223"/>
      <c r="X965" s="223">
        <f>+H965</f>
        <v>84000</v>
      </c>
      <c r="Y965" s="223"/>
      <c r="Z965" s="223"/>
      <c r="AA965" s="223"/>
      <c r="AB965" s="223"/>
      <c r="AC965" s="223"/>
      <c r="AD965" s="223"/>
      <c r="AE965" s="223"/>
      <c r="AF965" s="223"/>
      <c r="AG965" s="223"/>
      <c r="AH965" s="223"/>
      <c r="AI965" s="83">
        <f>SUBTOTAL(9,J965:U965)</f>
        <v>1</v>
      </c>
      <c r="AJ965" s="84">
        <f>+H965/AI965</f>
        <v>84000</v>
      </c>
    </row>
    <row r="966" spans="1:36" s="81" customFormat="1" ht="15">
      <c r="A966" s="88">
        <v>957</v>
      </c>
      <c r="B966" s="96"/>
      <c r="C966" s="158" t="s">
        <v>492</v>
      </c>
      <c r="D966" s="184"/>
      <c r="E966" s="184"/>
      <c r="F966" s="152"/>
      <c r="G966" s="188"/>
      <c r="H966" s="162"/>
      <c r="I966" s="98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W966" s="224"/>
      <c r="X966" s="224"/>
      <c r="Y966" s="224"/>
      <c r="Z966" s="224"/>
      <c r="AA966" s="224"/>
      <c r="AB966" s="224"/>
      <c r="AC966" s="224"/>
      <c r="AD966" s="224"/>
      <c r="AE966" s="224"/>
      <c r="AF966" s="224"/>
      <c r="AG966" s="224"/>
      <c r="AH966" s="224"/>
    </row>
    <row r="967" spans="1:36" s="81" customFormat="1">
      <c r="A967" s="88">
        <v>958</v>
      </c>
      <c r="B967" s="96"/>
      <c r="C967" s="160" t="s">
        <v>476</v>
      </c>
      <c r="D967" s="98"/>
      <c r="E967" s="184">
        <v>40</v>
      </c>
      <c r="F967" s="184" t="s">
        <v>81</v>
      </c>
      <c r="G967" s="152">
        <v>200</v>
      </c>
      <c r="H967" s="153">
        <f t="shared" ref="H967:H968" si="174">G967*E967</f>
        <v>8000</v>
      </c>
      <c r="I967" s="98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W967" s="224"/>
      <c r="X967" s="224"/>
      <c r="Y967" s="224"/>
      <c r="Z967" s="224"/>
      <c r="AA967" s="224"/>
      <c r="AB967" s="224"/>
      <c r="AC967" s="224"/>
      <c r="AD967" s="224"/>
      <c r="AE967" s="224"/>
      <c r="AF967" s="224"/>
      <c r="AG967" s="224"/>
      <c r="AH967" s="224"/>
    </row>
    <row r="968" spans="1:36" s="81" customFormat="1">
      <c r="A968" s="88">
        <v>959</v>
      </c>
      <c r="B968" s="96"/>
      <c r="C968" s="160" t="s">
        <v>151</v>
      </c>
      <c r="D968" s="98"/>
      <c r="E968" s="184">
        <v>40</v>
      </c>
      <c r="F968" s="184" t="s">
        <v>81</v>
      </c>
      <c r="G968" s="152">
        <v>500</v>
      </c>
      <c r="H968" s="153">
        <f t="shared" si="174"/>
        <v>20000</v>
      </c>
      <c r="I968" s="98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W968" s="224"/>
      <c r="X968" s="224"/>
      <c r="Y968" s="224"/>
      <c r="Z968" s="224"/>
      <c r="AA968" s="224"/>
      <c r="AB968" s="224"/>
      <c r="AC968" s="224"/>
      <c r="AD968" s="224"/>
      <c r="AE968" s="224"/>
      <c r="AF968" s="224"/>
      <c r="AG968" s="224"/>
      <c r="AH968" s="224"/>
    </row>
    <row r="969" spans="1:36" s="81" customFormat="1">
      <c r="A969" s="88">
        <v>960</v>
      </c>
      <c r="B969" s="96"/>
      <c r="C969" s="158" t="s">
        <v>493</v>
      </c>
      <c r="D969" s="98"/>
      <c r="E969" s="165"/>
      <c r="F969" s="165"/>
      <c r="G969" s="155"/>
      <c r="H969" s="153"/>
      <c r="I969" s="98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W969" s="224"/>
      <c r="X969" s="224"/>
      <c r="Y969" s="224"/>
      <c r="Z969" s="224"/>
      <c r="AA969" s="224"/>
      <c r="AB969" s="224"/>
      <c r="AC969" s="224"/>
      <c r="AD969" s="224"/>
      <c r="AE969" s="224"/>
      <c r="AF969" s="224"/>
      <c r="AG969" s="224"/>
      <c r="AH969" s="224"/>
    </row>
    <row r="970" spans="1:36" s="81" customFormat="1">
      <c r="A970" s="88">
        <v>961</v>
      </c>
      <c r="B970" s="96"/>
      <c r="C970" s="160" t="s">
        <v>476</v>
      </c>
      <c r="D970" s="98"/>
      <c r="E970" s="161">
        <v>40</v>
      </c>
      <c r="F970" s="139" t="s">
        <v>81</v>
      </c>
      <c r="G970" s="152">
        <v>200</v>
      </c>
      <c r="H970" s="153">
        <f>G970*E970</f>
        <v>8000</v>
      </c>
      <c r="I970" s="98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W970" s="224"/>
      <c r="X970" s="224"/>
      <c r="Y970" s="224"/>
      <c r="Z970" s="224"/>
      <c r="AA970" s="224"/>
      <c r="AB970" s="224"/>
      <c r="AC970" s="224"/>
      <c r="AD970" s="224"/>
      <c r="AE970" s="224"/>
      <c r="AF970" s="224"/>
      <c r="AG970" s="224"/>
      <c r="AH970" s="224"/>
    </row>
    <row r="971" spans="1:36" s="81" customFormat="1">
      <c r="A971" s="88">
        <v>962</v>
      </c>
      <c r="B971" s="96"/>
      <c r="C971" s="160" t="s">
        <v>151</v>
      </c>
      <c r="D971" s="98"/>
      <c r="E971" s="161">
        <v>40</v>
      </c>
      <c r="F971" s="139" t="s">
        <v>81</v>
      </c>
      <c r="G971" s="100">
        <v>500</v>
      </c>
      <c r="H971" s="162">
        <f>G971*E971</f>
        <v>20000</v>
      </c>
      <c r="I971" s="98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W971" s="224"/>
      <c r="X971" s="224"/>
      <c r="Y971" s="224"/>
      <c r="Z971" s="224"/>
      <c r="AA971" s="224"/>
      <c r="AB971" s="224"/>
      <c r="AC971" s="224"/>
      <c r="AD971" s="224"/>
      <c r="AE971" s="224"/>
      <c r="AF971" s="224"/>
      <c r="AG971" s="224"/>
      <c r="AH971" s="224"/>
    </row>
    <row r="972" spans="1:36" s="81" customFormat="1">
      <c r="A972" s="88">
        <v>963</v>
      </c>
      <c r="B972" s="96"/>
      <c r="C972" s="164" t="s">
        <v>494</v>
      </c>
      <c r="D972" s="98"/>
      <c r="E972" s="161"/>
      <c r="F972" s="161"/>
      <c r="G972" s="163"/>
      <c r="H972" s="162"/>
      <c r="I972" s="98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W972" s="224"/>
      <c r="X972" s="224"/>
      <c r="Y972" s="224"/>
      <c r="Z972" s="224"/>
      <c r="AA972" s="224"/>
      <c r="AB972" s="224"/>
      <c r="AC972" s="224"/>
      <c r="AD972" s="224"/>
      <c r="AE972" s="224"/>
      <c r="AF972" s="224"/>
      <c r="AG972" s="224"/>
      <c r="AH972" s="224"/>
    </row>
    <row r="973" spans="1:36" s="81" customFormat="1">
      <c r="A973" s="88">
        <v>964</v>
      </c>
      <c r="B973" s="96"/>
      <c r="C973" s="160" t="s">
        <v>476</v>
      </c>
      <c r="D973" s="98"/>
      <c r="E973" s="161">
        <v>40</v>
      </c>
      <c r="F973" s="161" t="s">
        <v>81</v>
      </c>
      <c r="G973" s="163">
        <v>200</v>
      </c>
      <c r="H973" s="162">
        <f t="shared" ref="H973:H974" si="175">G973*E973</f>
        <v>8000</v>
      </c>
      <c r="I973" s="98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W973" s="224"/>
      <c r="X973" s="224"/>
      <c r="Y973" s="224"/>
      <c r="Z973" s="224"/>
      <c r="AA973" s="224"/>
      <c r="AB973" s="224"/>
      <c r="AC973" s="224"/>
      <c r="AD973" s="224"/>
      <c r="AE973" s="224"/>
      <c r="AF973" s="224"/>
      <c r="AG973" s="224"/>
      <c r="AH973" s="224"/>
    </row>
    <row r="974" spans="1:36" s="81" customFormat="1">
      <c r="A974" s="88">
        <v>965</v>
      </c>
      <c r="B974" s="96"/>
      <c r="C974" s="160" t="s">
        <v>151</v>
      </c>
      <c r="D974" s="98"/>
      <c r="E974" s="161">
        <v>40</v>
      </c>
      <c r="F974" s="161" t="s">
        <v>81</v>
      </c>
      <c r="G974" s="163">
        <v>500</v>
      </c>
      <c r="H974" s="162">
        <f t="shared" si="175"/>
        <v>20000</v>
      </c>
      <c r="I974" s="98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W974" s="224"/>
      <c r="X974" s="224"/>
      <c r="Y974" s="224"/>
      <c r="Z974" s="224"/>
      <c r="AA974" s="224"/>
      <c r="AB974" s="224"/>
      <c r="AC974" s="224"/>
      <c r="AD974" s="224"/>
      <c r="AE974" s="224"/>
      <c r="AF974" s="224"/>
      <c r="AG974" s="224"/>
      <c r="AH974" s="224"/>
    </row>
    <row r="975" spans="1:36" ht="25.5">
      <c r="A975" s="237">
        <v>966</v>
      </c>
      <c r="B975" s="56" t="s">
        <v>48</v>
      </c>
      <c r="C975" s="56" t="s">
        <v>421</v>
      </c>
      <c r="D975" s="61" t="s">
        <v>38</v>
      </c>
      <c r="E975" s="61"/>
      <c r="F975" s="61"/>
      <c r="G975" s="62"/>
      <c r="H975" s="65">
        <f>SUM(H977:H1007)</f>
        <v>600000</v>
      </c>
      <c r="I975" s="61" t="s">
        <v>26</v>
      </c>
      <c r="J975" s="233"/>
      <c r="K975" s="233"/>
      <c r="L975" s="233"/>
      <c r="M975" s="233"/>
      <c r="N975" s="233"/>
      <c r="O975" s="233"/>
      <c r="P975" s="233"/>
      <c r="Q975" s="233">
        <v>1</v>
      </c>
      <c r="R975" s="233"/>
      <c r="S975" s="233"/>
      <c r="T975" s="233"/>
      <c r="U975" s="233"/>
      <c r="W975" s="223"/>
      <c r="X975" s="223"/>
      <c r="Y975" s="223"/>
      <c r="Z975" s="223"/>
      <c r="AA975" s="223"/>
      <c r="AB975" s="223"/>
      <c r="AC975" s="223"/>
      <c r="AD975" s="223">
        <f>+H975</f>
        <v>600000</v>
      </c>
      <c r="AE975" s="223"/>
      <c r="AF975" s="223"/>
      <c r="AG975" s="223"/>
      <c r="AH975" s="223"/>
      <c r="AI975" s="83">
        <f>SUBTOTAL(9,J975:U975)</f>
        <v>1</v>
      </c>
      <c r="AJ975" s="84">
        <f>+H975/AI975</f>
        <v>600000</v>
      </c>
    </row>
    <row r="976" spans="1:36" s="81" customFormat="1">
      <c r="A976" s="88">
        <v>967</v>
      </c>
      <c r="B976" s="96"/>
      <c r="C976" s="158" t="s">
        <v>495</v>
      </c>
      <c r="D976" s="98"/>
      <c r="E976" s="161"/>
      <c r="F976" s="161"/>
      <c r="G976" s="100"/>
      <c r="H976" s="162"/>
      <c r="I976" s="98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W976" s="224"/>
      <c r="X976" s="224"/>
      <c r="Y976" s="224"/>
      <c r="Z976" s="224"/>
      <c r="AA976" s="224"/>
      <c r="AB976" s="224"/>
      <c r="AC976" s="224"/>
      <c r="AD976" s="224"/>
      <c r="AE976" s="224"/>
      <c r="AF976" s="224"/>
      <c r="AG976" s="224"/>
      <c r="AH976" s="224"/>
    </row>
    <row r="977" spans="1:34" s="81" customFormat="1">
      <c r="A977" s="88">
        <v>968</v>
      </c>
      <c r="B977" s="96"/>
      <c r="C977" s="171" t="s">
        <v>153</v>
      </c>
      <c r="D977" s="98"/>
      <c r="E977" s="172">
        <v>80</v>
      </c>
      <c r="F977" s="172" t="s">
        <v>81</v>
      </c>
      <c r="G977" s="173">
        <v>300</v>
      </c>
      <c r="H977" s="101">
        <f>+E977*G977</f>
        <v>24000</v>
      </c>
      <c r="I977" s="98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W977" s="224"/>
      <c r="X977" s="224"/>
      <c r="Y977" s="224"/>
      <c r="Z977" s="224"/>
      <c r="AA977" s="224"/>
      <c r="AB977" s="224"/>
      <c r="AC977" s="224"/>
      <c r="AD977" s="224"/>
      <c r="AE977" s="224"/>
      <c r="AF977" s="224"/>
      <c r="AG977" s="224"/>
      <c r="AH977" s="224"/>
    </row>
    <row r="978" spans="1:34" s="81" customFormat="1">
      <c r="A978" s="88">
        <v>969</v>
      </c>
      <c r="B978" s="96"/>
      <c r="C978" s="171" t="s">
        <v>496</v>
      </c>
      <c r="D978" s="98"/>
      <c r="E978" s="172">
        <v>80</v>
      </c>
      <c r="F978" s="172" t="s">
        <v>81</v>
      </c>
      <c r="G978" s="173">
        <v>200</v>
      </c>
      <c r="H978" s="101">
        <f t="shared" ref="H978:H983" si="176">+E978*G978</f>
        <v>16000</v>
      </c>
      <c r="I978" s="98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W978" s="224"/>
      <c r="X978" s="224"/>
      <c r="Y978" s="224"/>
      <c r="Z978" s="224"/>
      <c r="AA978" s="224"/>
      <c r="AB978" s="224"/>
      <c r="AC978" s="224"/>
      <c r="AD978" s="224"/>
      <c r="AE978" s="224"/>
      <c r="AF978" s="224"/>
      <c r="AG978" s="224"/>
      <c r="AH978" s="224"/>
    </row>
    <row r="979" spans="1:34" s="81" customFormat="1">
      <c r="A979" s="88">
        <v>970</v>
      </c>
      <c r="B979" s="96"/>
      <c r="C979" s="171" t="s">
        <v>151</v>
      </c>
      <c r="D979" s="98"/>
      <c r="E979" s="172">
        <v>80</v>
      </c>
      <c r="F979" s="172" t="s">
        <v>81</v>
      </c>
      <c r="G979" s="173">
        <v>500</v>
      </c>
      <c r="H979" s="101">
        <f t="shared" si="176"/>
        <v>40000</v>
      </c>
      <c r="I979" s="98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W979" s="224"/>
      <c r="X979" s="224"/>
      <c r="Y979" s="224"/>
      <c r="Z979" s="224"/>
      <c r="AA979" s="224"/>
      <c r="AB979" s="224"/>
      <c r="AC979" s="224"/>
      <c r="AD979" s="224"/>
      <c r="AE979" s="224"/>
      <c r="AF979" s="224"/>
      <c r="AG979" s="224"/>
      <c r="AH979" s="224"/>
    </row>
    <row r="980" spans="1:34" s="81" customFormat="1">
      <c r="A980" s="88">
        <v>971</v>
      </c>
      <c r="B980" s="96"/>
      <c r="C980" s="171" t="s">
        <v>155</v>
      </c>
      <c r="D980" s="98"/>
      <c r="E980" s="172">
        <v>80</v>
      </c>
      <c r="F980" s="172" t="s">
        <v>81</v>
      </c>
      <c r="G980" s="173">
        <v>200</v>
      </c>
      <c r="H980" s="101">
        <f t="shared" si="176"/>
        <v>16000</v>
      </c>
      <c r="I980" s="98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W980" s="224"/>
      <c r="X980" s="224"/>
      <c r="Y980" s="224"/>
      <c r="Z980" s="224"/>
      <c r="AA980" s="224"/>
      <c r="AB980" s="224"/>
      <c r="AC980" s="224"/>
      <c r="AD980" s="224"/>
      <c r="AE980" s="224"/>
      <c r="AF980" s="224"/>
      <c r="AG980" s="224"/>
      <c r="AH980" s="224"/>
    </row>
    <row r="981" spans="1:34" s="81" customFormat="1">
      <c r="A981" s="88">
        <v>972</v>
      </c>
      <c r="B981" s="96"/>
      <c r="C981" s="171" t="s">
        <v>156</v>
      </c>
      <c r="D981" s="98"/>
      <c r="E981" s="172">
        <v>80</v>
      </c>
      <c r="F981" s="172" t="s">
        <v>81</v>
      </c>
      <c r="G981" s="173">
        <v>500</v>
      </c>
      <c r="H981" s="101">
        <f t="shared" si="176"/>
        <v>40000</v>
      </c>
      <c r="I981" s="98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W981" s="224"/>
      <c r="X981" s="224"/>
      <c r="Y981" s="224"/>
      <c r="Z981" s="224"/>
      <c r="AA981" s="224"/>
      <c r="AB981" s="224"/>
      <c r="AC981" s="224"/>
      <c r="AD981" s="224"/>
      <c r="AE981" s="224"/>
      <c r="AF981" s="224"/>
      <c r="AG981" s="224"/>
      <c r="AH981" s="224"/>
    </row>
    <row r="982" spans="1:34" s="81" customFormat="1">
      <c r="A982" s="88">
        <v>973</v>
      </c>
      <c r="B982" s="96"/>
      <c r="C982" s="171" t="s">
        <v>160</v>
      </c>
      <c r="D982" s="98"/>
      <c r="E982" s="172">
        <v>10</v>
      </c>
      <c r="F982" s="172" t="s">
        <v>117</v>
      </c>
      <c r="G982" s="173">
        <v>525</v>
      </c>
      <c r="H982" s="101">
        <f t="shared" si="176"/>
        <v>5250</v>
      </c>
      <c r="I982" s="98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W982" s="224"/>
      <c r="X982" s="224"/>
      <c r="Y982" s="224"/>
      <c r="Z982" s="224"/>
      <c r="AA982" s="224"/>
      <c r="AB982" s="224"/>
      <c r="AC982" s="224"/>
      <c r="AD982" s="224"/>
      <c r="AE982" s="224"/>
      <c r="AF982" s="224"/>
      <c r="AG982" s="224"/>
      <c r="AH982" s="224"/>
    </row>
    <row r="983" spans="1:34" s="81" customFormat="1">
      <c r="A983" s="88">
        <v>974</v>
      </c>
      <c r="B983" s="96"/>
      <c r="C983" s="171" t="s">
        <v>131</v>
      </c>
      <c r="D983" s="98"/>
      <c r="E983" s="172">
        <v>1</v>
      </c>
      <c r="F983" s="172" t="s">
        <v>107</v>
      </c>
      <c r="G983" s="173">
        <v>8750</v>
      </c>
      <c r="H983" s="101">
        <f t="shared" si="176"/>
        <v>8750</v>
      </c>
      <c r="I983" s="98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W983" s="224"/>
      <c r="X983" s="224"/>
      <c r="Y983" s="224"/>
      <c r="Z983" s="224"/>
      <c r="AA983" s="224"/>
      <c r="AB983" s="224"/>
      <c r="AC983" s="224"/>
      <c r="AD983" s="224"/>
      <c r="AE983" s="224"/>
      <c r="AF983" s="224"/>
      <c r="AG983" s="224"/>
      <c r="AH983" s="224"/>
    </row>
    <row r="984" spans="1:34" s="81" customFormat="1">
      <c r="A984" s="88">
        <v>975</v>
      </c>
      <c r="B984" s="96"/>
      <c r="C984" s="164" t="s">
        <v>422</v>
      </c>
      <c r="D984" s="98"/>
      <c r="E984" s="161"/>
      <c r="F984" s="161"/>
      <c r="G984" s="100"/>
      <c r="H984" s="162"/>
      <c r="I984" s="98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W984" s="224"/>
      <c r="X984" s="224"/>
      <c r="Y984" s="224"/>
      <c r="Z984" s="224"/>
      <c r="AA984" s="224"/>
      <c r="AB984" s="224"/>
      <c r="AC984" s="224"/>
      <c r="AD984" s="224"/>
      <c r="AE984" s="224"/>
      <c r="AF984" s="224"/>
      <c r="AG984" s="224"/>
      <c r="AH984" s="224"/>
    </row>
    <row r="985" spans="1:34" s="81" customFormat="1">
      <c r="A985" s="88">
        <v>976</v>
      </c>
      <c r="B985" s="96"/>
      <c r="C985" s="171" t="s">
        <v>153</v>
      </c>
      <c r="D985" s="98"/>
      <c r="E985" s="172">
        <v>80</v>
      </c>
      <c r="F985" s="172" t="s">
        <v>81</v>
      </c>
      <c r="G985" s="173">
        <v>300</v>
      </c>
      <c r="H985" s="101">
        <f>+E985*G985</f>
        <v>24000</v>
      </c>
      <c r="I985" s="98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W985" s="224"/>
      <c r="X985" s="224"/>
      <c r="Y985" s="224"/>
      <c r="Z985" s="224"/>
      <c r="AA985" s="224"/>
      <c r="AB985" s="224"/>
      <c r="AC985" s="224"/>
      <c r="AD985" s="224"/>
      <c r="AE985" s="224"/>
      <c r="AF985" s="224"/>
      <c r="AG985" s="224"/>
      <c r="AH985" s="224"/>
    </row>
    <row r="986" spans="1:34" s="81" customFormat="1">
      <c r="A986" s="88">
        <v>977</v>
      </c>
      <c r="B986" s="96"/>
      <c r="C986" s="171" t="s">
        <v>496</v>
      </c>
      <c r="D986" s="98"/>
      <c r="E986" s="172">
        <v>80</v>
      </c>
      <c r="F986" s="172" t="s">
        <v>81</v>
      </c>
      <c r="G986" s="173">
        <v>200</v>
      </c>
      <c r="H986" s="101">
        <f t="shared" ref="H986:H991" si="177">+E986*G986</f>
        <v>16000</v>
      </c>
      <c r="I986" s="98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W986" s="224"/>
      <c r="X986" s="224"/>
      <c r="Y986" s="224"/>
      <c r="Z986" s="224"/>
      <c r="AA986" s="224"/>
      <c r="AB986" s="224"/>
      <c r="AC986" s="224"/>
      <c r="AD986" s="224"/>
      <c r="AE986" s="224"/>
      <c r="AF986" s="224"/>
      <c r="AG986" s="224"/>
      <c r="AH986" s="224"/>
    </row>
    <row r="987" spans="1:34" s="81" customFormat="1">
      <c r="A987" s="88">
        <v>978</v>
      </c>
      <c r="B987" s="96"/>
      <c r="C987" s="171" t="s">
        <v>151</v>
      </c>
      <c r="D987" s="98"/>
      <c r="E987" s="172">
        <v>80</v>
      </c>
      <c r="F987" s="172" t="s">
        <v>81</v>
      </c>
      <c r="G987" s="173">
        <v>500</v>
      </c>
      <c r="H987" s="101">
        <f t="shared" si="177"/>
        <v>40000</v>
      </c>
      <c r="I987" s="98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W987" s="224"/>
      <c r="X987" s="224"/>
      <c r="Y987" s="224"/>
      <c r="Z987" s="224"/>
      <c r="AA987" s="224"/>
      <c r="AB987" s="224"/>
      <c r="AC987" s="224"/>
      <c r="AD987" s="224"/>
      <c r="AE987" s="224"/>
      <c r="AF987" s="224"/>
      <c r="AG987" s="224"/>
      <c r="AH987" s="224"/>
    </row>
    <row r="988" spans="1:34" s="81" customFormat="1">
      <c r="A988" s="88">
        <v>979</v>
      </c>
      <c r="B988" s="96"/>
      <c r="C988" s="171" t="s">
        <v>155</v>
      </c>
      <c r="D988" s="98"/>
      <c r="E988" s="172">
        <v>80</v>
      </c>
      <c r="F988" s="172" t="s">
        <v>81</v>
      </c>
      <c r="G988" s="173">
        <v>200</v>
      </c>
      <c r="H988" s="101">
        <f t="shared" si="177"/>
        <v>16000</v>
      </c>
      <c r="I988" s="98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W988" s="224"/>
      <c r="X988" s="224"/>
      <c r="Y988" s="224"/>
      <c r="Z988" s="224"/>
      <c r="AA988" s="224"/>
      <c r="AB988" s="224"/>
      <c r="AC988" s="224"/>
      <c r="AD988" s="224"/>
      <c r="AE988" s="224"/>
      <c r="AF988" s="224"/>
      <c r="AG988" s="224"/>
      <c r="AH988" s="224"/>
    </row>
    <row r="989" spans="1:34" s="81" customFormat="1">
      <c r="A989" s="88">
        <v>980</v>
      </c>
      <c r="B989" s="96"/>
      <c r="C989" s="171" t="s">
        <v>156</v>
      </c>
      <c r="D989" s="98"/>
      <c r="E989" s="172">
        <v>80</v>
      </c>
      <c r="F989" s="172" t="s">
        <v>81</v>
      </c>
      <c r="G989" s="173">
        <v>500</v>
      </c>
      <c r="H989" s="101">
        <f t="shared" si="177"/>
        <v>40000</v>
      </c>
      <c r="I989" s="98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W989" s="224"/>
      <c r="X989" s="224"/>
      <c r="Y989" s="224"/>
      <c r="Z989" s="224"/>
      <c r="AA989" s="224"/>
      <c r="AB989" s="224"/>
      <c r="AC989" s="224"/>
      <c r="AD989" s="224"/>
      <c r="AE989" s="224"/>
      <c r="AF989" s="224"/>
      <c r="AG989" s="224"/>
      <c r="AH989" s="224"/>
    </row>
    <row r="990" spans="1:34" s="81" customFormat="1">
      <c r="A990" s="88">
        <v>981</v>
      </c>
      <c r="B990" s="96"/>
      <c r="C990" s="171" t="s">
        <v>160</v>
      </c>
      <c r="D990" s="98"/>
      <c r="E990" s="172">
        <v>10</v>
      </c>
      <c r="F990" s="172" t="s">
        <v>117</v>
      </c>
      <c r="G990" s="173">
        <v>525</v>
      </c>
      <c r="H990" s="101">
        <f t="shared" si="177"/>
        <v>5250</v>
      </c>
      <c r="I990" s="98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W990" s="224"/>
      <c r="X990" s="224"/>
      <c r="Y990" s="224"/>
      <c r="Z990" s="224"/>
      <c r="AA990" s="224"/>
      <c r="AB990" s="224"/>
      <c r="AC990" s="224"/>
      <c r="AD990" s="224"/>
      <c r="AE990" s="224"/>
      <c r="AF990" s="224"/>
      <c r="AG990" s="224"/>
      <c r="AH990" s="224"/>
    </row>
    <row r="991" spans="1:34" s="81" customFormat="1">
      <c r="A991" s="88">
        <v>982</v>
      </c>
      <c r="B991" s="96"/>
      <c r="C991" s="171" t="s">
        <v>131</v>
      </c>
      <c r="D991" s="98"/>
      <c r="E991" s="172">
        <v>1</v>
      </c>
      <c r="F991" s="172" t="s">
        <v>107</v>
      </c>
      <c r="G991" s="173">
        <v>8750</v>
      </c>
      <c r="H991" s="101">
        <f t="shared" si="177"/>
        <v>8750</v>
      </c>
      <c r="I991" s="98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W991" s="224"/>
      <c r="X991" s="224"/>
      <c r="Y991" s="224"/>
      <c r="Z991" s="224"/>
      <c r="AA991" s="224"/>
      <c r="AB991" s="224"/>
      <c r="AC991" s="224"/>
      <c r="AD991" s="224"/>
      <c r="AE991" s="224"/>
      <c r="AF991" s="224"/>
      <c r="AG991" s="224"/>
      <c r="AH991" s="224"/>
    </row>
    <row r="992" spans="1:34" s="81" customFormat="1">
      <c r="A992" s="88">
        <v>983</v>
      </c>
      <c r="B992" s="96"/>
      <c r="C992" s="158" t="s">
        <v>497</v>
      </c>
      <c r="D992" s="98"/>
      <c r="E992" s="161"/>
      <c r="F992" s="161"/>
      <c r="G992" s="100"/>
      <c r="H992" s="162"/>
      <c r="I992" s="98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W992" s="224"/>
      <c r="X992" s="224"/>
      <c r="Y992" s="224"/>
      <c r="Z992" s="224"/>
      <c r="AA992" s="224"/>
      <c r="AB992" s="224"/>
      <c r="AC992" s="224"/>
      <c r="AD992" s="224"/>
      <c r="AE992" s="224"/>
      <c r="AF992" s="224"/>
      <c r="AG992" s="224"/>
      <c r="AH992" s="224"/>
    </row>
    <row r="993" spans="1:36" s="81" customFormat="1">
      <c r="A993" s="88">
        <v>984</v>
      </c>
      <c r="B993" s="96"/>
      <c r="C993" s="171" t="s">
        <v>153</v>
      </c>
      <c r="D993" s="98"/>
      <c r="E993" s="172">
        <v>80</v>
      </c>
      <c r="F993" s="172" t="s">
        <v>81</v>
      </c>
      <c r="G993" s="173">
        <v>300</v>
      </c>
      <c r="H993" s="101">
        <f>+E993*G993</f>
        <v>24000</v>
      </c>
      <c r="I993" s="98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W993" s="224"/>
      <c r="X993" s="224"/>
      <c r="Y993" s="224"/>
      <c r="Z993" s="224"/>
      <c r="AA993" s="224"/>
      <c r="AB993" s="224"/>
      <c r="AC993" s="224"/>
      <c r="AD993" s="224"/>
      <c r="AE993" s="224"/>
      <c r="AF993" s="224"/>
      <c r="AG993" s="224"/>
      <c r="AH993" s="224"/>
    </row>
    <row r="994" spans="1:36" s="81" customFormat="1">
      <c r="A994" s="88">
        <v>985</v>
      </c>
      <c r="B994" s="96"/>
      <c r="C994" s="171" t="s">
        <v>496</v>
      </c>
      <c r="D994" s="98"/>
      <c r="E994" s="172">
        <v>80</v>
      </c>
      <c r="F994" s="172" t="s">
        <v>81</v>
      </c>
      <c r="G994" s="173">
        <v>200</v>
      </c>
      <c r="H994" s="101">
        <f t="shared" ref="H994:H999" si="178">+E994*G994</f>
        <v>16000</v>
      </c>
      <c r="I994" s="98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W994" s="224"/>
      <c r="X994" s="224"/>
      <c r="Y994" s="224"/>
      <c r="Z994" s="224"/>
      <c r="AA994" s="224"/>
      <c r="AB994" s="224"/>
      <c r="AC994" s="224"/>
      <c r="AD994" s="224"/>
      <c r="AE994" s="224"/>
      <c r="AF994" s="224"/>
      <c r="AG994" s="224"/>
      <c r="AH994" s="224"/>
    </row>
    <row r="995" spans="1:36" s="81" customFormat="1">
      <c r="A995" s="88">
        <v>986</v>
      </c>
      <c r="B995" s="96"/>
      <c r="C995" s="171" t="s">
        <v>151</v>
      </c>
      <c r="D995" s="98"/>
      <c r="E995" s="172">
        <v>80</v>
      </c>
      <c r="F995" s="172" t="s">
        <v>81</v>
      </c>
      <c r="G995" s="173">
        <v>500</v>
      </c>
      <c r="H995" s="101">
        <f t="shared" si="178"/>
        <v>40000</v>
      </c>
      <c r="I995" s="98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W995" s="224"/>
      <c r="X995" s="224"/>
      <c r="Y995" s="224"/>
      <c r="Z995" s="224"/>
      <c r="AA995" s="224"/>
      <c r="AB995" s="224"/>
      <c r="AC995" s="224"/>
      <c r="AD995" s="224"/>
      <c r="AE995" s="224"/>
      <c r="AF995" s="224"/>
      <c r="AG995" s="224"/>
      <c r="AH995" s="224"/>
    </row>
    <row r="996" spans="1:36" s="81" customFormat="1">
      <c r="A996" s="88">
        <v>987</v>
      </c>
      <c r="B996" s="96"/>
      <c r="C996" s="171" t="s">
        <v>155</v>
      </c>
      <c r="D996" s="98"/>
      <c r="E996" s="172">
        <v>80</v>
      </c>
      <c r="F996" s="172" t="s">
        <v>81</v>
      </c>
      <c r="G996" s="173">
        <v>200</v>
      </c>
      <c r="H996" s="101">
        <f t="shared" si="178"/>
        <v>16000</v>
      </c>
      <c r="I996" s="98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W996" s="224"/>
      <c r="X996" s="224"/>
      <c r="Y996" s="224"/>
      <c r="Z996" s="224"/>
      <c r="AA996" s="224"/>
      <c r="AB996" s="224"/>
      <c r="AC996" s="224"/>
      <c r="AD996" s="224"/>
      <c r="AE996" s="224"/>
      <c r="AF996" s="224"/>
      <c r="AG996" s="224"/>
      <c r="AH996" s="224"/>
    </row>
    <row r="997" spans="1:36" s="81" customFormat="1">
      <c r="A997" s="88">
        <v>988</v>
      </c>
      <c r="B997" s="96"/>
      <c r="C997" s="171" t="s">
        <v>156</v>
      </c>
      <c r="D997" s="98"/>
      <c r="E997" s="172">
        <v>80</v>
      </c>
      <c r="F997" s="172" t="s">
        <v>81</v>
      </c>
      <c r="G997" s="173">
        <v>500</v>
      </c>
      <c r="H997" s="101">
        <f t="shared" si="178"/>
        <v>40000</v>
      </c>
      <c r="I997" s="98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W997" s="224"/>
      <c r="X997" s="224"/>
      <c r="Y997" s="224"/>
      <c r="Z997" s="224"/>
      <c r="AA997" s="224"/>
      <c r="AB997" s="224"/>
      <c r="AC997" s="224"/>
      <c r="AD997" s="224"/>
      <c r="AE997" s="224"/>
      <c r="AF997" s="224"/>
      <c r="AG997" s="224"/>
      <c r="AH997" s="224"/>
    </row>
    <row r="998" spans="1:36" s="81" customFormat="1">
      <c r="A998" s="88">
        <v>989</v>
      </c>
      <c r="B998" s="96"/>
      <c r="C998" s="171" t="s">
        <v>160</v>
      </c>
      <c r="D998" s="98"/>
      <c r="E998" s="172">
        <v>10</v>
      </c>
      <c r="F998" s="172" t="s">
        <v>117</v>
      </c>
      <c r="G998" s="173">
        <v>525</v>
      </c>
      <c r="H998" s="101">
        <f t="shared" si="178"/>
        <v>5250</v>
      </c>
      <c r="I998" s="98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W998" s="224"/>
      <c r="X998" s="224"/>
      <c r="Y998" s="224"/>
      <c r="Z998" s="224"/>
      <c r="AA998" s="224"/>
      <c r="AB998" s="224"/>
      <c r="AC998" s="224"/>
      <c r="AD998" s="224"/>
      <c r="AE998" s="224"/>
      <c r="AF998" s="224"/>
      <c r="AG998" s="224"/>
      <c r="AH998" s="224"/>
    </row>
    <row r="999" spans="1:36" s="81" customFormat="1">
      <c r="A999" s="88">
        <v>990</v>
      </c>
      <c r="B999" s="96"/>
      <c r="C999" s="171" t="s">
        <v>131</v>
      </c>
      <c r="D999" s="98"/>
      <c r="E999" s="172">
        <v>1</v>
      </c>
      <c r="F999" s="172" t="s">
        <v>107</v>
      </c>
      <c r="G999" s="173">
        <v>8750</v>
      </c>
      <c r="H999" s="101">
        <f t="shared" si="178"/>
        <v>8750</v>
      </c>
      <c r="I999" s="98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W999" s="224"/>
      <c r="X999" s="224"/>
      <c r="Y999" s="224"/>
      <c r="Z999" s="224"/>
      <c r="AA999" s="224"/>
      <c r="AB999" s="224"/>
      <c r="AC999" s="224"/>
      <c r="AD999" s="224"/>
      <c r="AE999" s="224"/>
      <c r="AF999" s="224"/>
      <c r="AG999" s="224"/>
      <c r="AH999" s="224"/>
    </row>
    <row r="1000" spans="1:36" s="81" customFormat="1">
      <c r="A1000" s="88">
        <v>991</v>
      </c>
      <c r="B1000" s="96"/>
      <c r="C1000" s="164" t="s">
        <v>423</v>
      </c>
      <c r="D1000" s="98"/>
      <c r="E1000" s="172"/>
      <c r="F1000" s="172"/>
      <c r="G1000" s="173"/>
      <c r="H1000" s="101"/>
      <c r="I1000" s="98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W1000" s="224"/>
      <c r="X1000" s="224"/>
      <c r="Y1000" s="224"/>
      <c r="Z1000" s="224"/>
      <c r="AA1000" s="224"/>
      <c r="AB1000" s="224"/>
      <c r="AC1000" s="224"/>
      <c r="AD1000" s="224"/>
      <c r="AE1000" s="224"/>
      <c r="AF1000" s="224"/>
      <c r="AG1000" s="224"/>
      <c r="AH1000" s="224"/>
    </row>
    <row r="1001" spans="1:36" s="81" customFormat="1">
      <c r="A1001" s="88">
        <v>992</v>
      </c>
      <c r="B1001" s="96"/>
      <c r="C1001" s="171" t="s">
        <v>153</v>
      </c>
      <c r="D1001" s="98"/>
      <c r="E1001" s="172">
        <v>80</v>
      </c>
      <c r="F1001" s="172" t="s">
        <v>81</v>
      </c>
      <c r="G1001" s="173">
        <v>300</v>
      </c>
      <c r="H1001" s="101">
        <f>+E1001*G1001</f>
        <v>24000</v>
      </c>
      <c r="I1001" s="98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W1001" s="224"/>
      <c r="X1001" s="224"/>
      <c r="Y1001" s="224"/>
      <c r="Z1001" s="224"/>
      <c r="AA1001" s="224"/>
      <c r="AB1001" s="224"/>
      <c r="AC1001" s="224"/>
      <c r="AD1001" s="224"/>
      <c r="AE1001" s="224"/>
      <c r="AF1001" s="224"/>
      <c r="AG1001" s="224"/>
      <c r="AH1001" s="224"/>
    </row>
    <row r="1002" spans="1:36" s="81" customFormat="1">
      <c r="A1002" s="88">
        <v>993</v>
      </c>
      <c r="B1002" s="96"/>
      <c r="C1002" s="171" t="s">
        <v>496</v>
      </c>
      <c r="D1002" s="98"/>
      <c r="E1002" s="172">
        <v>80</v>
      </c>
      <c r="F1002" s="172" t="s">
        <v>81</v>
      </c>
      <c r="G1002" s="173">
        <v>200</v>
      </c>
      <c r="H1002" s="101">
        <f t="shared" ref="H1002:H1007" si="179">+E1002*G1002</f>
        <v>16000</v>
      </c>
      <c r="I1002" s="98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W1002" s="224"/>
      <c r="X1002" s="224"/>
      <c r="Y1002" s="224"/>
      <c r="Z1002" s="224"/>
      <c r="AA1002" s="224"/>
      <c r="AB1002" s="224"/>
      <c r="AC1002" s="224"/>
      <c r="AD1002" s="224"/>
      <c r="AE1002" s="224"/>
      <c r="AF1002" s="224"/>
      <c r="AG1002" s="224"/>
      <c r="AH1002" s="224"/>
    </row>
    <row r="1003" spans="1:36" s="81" customFormat="1">
      <c r="A1003" s="88">
        <v>994</v>
      </c>
      <c r="B1003" s="96"/>
      <c r="C1003" s="171" t="s">
        <v>151</v>
      </c>
      <c r="D1003" s="98"/>
      <c r="E1003" s="172">
        <v>80</v>
      </c>
      <c r="F1003" s="172" t="s">
        <v>81</v>
      </c>
      <c r="G1003" s="173">
        <v>500</v>
      </c>
      <c r="H1003" s="101">
        <f t="shared" si="179"/>
        <v>40000</v>
      </c>
      <c r="I1003" s="98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W1003" s="224"/>
      <c r="X1003" s="224"/>
      <c r="Y1003" s="224"/>
      <c r="Z1003" s="224"/>
      <c r="AA1003" s="224"/>
      <c r="AB1003" s="224"/>
      <c r="AC1003" s="224"/>
      <c r="AD1003" s="224"/>
      <c r="AE1003" s="224"/>
      <c r="AF1003" s="224"/>
      <c r="AG1003" s="224"/>
      <c r="AH1003" s="224"/>
    </row>
    <row r="1004" spans="1:36" s="81" customFormat="1">
      <c r="A1004" s="88">
        <v>995</v>
      </c>
      <c r="B1004" s="96"/>
      <c r="C1004" s="171" t="s">
        <v>155</v>
      </c>
      <c r="D1004" s="98"/>
      <c r="E1004" s="172">
        <v>80</v>
      </c>
      <c r="F1004" s="172" t="s">
        <v>81</v>
      </c>
      <c r="G1004" s="173">
        <v>200</v>
      </c>
      <c r="H1004" s="101">
        <f t="shared" si="179"/>
        <v>16000</v>
      </c>
      <c r="I1004" s="98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W1004" s="224"/>
      <c r="X1004" s="224"/>
      <c r="Y1004" s="224"/>
      <c r="Z1004" s="224"/>
      <c r="AA1004" s="224"/>
      <c r="AB1004" s="224"/>
      <c r="AC1004" s="224"/>
      <c r="AD1004" s="224"/>
      <c r="AE1004" s="224"/>
      <c r="AF1004" s="224"/>
      <c r="AG1004" s="224"/>
      <c r="AH1004" s="224"/>
    </row>
    <row r="1005" spans="1:36" s="81" customFormat="1">
      <c r="A1005" s="88">
        <v>996</v>
      </c>
      <c r="B1005" s="96"/>
      <c r="C1005" s="171" t="s">
        <v>156</v>
      </c>
      <c r="D1005" s="98"/>
      <c r="E1005" s="172">
        <v>80</v>
      </c>
      <c r="F1005" s="172" t="s">
        <v>81</v>
      </c>
      <c r="G1005" s="173">
        <v>500</v>
      </c>
      <c r="H1005" s="101">
        <f t="shared" si="179"/>
        <v>40000</v>
      </c>
      <c r="I1005" s="98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W1005" s="224"/>
      <c r="X1005" s="224"/>
      <c r="Y1005" s="224"/>
      <c r="Z1005" s="224"/>
      <c r="AA1005" s="224"/>
      <c r="AB1005" s="224"/>
      <c r="AC1005" s="224"/>
      <c r="AD1005" s="224"/>
      <c r="AE1005" s="224"/>
      <c r="AF1005" s="224"/>
      <c r="AG1005" s="224"/>
      <c r="AH1005" s="224"/>
    </row>
    <row r="1006" spans="1:36" s="81" customFormat="1">
      <c r="A1006" s="88">
        <v>997</v>
      </c>
      <c r="B1006" s="96"/>
      <c r="C1006" s="171" t="s">
        <v>160</v>
      </c>
      <c r="D1006" s="98"/>
      <c r="E1006" s="172">
        <v>10</v>
      </c>
      <c r="F1006" s="172" t="s">
        <v>117</v>
      </c>
      <c r="G1006" s="173">
        <v>525</v>
      </c>
      <c r="H1006" s="101">
        <f t="shared" si="179"/>
        <v>5250</v>
      </c>
      <c r="I1006" s="98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W1006" s="224"/>
      <c r="X1006" s="224"/>
      <c r="Y1006" s="224"/>
      <c r="Z1006" s="224"/>
      <c r="AA1006" s="224"/>
      <c r="AB1006" s="224"/>
      <c r="AC1006" s="224"/>
      <c r="AD1006" s="224"/>
      <c r="AE1006" s="224"/>
      <c r="AF1006" s="224"/>
      <c r="AG1006" s="224"/>
      <c r="AH1006" s="224"/>
    </row>
    <row r="1007" spans="1:36" s="81" customFormat="1">
      <c r="A1007" s="88">
        <v>998</v>
      </c>
      <c r="B1007" s="96"/>
      <c r="C1007" s="171" t="s">
        <v>131</v>
      </c>
      <c r="D1007" s="98"/>
      <c r="E1007" s="172">
        <v>1</v>
      </c>
      <c r="F1007" s="172" t="s">
        <v>107</v>
      </c>
      <c r="G1007" s="173">
        <v>8750</v>
      </c>
      <c r="H1007" s="101">
        <f t="shared" si="179"/>
        <v>8750</v>
      </c>
      <c r="I1007" s="98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W1007" s="224"/>
      <c r="X1007" s="224"/>
      <c r="Y1007" s="224"/>
      <c r="Z1007" s="224"/>
      <c r="AA1007" s="224"/>
      <c r="AB1007" s="224"/>
      <c r="AC1007" s="224"/>
      <c r="AD1007" s="224"/>
      <c r="AE1007" s="224"/>
      <c r="AF1007" s="224"/>
      <c r="AG1007" s="224"/>
      <c r="AH1007" s="224"/>
    </row>
    <row r="1008" spans="1:36">
      <c r="A1008" s="237">
        <v>999</v>
      </c>
      <c r="B1008" s="56" t="s">
        <v>48</v>
      </c>
      <c r="C1008" s="56" t="s">
        <v>334</v>
      </c>
      <c r="D1008" s="61" t="s">
        <v>38</v>
      </c>
      <c r="E1008" s="61"/>
      <c r="F1008" s="61"/>
      <c r="G1008" s="62"/>
      <c r="H1008" s="65">
        <f>SUM(H1009:H1063)</f>
        <v>5422050</v>
      </c>
      <c r="I1008" s="61" t="s">
        <v>26</v>
      </c>
      <c r="J1008" s="233">
        <v>2</v>
      </c>
      <c r="K1008" s="233"/>
      <c r="L1008" s="233"/>
      <c r="M1008" s="233">
        <v>2</v>
      </c>
      <c r="N1008" s="233"/>
      <c r="O1008" s="233"/>
      <c r="P1008" s="233">
        <v>2</v>
      </c>
      <c r="Q1008" s="233"/>
      <c r="R1008" s="233"/>
      <c r="S1008" s="233">
        <v>2</v>
      </c>
      <c r="T1008" s="233"/>
      <c r="U1008" s="233"/>
      <c r="W1008" s="223">
        <f>+H1008/4</f>
        <v>1355512.5</v>
      </c>
      <c r="X1008" s="223"/>
      <c r="Y1008" s="223"/>
      <c r="Z1008" s="223">
        <f>+W1008</f>
        <v>1355512.5</v>
      </c>
      <c r="AA1008" s="223"/>
      <c r="AB1008" s="223"/>
      <c r="AC1008" s="223">
        <f>+Z1008</f>
        <v>1355512.5</v>
      </c>
      <c r="AD1008" s="223"/>
      <c r="AE1008" s="223"/>
      <c r="AF1008" s="223">
        <f>+AC1008</f>
        <v>1355512.5</v>
      </c>
      <c r="AG1008" s="223"/>
      <c r="AH1008" s="223"/>
      <c r="AI1008" s="83">
        <f>SUBTOTAL(9,J1008:U1008)</f>
        <v>8</v>
      </c>
      <c r="AJ1008" s="84">
        <f>+H1008/AI1008</f>
        <v>677756.25</v>
      </c>
    </row>
    <row r="1009" spans="1:34" s="81" customFormat="1">
      <c r="A1009" s="88">
        <v>1000</v>
      </c>
      <c r="B1009" s="96"/>
      <c r="C1009" s="187" t="s">
        <v>498</v>
      </c>
      <c r="D1009" s="149"/>
      <c r="E1009" s="139"/>
      <c r="F1009" s="140"/>
      <c r="G1009" s="141"/>
      <c r="H1009" s="101"/>
      <c r="I1009" s="98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W1009" s="224"/>
      <c r="X1009" s="224"/>
      <c r="Y1009" s="224"/>
      <c r="Z1009" s="224"/>
      <c r="AA1009" s="224"/>
      <c r="AB1009" s="224"/>
      <c r="AC1009" s="224"/>
      <c r="AD1009" s="224"/>
      <c r="AE1009" s="224"/>
      <c r="AF1009" s="224"/>
      <c r="AG1009" s="224"/>
      <c r="AH1009" s="224"/>
    </row>
    <row r="1010" spans="1:34" s="81" customFormat="1">
      <c r="A1010" s="88">
        <v>1001</v>
      </c>
      <c r="B1010" s="96"/>
      <c r="C1010" s="96" t="s">
        <v>499</v>
      </c>
      <c r="D1010" s="98"/>
      <c r="E1010" s="149">
        <v>20</v>
      </c>
      <c r="F1010" s="139" t="s">
        <v>81</v>
      </c>
      <c r="G1010" s="140">
        <v>150</v>
      </c>
      <c r="H1010" s="141">
        <f>+E1010*G1010*36</f>
        <v>108000</v>
      </c>
      <c r="I1010" s="98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W1010" s="224"/>
      <c r="X1010" s="224"/>
      <c r="Y1010" s="224"/>
      <c r="Z1010" s="224"/>
      <c r="AA1010" s="224"/>
      <c r="AB1010" s="224"/>
      <c r="AC1010" s="224"/>
      <c r="AD1010" s="224"/>
      <c r="AE1010" s="224"/>
      <c r="AF1010" s="224"/>
      <c r="AG1010" s="224"/>
      <c r="AH1010" s="224"/>
    </row>
    <row r="1011" spans="1:34" s="81" customFormat="1">
      <c r="A1011" s="88">
        <v>1002</v>
      </c>
      <c r="B1011" s="96"/>
      <c r="C1011" s="96" t="s">
        <v>500</v>
      </c>
      <c r="D1011" s="98"/>
      <c r="E1011" s="149">
        <v>20</v>
      </c>
      <c r="F1011" s="139" t="s">
        <v>81</v>
      </c>
      <c r="G1011" s="140">
        <v>120</v>
      </c>
      <c r="H1011" s="141">
        <f t="shared" ref="H1011:H1013" si="180">+E1011*G1011*36</f>
        <v>86400</v>
      </c>
      <c r="I1011" s="98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W1011" s="224"/>
      <c r="X1011" s="224"/>
      <c r="Y1011" s="224"/>
      <c r="Z1011" s="224"/>
      <c r="AA1011" s="224"/>
      <c r="AB1011" s="224"/>
      <c r="AC1011" s="224"/>
      <c r="AD1011" s="224"/>
      <c r="AE1011" s="224"/>
      <c r="AF1011" s="224"/>
      <c r="AG1011" s="224"/>
      <c r="AH1011" s="224"/>
    </row>
    <row r="1012" spans="1:34" s="81" customFormat="1">
      <c r="A1012" s="88">
        <v>1003</v>
      </c>
      <c r="B1012" s="96"/>
      <c r="C1012" s="96" t="s">
        <v>501</v>
      </c>
      <c r="D1012" s="98"/>
      <c r="E1012" s="149">
        <v>20</v>
      </c>
      <c r="F1012" s="139" t="s">
        <v>81</v>
      </c>
      <c r="G1012" s="140">
        <v>180</v>
      </c>
      <c r="H1012" s="141">
        <f t="shared" si="180"/>
        <v>129600</v>
      </c>
      <c r="I1012" s="98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W1012" s="224"/>
      <c r="X1012" s="224"/>
      <c r="Y1012" s="224"/>
      <c r="Z1012" s="224"/>
      <c r="AA1012" s="224"/>
      <c r="AB1012" s="224"/>
      <c r="AC1012" s="224"/>
      <c r="AD1012" s="224"/>
      <c r="AE1012" s="224"/>
      <c r="AF1012" s="224"/>
      <c r="AG1012" s="224"/>
      <c r="AH1012" s="224"/>
    </row>
    <row r="1013" spans="1:34" s="81" customFormat="1">
      <c r="A1013" s="88">
        <v>1004</v>
      </c>
      <c r="B1013" s="96"/>
      <c r="C1013" s="96" t="s">
        <v>502</v>
      </c>
      <c r="D1013" s="98"/>
      <c r="E1013" s="149">
        <v>20</v>
      </c>
      <c r="F1013" s="139" t="s">
        <v>81</v>
      </c>
      <c r="G1013" s="140">
        <v>120</v>
      </c>
      <c r="H1013" s="141">
        <f t="shared" si="180"/>
        <v>86400</v>
      </c>
      <c r="I1013" s="98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W1013" s="224"/>
      <c r="X1013" s="224"/>
      <c r="Y1013" s="224"/>
      <c r="Z1013" s="224"/>
      <c r="AA1013" s="224"/>
      <c r="AB1013" s="224"/>
      <c r="AC1013" s="224"/>
      <c r="AD1013" s="224"/>
      <c r="AE1013" s="224"/>
      <c r="AF1013" s="224"/>
      <c r="AG1013" s="224"/>
      <c r="AH1013" s="224"/>
    </row>
    <row r="1014" spans="1:34" s="81" customFormat="1">
      <c r="A1014" s="88">
        <v>1005</v>
      </c>
      <c r="B1014" s="96"/>
      <c r="C1014" s="96" t="s">
        <v>160</v>
      </c>
      <c r="D1014" s="98"/>
      <c r="E1014" s="149">
        <v>3</v>
      </c>
      <c r="F1014" s="139" t="s">
        <v>109</v>
      </c>
      <c r="G1014" s="140">
        <v>525</v>
      </c>
      <c r="H1014" s="141">
        <f>+E1014*G1014</f>
        <v>1575</v>
      </c>
      <c r="I1014" s="98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W1014" s="224"/>
      <c r="X1014" s="224"/>
      <c r="Y1014" s="224"/>
      <c r="Z1014" s="224"/>
      <c r="AA1014" s="224"/>
      <c r="AB1014" s="224"/>
      <c r="AC1014" s="224"/>
      <c r="AD1014" s="224"/>
      <c r="AE1014" s="224"/>
      <c r="AF1014" s="224"/>
      <c r="AG1014" s="224"/>
      <c r="AH1014" s="224"/>
    </row>
    <row r="1015" spans="1:34" s="81" customFormat="1">
      <c r="A1015" s="88">
        <v>1006</v>
      </c>
      <c r="B1015" s="96"/>
      <c r="C1015" s="96" t="s">
        <v>161</v>
      </c>
      <c r="D1015" s="98"/>
      <c r="E1015" s="149">
        <v>36</v>
      </c>
      <c r="F1015" s="139" t="s">
        <v>162</v>
      </c>
      <c r="G1015" s="140">
        <v>3000</v>
      </c>
      <c r="H1015" s="141">
        <f>+E1015*G1015</f>
        <v>108000</v>
      </c>
      <c r="I1015" s="98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W1015" s="224"/>
      <c r="X1015" s="224"/>
      <c r="Y1015" s="224"/>
      <c r="Z1015" s="224"/>
      <c r="AA1015" s="224"/>
      <c r="AB1015" s="224"/>
      <c r="AC1015" s="224"/>
      <c r="AD1015" s="224"/>
      <c r="AE1015" s="224"/>
      <c r="AF1015" s="224"/>
      <c r="AG1015" s="224"/>
      <c r="AH1015" s="224"/>
    </row>
    <row r="1016" spans="1:34" s="81" customFormat="1">
      <c r="A1016" s="88">
        <v>1007</v>
      </c>
      <c r="B1016" s="96"/>
      <c r="C1016" s="148" t="s">
        <v>477</v>
      </c>
      <c r="D1016" s="98"/>
      <c r="E1016" s="149">
        <v>36</v>
      </c>
      <c r="F1016" s="139" t="s">
        <v>162</v>
      </c>
      <c r="G1016" s="140">
        <v>1500</v>
      </c>
      <c r="H1016" s="141">
        <f t="shared" ref="H1016:H1024" si="181">+E1016*G1016</f>
        <v>54000</v>
      </c>
      <c r="I1016" s="98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W1016" s="224"/>
      <c r="X1016" s="224"/>
      <c r="Y1016" s="224"/>
      <c r="Z1016" s="224"/>
      <c r="AA1016" s="224"/>
      <c r="AB1016" s="224"/>
      <c r="AC1016" s="224"/>
      <c r="AD1016" s="224"/>
      <c r="AE1016" s="224"/>
      <c r="AF1016" s="224"/>
      <c r="AG1016" s="224"/>
      <c r="AH1016" s="224"/>
    </row>
    <row r="1017" spans="1:34" s="81" customFormat="1">
      <c r="A1017" s="88">
        <v>1008</v>
      </c>
      <c r="B1017" s="96"/>
      <c r="C1017" s="187" t="s">
        <v>503</v>
      </c>
      <c r="D1017" s="98"/>
      <c r="E1017" s="149"/>
      <c r="F1017" s="139"/>
      <c r="G1017" s="140"/>
      <c r="H1017" s="141"/>
      <c r="I1017" s="98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W1017" s="224"/>
      <c r="X1017" s="224"/>
      <c r="Y1017" s="224"/>
      <c r="Z1017" s="224"/>
      <c r="AA1017" s="224"/>
      <c r="AB1017" s="224"/>
      <c r="AC1017" s="224"/>
      <c r="AD1017" s="224"/>
      <c r="AE1017" s="224"/>
      <c r="AF1017" s="224"/>
      <c r="AG1017" s="224"/>
      <c r="AH1017" s="224"/>
    </row>
    <row r="1018" spans="1:34" s="81" customFormat="1">
      <c r="A1018" s="88">
        <v>1009</v>
      </c>
      <c r="B1018" s="96"/>
      <c r="C1018" s="96" t="s">
        <v>499</v>
      </c>
      <c r="D1018" s="98"/>
      <c r="E1018" s="149">
        <v>40</v>
      </c>
      <c r="F1018" s="139" t="s">
        <v>81</v>
      </c>
      <c r="G1018" s="140">
        <v>150</v>
      </c>
      <c r="H1018" s="141">
        <f t="shared" ref="H1018:H1021" si="182">+E1018*G1018*36</f>
        <v>216000</v>
      </c>
      <c r="I1018" s="98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W1018" s="224"/>
      <c r="X1018" s="224"/>
      <c r="Y1018" s="224"/>
      <c r="Z1018" s="224"/>
      <c r="AA1018" s="224"/>
      <c r="AB1018" s="224"/>
      <c r="AC1018" s="224"/>
      <c r="AD1018" s="224"/>
      <c r="AE1018" s="224"/>
      <c r="AF1018" s="224"/>
      <c r="AG1018" s="224"/>
      <c r="AH1018" s="224"/>
    </row>
    <row r="1019" spans="1:34" s="81" customFormat="1">
      <c r="A1019" s="88">
        <v>1010</v>
      </c>
      <c r="B1019" s="96"/>
      <c r="C1019" s="96" t="s">
        <v>500</v>
      </c>
      <c r="D1019" s="98"/>
      <c r="E1019" s="149">
        <v>40</v>
      </c>
      <c r="F1019" s="139" t="s">
        <v>81</v>
      </c>
      <c r="G1019" s="140">
        <v>120</v>
      </c>
      <c r="H1019" s="141">
        <f t="shared" si="182"/>
        <v>172800</v>
      </c>
      <c r="I1019" s="98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W1019" s="224"/>
      <c r="X1019" s="224"/>
      <c r="Y1019" s="224"/>
      <c r="Z1019" s="224"/>
      <c r="AA1019" s="224"/>
      <c r="AB1019" s="224"/>
      <c r="AC1019" s="224"/>
      <c r="AD1019" s="224"/>
      <c r="AE1019" s="224"/>
      <c r="AF1019" s="224"/>
      <c r="AG1019" s="224"/>
      <c r="AH1019" s="224"/>
    </row>
    <row r="1020" spans="1:34" s="81" customFormat="1">
      <c r="A1020" s="88">
        <v>1011</v>
      </c>
      <c r="B1020" s="96"/>
      <c r="C1020" s="96" t="s">
        <v>501</v>
      </c>
      <c r="D1020" s="98"/>
      <c r="E1020" s="149">
        <v>40</v>
      </c>
      <c r="F1020" s="139" t="s">
        <v>81</v>
      </c>
      <c r="G1020" s="140">
        <v>180</v>
      </c>
      <c r="H1020" s="141">
        <f t="shared" si="182"/>
        <v>259200</v>
      </c>
      <c r="I1020" s="98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W1020" s="224"/>
      <c r="X1020" s="224"/>
      <c r="Y1020" s="224"/>
      <c r="Z1020" s="224"/>
      <c r="AA1020" s="224"/>
      <c r="AB1020" s="224"/>
      <c r="AC1020" s="224"/>
      <c r="AD1020" s="224"/>
      <c r="AE1020" s="224"/>
      <c r="AF1020" s="224"/>
      <c r="AG1020" s="224"/>
      <c r="AH1020" s="224"/>
    </row>
    <row r="1021" spans="1:34" s="81" customFormat="1">
      <c r="A1021" s="88">
        <v>1012</v>
      </c>
      <c r="B1021" s="96"/>
      <c r="C1021" s="96" t="s">
        <v>502</v>
      </c>
      <c r="D1021" s="98"/>
      <c r="E1021" s="149">
        <v>40</v>
      </c>
      <c r="F1021" s="139" t="s">
        <v>81</v>
      </c>
      <c r="G1021" s="140">
        <v>120</v>
      </c>
      <c r="H1021" s="141">
        <f t="shared" si="182"/>
        <v>172800</v>
      </c>
      <c r="I1021" s="98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W1021" s="224"/>
      <c r="X1021" s="224"/>
      <c r="Y1021" s="224"/>
      <c r="Z1021" s="224"/>
      <c r="AA1021" s="224"/>
      <c r="AB1021" s="224"/>
      <c r="AC1021" s="224"/>
      <c r="AD1021" s="224"/>
      <c r="AE1021" s="224"/>
      <c r="AF1021" s="224"/>
      <c r="AG1021" s="224"/>
      <c r="AH1021" s="224"/>
    </row>
    <row r="1022" spans="1:34" s="81" customFormat="1">
      <c r="A1022" s="88">
        <v>1013</v>
      </c>
      <c r="B1022" s="96"/>
      <c r="C1022" s="96" t="s">
        <v>160</v>
      </c>
      <c r="D1022" s="98"/>
      <c r="E1022" s="149">
        <v>4</v>
      </c>
      <c r="F1022" s="139" t="s">
        <v>109</v>
      </c>
      <c r="G1022" s="140">
        <v>525</v>
      </c>
      <c r="H1022" s="141">
        <f>+E1022*G1022</f>
        <v>2100</v>
      </c>
      <c r="I1022" s="98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W1022" s="224"/>
      <c r="X1022" s="224"/>
      <c r="Y1022" s="224"/>
      <c r="Z1022" s="224"/>
      <c r="AA1022" s="224"/>
      <c r="AB1022" s="224"/>
      <c r="AC1022" s="224"/>
      <c r="AD1022" s="224"/>
      <c r="AE1022" s="224"/>
      <c r="AF1022" s="224"/>
      <c r="AG1022" s="224"/>
      <c r="AH1022" s="224"/>
    </row>
    <row r="1023" spans="1:34" s="81" customFormat="1">
      <c r="A1023" s="88">
        <v>1014</v>
      </c>
      <c r="B1023" s="96"/>
      <c r="C1023" s="96" t="s">
        <v>161</v>
      </c>
      <c r="D1023" s="98"/>
      <c r="E1023" s="149">
        <v>36</v>
      </c>
      <c r="F1023" s="139" t="s">
        <v>162</v>
      </c>
      <c r="G1023" s="140">
        <v>3000</v>
      </c>
      <c r="H1023" s="141">
        <f>+E1023*G1023</f>
        <v>108000</v>
      </c>
      <c r="I1023" s="98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W1023" s="224"/>
      <c r="X1023" s="224"/>
      <c r="Y1023" s="224"/>
      <c r="Z1023" s="224"/>
      <c r="AA1023" s="224"/>
      <c r="AB1023" s="224"/>
      <c r="AC1023" s="224"/>
      <c r="AD1023" s="224"/>
      <c r="AE1023" s="224"/>
      <c r="AF1023" s="224"/>
      <c r="AG1023" s="224"/>
      <c r="AH1023" s="224"/>
    </row>
    <row r="1024" spans="1:34" s="81" customFormat="1">
      <c r="A1024" s="88">
        <v>1015</v>
      </c>
      <c r="B1024" s="96"/>
      <c r="C1024" s="148" t="s">
        <v>477</v>
      </c>
      <c r="D1024" s="98"/>
      <c r="E1024" s="149">
        <v>36</v>
      </c>
      <c r="F1024" s="139" t="s">
        <v>162</v>
      </c>
      <c r="G1024" s="140">
        <v>1500</v>
      </c>
      <c r="H1024" s="141">
        <f t="shared" si="181"/>
        <v>54000</v>
      </c>
      <c r="I1024" s="98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W1024" s="224"/>
      <c r="X1024" s="224"/>
      <c r="Y1024" s="224"/>
      <c r="Z1024" s="224"/>
      <c r="AA1024" s="224"/>
      <c r="AB1024" s="224"/>
      <c r="AC1024" s="224"/>
      <c r="AD1024" s="224"/>
      <c r="AE1024" s="224"/>
      <c r="AF1024" s="224"/>
      <c r="AG1024" s="224"/>
      <c r="AH1024" s="224"/>
    </row>
    <row r="1025" spans="1:34" s="81" customFormat="1">
      <c r="A1025" s="88">
        <v>1016</v>
      </c>
      <c r="B1025" s="96"/>
      <c r="C1025" s="187" t="s">
        <v>504</v>
      </c>
      <c r="D1025" s="98"/>
      <c r="E1025" s="149"/>
      <c r="F1025" s="139"/>
      <c r="G1025" s="140"/>
      <c r="H1025" s="141"/>
      <c r="I1025" s="98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W1025" s="224"/>
      <c r="X1025" s="224"/>
      <c r="Y1025" s="224"/>
      <c r="Z1025" s="224"/>
      <c r="AA1025" s="224"/>
      <c r="AB1025" s="224"/>
      <c r="AC1025" s="224"/>
      <c r="AD1025" s="224"/>
      <c r="AE1025" s="224"/>
      <c r="AF1025" s="224"/>
      <c r="AG1025" s="224"/>
      <c r="AH1025" s="224"/>
    </row>
    <row r="1026" spans="1:34" s="81" customFormat="1">
      <c r="A1026" s="88">
        <v>1017</v>
      </c>
      <c r="B1026" s="96"/>
      <c r="C1026" s="96" t="s">
        <v>505</v>
      </c>
      <c r="D1026" s="98"/>
      <c r="E1026" s="149">
        <v>50</v>
      </c>
      <c r="F1026" s="139" t="s">
        <v>81</v>
      </c>
      <c r="G1026" s="140">
        <v>180</v>
      </c>
      <c r="H1026" s="141">
        <f>+E1026*G1026*24</f>
        <v>216000</v>
      </c>
      <c r="I1026" s="98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W1026" s="224"/>
      <c r="X1026" s="224"/>
      <c r="Y1026" s="224"/>
      <c r="Z1026" s="224"/>
      <c r="AA1026" s="224"/>
      <c r="AB1026" s="224"/>
      <c r="AC1026" s="224"/>
      <c r="AD1026" s="224"/>
      <c r="AE1026" s="224"/>
      <c r="AF1026" s="224"/>
      <c r="AG1026" s="224"/>
      <c r="AH1026" s="224"/>
    </row>
    <row r="1027" spans="1:34" s="81" customFormat="1">
      <c r="A1027" s="88">
        <v>1018</v>
      </c>
      <c r="B1027" s="96"/>
      <c r="C1027" s="96" t="s">
        <v>506</v>
      </c>
      <c r="D1027" s="98"/>
      <c r="E1027" s="149">
        <v>50</v>
      </c>
      <c r="F1027" s="139" t="s">
        <v>81</v>
      </c>
      <c r="G1027" s="140">
        <v>150</v>
      </c>
      <c r="H1027" s="141">
        <f t="shared" ref="H1027:H1029" si="183">+E1027*G1027*24</f>
        <v>180000</v>
      </c>
      <c r="I1027" s="98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W1027" s="224"/>
      <c r="X1027" s="224"/>
      <c r="Y1027" s="224"/>
      <c r="Z1027" s="224"/>
      <c r="AA1027" s="224"/>
      <c r="AB1027" s="224"/>
      <c r="AC1027" s="224"/>
      <c r="AD1027" s="224"/>
      <c r="AE1027" s="224"/>
      <c r="AF1027" s="224"/>
      <c r="AG1027" s="224"/>
      <c r="AH1027" s="224"/>
    </row>
    <row r="1028" spans="1:34" s="81" customFormat="1">
      <c r="A1028" s="88">
        <v>1019</v>
      </c>
      <c r="B1028" s="96"/>
      <c r="C1028" s="96" t="s">
        <v>507</v>
      </c>
      <c r="D1028" s="98"/>
      <c r="E1028" s="149">
        <v>50</v>
      </c>
      <c r="F1028" s="139" t="s">
        <v>81</v>
      </c>
      <c r="G1028" s="140">
        <v>250</v>
      </c>
      <c r="H1028" s="141">
        <f t="shared" si="183"/>
        <v>300000</v>
      </c>
      <c r="I1028" s="98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W1028" s="224"/>
      <c r="X1028" s="224"/>
      <c r="Y1028" s="224"/>
      <c r="Z1028" s="224"/>
      <c r="AA1028" s="224"/>
      <c r="AB1028" s="224"/>
      <c r="AC1028" s="224"/>
      <c r="AD1028" s="224"/>
      <c r="AE1028" s="224"/>
      <c r="AF1028" s="224"/>
      <c r="AG1028" s="224"/>
      <c r="AH1028" s="224"/>
    </row>
    <row r="1029" spans="1:34" s="81" customFormat="1">
      <c r="A1029" s="88">
        <v>1020</v>
      </c>
      <c r="B1029" s="96"/>
      <c r="C1029" s="96" t="s">
        <v>508</v>
      </c>
      <c r="D1029" s="98"/>
      <c r="E1029" s="149">
        <v>50</v>
      </c>
      <c r="F1029" s="139" t="s">
        <v>81</v>
      </c>
      <c r="G1029" s="140">
        <v>150</v>
      </c>
      <c r="H1029" s="141">
        <f t="shared" si="183"/>
        <v>180000</v>
      </c>
      <c r="I1029" s="98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W1029" s="224"/>
      <c r="X1029" s="224"/>
      <c r="Y1029" s="224"/>
      <c r="Z1029" s="224"/>
      <c r="AA1029" s="224"/>
      <c r="AB1029" s="224"/>
      <c r="AC1029" s="224"/>
      <c r="AD1029" s="224"/>
      <c r="AE1029" s="224"/>
      <c r="AF1029" s="224"/>
      <c r="AG1029" s="224"/>
      <c r="AH1029" s="224"/>
    </row>
    <row r="1030" spans="1:34" s="81" customFormat="1">
      <c r="A1030" s="88">
        <v>1021</v>
      </c>
      <c r="B1030" s="96"/>
      <c r="C1030" s="96" t="s">
        <v>160</v>
      </c>
      <c r="D1030" s="98"/>
      <c r="E1030" s="149">
        <v>5</v>
      </c>
      <c r="F1030" s="139" t="s">
        <v>109</v>
      </c>
      <c r="G1030" s="140">
        <v>525</v>
      </c>
      <c r="H1030" s="141">
        <f t="shared" ref="H1030:H1032" si="184">+E1030*G1030</f>
        <v>2625</v>
      </c>
      <c r="I1030" s="98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W1030" s="224"/>
      <c r="X1030" s="224"/>
      <c r="Y1030" s="224"/>
      <c r="Z1030" s="224"/>
      <c r="AA1030" s="224"/>
      <c r="AB1030" s="224"/>
      <c r="AC1030" s="224"/>
      <c r="AD1030" s="224"/>
      <c r="AE1030" s="224"/>
      <c r="AF1030" s="224"/>
      <c r="AG1030" s="224"/>
      <c r="AH1030" s="224"/>
    </row>
    <row r="1031" spans="1:34" s="81" customFormat="1">
      <c r="A1031" s="88">
        <v>1022</v>
      </c>
      <c r="B1031" s="96"/>
      <c r="C1031" s="96" t="s">
        <v>161</v>
      </c>
      <c r="D1031" s="98"/>
      <c r="E1031" s="149">
        <v>24</v>
      </c>
      <c r="F1031" s="139" t="s">
        <v>162</v>
      </c>
      <c r="G1031" s="140">
        <v>5000</v>
      </c>
      <c r="H1031" s="141">
        <f t="shared" si="184"/>
        <v>120000</v>
      </c>
      <c r="I1031" s="98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W1031" s="224"/>
      <c r="X1031" s="224"/>
      <c r="Y1031" s="224"/>
      <c r="Z1031" s="224"/>
      <c r="AA1031" s="224"/>
      <c r="AB1031" s="224"/>
      <c r="AC1031" s="224"/>
      <c r="AD1031" s="224"/>
      <c r="AE1031" s="224"/>
      <c r="AF1031" s="224"/>
      <c r="AG1031" s="224"/>
      <c r="AH1031" s="224"/>
    </row>
    <row r="1032" spans="1:34" s="81" customFormat="1">
      <c r="A1032" s="88">
        <v>1023</v>
      </c>
      <c r="B1032" s="96"/>
      <c r="C1032" s="148" t="s">
        <v>477</v>
      </c>
      <c r="D1032" s="98"/>
      <c r="E1032" s="149">
        <v>24</v>
      </c>
      <c r="F1032" s="139" t="s">
        <v>162</v>
      </c>
      <c r="G1032" s="140">
        <v>3000</v>
      </c>
      <c r="H1032" s="141">
        <f t="shared" si="184"/>
        <v>72000</v>
      </c>
      <c r="I1032" s="98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W1032" s="224"/>
      <c r="X1032" s="224"/>
      <c r="Y1032" s="224"/>
      <c r="Z1032" s="224"/>
      <c r="AA1032" s="224"/>
      <c r="AB1032" s="224"/>
      <c r="AC1032" s="224"/>
      <c r="AD1032" s="224"/>
      <c r="AE1032" s="224"/>
      <c r="AF1032" s="224"/>
      <c r="AG1032" s="224"/>
      <c r="AH1032" s="224"/>
    </row>
    <row r="1033" spans="1:34" s="81" customFormat="1">
      <c r="A1033" s="88">
        <v>1024</v>
      </c>
      <c r="B1033" s="96"/>
      <c r="C1033" s="187" t="s">
        <v>509</v>
      </c>
      <c r="D1033" s="98"/>
      <c r="E1033" s="149"/>
      <c r="F1033" s="139"/>
      <c r="G1033" s="140"/>
      <c r="H1033" s="141"/>
      <c r="I1033" s="98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W1033" s="224"/>
      <c r="X1033" s="224"/>
      <c r="Y1033" s="224"/>
      <c r="Z1033" s="224"/>
      <c r="AA1033" s="224"/>
      <c r="AB1033" s="224"/>
      <c r="AC1033" s="224"/>
      <c r="AD1033" s="224"/>
      <c r="AE1033" s="224"/>
      <c r="AF1033" s="224"/>
      <c r="AG1033" s="224"/>
      <c r="AH1033" s="224"/>
    </row>
    <row r="1034" spans="1:34" s="81" customFormat="1">
      <c r="A1034" s="88">
        <v>1025</v>
      </c>
      <c r="B1034" s="96"/>
      <c r="C1034" s="96" t="s">
        <v>499</v>
      </c>
      <c r="D1034" s="98"/>
      <c r="E1034" s="149">
        <v>20</v>
      </c>
      <c r="F1034" s="139" t="s">
        <v>81</v>
      </c>
      <c r="G1034" s="140">
        <v>150</v>
      </c>
      <c r="H1034" s="141">
        <f>+E1034*G1034*36</f>
        <v>108000</v>
      </c>
      <c r="I1034" s="98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W1034" s="224"/>
      <c r="X1034" s="224"/>
      <c r="Y1034" s="224"/>
      <c r="Z1034" s="224"/>
      <c r="AA1034" s="224"/>
      <c r="AB1034" s="224"/>
      <c r="AC1034" s="224"/>
      <c r="AD1034" s="224"/>
      <c r="AE1034" s="224"/>
      <c r="AF1034" s="224"/>
      <c r="AG1034" s="224"/>
      <c r="AH1034" s="224"/>
    </row>
    <row r="1035" spans="1:34" s="81" customFormat="1">
      <c r="A1035" s="88">
        <v>1026</v>
      </c>
      <c r="B1035" s="96"/>
      <c r="C1035" s="96" t="s">
        <v>500</v>
      </c>
      <c r="D1035" s="98"/>
      <c r="E1035" s="149">
        <v>20</v>
      </c>
      <c r="F1035" s="139" t="s">
        <v>81</v>
      </c>
      <c r="G1035" s="140">
        <v>120</v>
      </c>
      <c r="H1035" s="141">
        <f t="shared" ref="H1035:H1037" si="185">+E1035*G1035*36</f>
        <v>86400</v>
      </c>
      <c r="I1035" s="98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W1035" s="224"/>
      <c r="X1035" s="224"/>
      <c r="Y1035" s="224"/>
      <c r="Z1035" s="224"/>
      <c r="AA1035" s="224"/>
      <c r="AB1035" s="224"/>
      <c r="AC1035" s="224"/>
      <c r="AD1035" s="224"/>
      <c r="AE1035" s="224"/>
      <c r="AF1035" s="224"/>
      <c r="AG1035" s="224"/>
      <c r="AH1035" s="224"/>
    </row>
    <row r="1036" spans="1:34" s="81" customFormat="1">
      <c r="A1036" s="88">
        <v>1027</v>
      </c>
      <c r="B1036" s="96"/>
      <c r="C1036" s="96" t="s">
        <v>501</v>
      </c>
      <c r="D1036" s="98"/>
      <c r="E1036" s="149">
        <v>20</v>
      </c>
      <c r="F1036" s="139" t="s">
        <v>81</v>
      </c>
      <c r="G1036" s="140">
        <v>180</v>
      </c>
      <c r="H1036" s="141">
        <f t="shared" si="185"/>
        <v>129600</v>
      </c>
      <c r="I1036" s="98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W1036" s="224"/>
      <c r="X1036" s="224"/>
      <c r="Y1036" s="224"/>
      <c r="Z1036" s="224"/>
      <c r="AA1036" s="224"/>
      <c r="AB1036" s="224"/>
      <c r="AC1036" s="224"/>
      <c r="AD1036" s="224"/>
      <c r="AE1036" s="224"/>
      <c r="AF1036" s="224"/>
      <c r="AG1036" s="224"/>
      <c r="AH1036" s="224"/>
    </row>
    <row r="1037" spans="1:34" s="81" customFormat="1">
      <c r="A1037" s="88">
        <v>1028</v>
      </c>
      <c r="B1037" s="96"/>
      <c r="C1037" s="96" t="s">
        <v>502</v>
      </c>
      <c r="D1037" s="98"/>
      <c r="E1037" s="149">
        <v>20</v>
      </c>
      <c r="F1037" s="139" t="s">
        <v>81</v>
      </c>
      <c r="G1037" s="140">
        <v>120</v>
      </c>
      <c r="H1037" s="141">
        <f t="shared" si="185"/>
        <v>86400</v>
      </c>
      <c r="I1037" s="98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W1037" s="224"/>
      <c r="X1037" s="224"/>
      <c r="Y1037" s="224"/>
      <c r="Z1037" s="224"/>
      <c r="AA1037" s="224"/>
      <c r="AB1037" s="224"/>
      <c r="AC1037" s="224"/>
      <c r="AD1037" s="224"/>
      <c r="AE1037" s="224"/>
      <c r="AF1037" s="224"/>
      <c r="AG1037" s="224"/>
      <c r="AH1037" s="224"/>
    </row>
    <row r="1038" spans="1:34" s="81" customFormat="1">
      <c r="A1038" s="88">
        <v>1029</v>
      </c>
      <c r="B1038" s="96"/>
      <c r="C1038" s="96" t="s">
        <v>160</v>
      </c>
      <c r="D1038" s="98"/>
      <c r="E1038" s="149">
        <v>3</v>
      </c>
      <c r="F1038" s="139" t="s">
        <v>109</v>
      </c>
      <c r="G1038" s="140">
        <v>525</v>
      </c>
      <c r="H1038" s="141">
        <f>+E1038*G1038</f>
        <v>1575</v>
      </c>
      <c r="I1038" s="98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W1038" s="224"/>
      <c r="X1038" s="224"/>
      <c r="Y1038" s="224"/>
      <c r="Z1038" s="224"/>
      <c r="AA1038" s="224"/>
      <c r="AB1038" s="224"/>
      <c r="AC1038" s="224"/>
      <c r="AD1038" s="224"/>
      <c r="AE1038" s="224"/>
      <c r="AF1038" s="224"/>
      <c r="AG1038" s="224"/>
      <c r="AH1038" s="224"/>
    </row>
    <row r="1039" spans="1:34" s="81" customFormat="1">
      <c r="A1039" s="88">
        <v>1030</v>
      </c>
      <c r="B1039" s="96"/>
      <c r="C1039" s="96" t="s">
        <v>161</v>
      </c>
      <c r="D1039" s="98"/>
      <c r="E1039" s="149">
        <v>36</v>
      </c>
      <c r="F1039" s="139" t="s">
        <v>162</v>
      </c>
      <c r="G1039" s="140">
        <v>3000</v>
      </c>
      <c r="H1039" s="141">
        <f>+E1039*G1039</f>
        <v>108000</v>
      </c>
      <c r="I1039" s="98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W1039" s="224"/>
      <c r="X1039" s="224"/>
      <c r="Y1039" s="224"/>
      <c r="Z1039" s="224"/>
      <c r="AA1039" s="224"/>
      <c r="AB1039" s="224"/>
      <c r="AC1039" s="224"/>
      <c r="AD1039" s="224"/>
      <c r="AE1039" s="224"/>
      <c r="AF1039" s="224"/>
      <c r="AG1039" s="224"/>
      <c r="AH1039" s="224"/>
    </row>
    <row r="1040" spans="1:34" s="81" customFormat="1">
      <c r="A1040" s="88">
        <v>1031</v>
      </c>
      <c r="B1040" s="96"/>
      <c r="C1040" s="148" t="s">
        <v>477</v>
      </c>
      <c r="D1040" s="98"/>
      <c r="E1040" s="149">
        <v>36</v>
      </c>
      <c r="F1040" s="139" t="s">
        <v>162</v>
      </c>
      <c r="G1040" s="140">
        <v>1500</v>
      </c>
      <c r="H1040" s="141">
        <f t="shared" ref="H1040" si="186">+E1040*G1040</f>
        <v>54000</v>
      </c>
      <c r="I1040" s="98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W1040" s="224"/>
      <c r="X1040" s="224"/>
      <c r="Y1040" s="224"/>
      <c r="Z1040" s="224"/>
      <c r="AA1040" s="224"/>
      <c r="AB1040" s="224"/>
      <c r="AC1040" s="224"/>
      <c r="AD1040" s="224"/>
      <c r="AE1040" s="224"/>
      <c r="AF1040" s="224"/>
      <c r="AG1040" s="224"/>
      <c r="AH1040" s="224"/>
    </row>
    <row r="1041" spans="1:34" s="81" customFormat="1">
      <c r="A1041" s="88">
        <v>1032</v>
      </c>
      <c r="B1041" s="96"/>
      <c r="C1041" s="187" t="s">
        <v>510</v>
      </c>
      <c r="D1041" s="98"/>
      <c r="E1041" s="149"/>
      <c r="F1041" s="139"/>
      <c r="G1041" s="140"/>
      <c r="H1041" s="141"/>
      <c r="I1041" s="98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W1041" s="224"/>
      <c r="X1041" s="224"/>
      <c r="Y1041" s="224"/>
      <c r="Z1041" s="224"/>
      <c r="AA1041" s="224"/>
      <c r="AB1041" s="224"/>
      <c r="AC1041" s="224"/>
      <c r="AD1041" s="224"/>
      <c r="AE1041" s="224"/>
      <c r="AF1041" s="224"/>
      <c r="AG1041" s="224"/>
      <c r="AH1041" s="224"/>
    </row>
    <row r="1042" spans="1:34" s="81" customFormat="1">
      <c r="A1042" s="88">
        <v>1033</v>
      </c>
      <c r="B1042" s="96"/>
      <c r="C1042" s="96" t="s">
        <v>499</v>
      </c>
      <c r="D1042" s="98"/>
      <c r="E1042" s="149">
        <v>40</v>
      </c>
      <c r="F1042" s="139" t="s">
        <v>81</v>
      </c>
      <c r="G1042" s="140">
        <v>150</v>
      </c>
      <c r="H1042" s="141">
        <f t="shared" ref="H1042:H1045" si="187">+E1042*G1042*36</f>
        <v>216000</v>
      </c>
      <c r="I1042" s="98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W1042" s="224"/>
      <c r="X1042" s="224"/>
      <c r="Y1042" s="224"/>
      <c r="Z1042" s="224"/>
      <c r="AA1042" s="224"/>
      <c r="AB1042" s="224"/>
      <c r="AC1042" s="224"/>
      <c r="AD1042" s="224"/>
      <c r="AE1042" s="224"/>
      <c r="AF1042" s="224"/>
      <c r="AG1042" s="224"/>
      <c r="AH1042" s="224"/>
    </row>
    <row r="1043" spans="1:34" s="81" customFormat="1">
      <c r="A1043" s="88">
        <v>1034</v>
      </c>
      <c r="B1043" s="96"/>
      <c r="C1043" s="96" t="s">
        <v>500</v>
      </c>
      <c r="D1043" s="98"/>
      <c r="E1043" s="149">
        <v>40</v>
      </c>
      <c r="F1043" s="139" t="s">
        <v>81</v>
      </c>
      <c r="G1043" s="140">
        <v>120</v>
      </c>
      <c r="H1043" s="141">
        <f t="shared" si="187"/>
        <v>172800</v>
      </c>
      <c r="I1043" s="98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W1043" s="224"/>
      <c r="X1043" s="224"/>
      <c r="Y1043" s="224"/>
      <c r="Z1043" s="224"/>
      <c r="AA1043" s="224"/>
      <c r="AB1043" s="224"/>
      <c r="AC1043" s="224"/>
      <c r="AD1043" s="224"/>
      <c r="AE1043" s="224"/>
      <c r="AF1043" s="224"/>
      <c r="AG1043" s="224"/>
      <c r="AH1043" s="224"/>
    </row>
    <row r="1044" spans="1:34" s="81" customFormat="1">
      <c r="A1044" s="88">
        <v>1035</v>
      </c>
      <c r="B1044" s="96"/>
      <c r="C1044" s="96" t="s">
        <v>501</v>
      </c>
      <c r="D1044" s="98"/>
      <c r="E1044" s="149">
        <v>40</v>
      </c>
      <c r="F1044" s="139" t="s">
        <v>81</v>
      </c>
      <c r="G1044" s="140">
        <v>180</v>
      </c>
      <c r="H1044" s="141">
        <f t="shared" si="187"/>
        <v>259200</v>
      </c>
      <c r="I1044" s="98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W1044" s="224"/>
      <c r="X1044" s="224"/>
      <c r="Y1044" s="224"/>
      <c r="Z1044" s="224"/>
      <c r="AA1044" s="224"/>
      <c r="AB1044" s="224"/>
      <c r="AC1044" s="224"/>
      <c r="AD1044" s="224"/>
      <c r="AE1044" s="224"/>
      <c r="AF1044" s="224"/>
      <c r="AG1044" s="224"/>
      <c r="AH1044" s="224"/>
    </row>
    <row r="1045" spans="1:34" s="81" customFormat="1">
      <c r="A1045" s="88">
        <v>1036</v>
      </c>
      <c r="B1045" s="96"/>
      <c r="C1045" s="96" t="s">
        <v>502</v>
      </c>
      <c r="D1045" s="98"/>
      <c r="E1045" s="149">
        <v>40</v>
      </c>
      <c r="F1045" s="139" t="s">
        <v>81</v>
      </c>
      <c r="G1045" s="140">
        <v>120</v>
      </c>
      <c r="H1045" s="141">
        <f t="shared" si="187"/>
        <v>172800</v>
      </c>
      <c r="I1045" s="98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W1045" s="224"/>
      <c r="X1045" s="224"/>
      <c r="Y1045" s="224"/>
      <c r="Z1045" s="224"/>
      <c r="AA1045" s="224"/>
      <c r="AB1045" s="224"/>
      <c r="AC1045" s="224"/>
      <c r="AD1045" s="224"/>
      <c r="AE1045" s="224"/>
      <c r="AF1045" s="224"/>
      <c r="AG1045" s="224"/>
      <c r="AH1045" s="224"/>
    </row>
    <row r="1046" spans="1:34" s="81" customFormat="1">
      <c r="A1046" s="88">
        <v>1037</v>
      </c>
      <c r="B1046" s="96"/>
      <c r="C1046" s="96" t="s">
        <v>160</v>
      </c>
      <c r="D1046" s="98"/>
      <c r="E1046" s="149">
        <v>4</v>
      </c>
      <c r="F1046" s="139" t="s">
        <v>109</v>
      </c>
      <c r="G1046" s="140">
        <v>525</v>
      </c>
      <c r="H1046" s="141">
        <f>+E1046*G1046</f>
        <v>2100</v>
      </c>
      <c r="I1046" s="98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W1046" s="224"/>
      <c r="X1046" s="224"/>
      <c r="Y1046" s="224"/>
      <c r="Z1046" s="224"/>
      <c r="AA1046" s="224"/>
      <c r="AB1046" s="224"/>
      <c r="AC1046" s="224"/>
      <c r="AD1046" s="224"/>
      <c r="AE1046" s="224"/>
      <c r="AF1046" s="224"/>
      <c r="AG1046" s="224"/>
      <c r="AH1046" s="224"/>
    </row>
    <row r="1047" spans="1:34" s="81" customFormat="1">
      <c r="A1047" s="88">
        <v>1038</v>
      </c>
      <c r="B1047" s="96"/>
      <c r="C1047" s="96" t="s">
        <v>161</v>
      </c>
      <c r="D1047" s="98"/>
      <c r="E1047" s="149">
        <v>36</v>
      </c>
      <c r="F1047" s="139" t="s">
        <v>162</v>
      </c>
      <c r="G1047" s="140">
        <v>3000</v>
      </c>
      <c r="H1047" s="141">
        <f>+E1047*G1047</f>
        <v>108000</v>
      </c>
      <c r="I1047" s="98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W1047" s="224"/>
      <c r="X1047" s="224"/>
      <c r="Y1047" s="224"/>
      <c r="Z1047" s="224"/>
      <c r="AA1047" s="224"/>
      <c r="AB1047" s="224"/>
      <c r="AC1047" s="224"/>
      <c r="AD1047" s="224"/>
      <c r="AE1047" s="224"/>
      <c r="AF1047" s="224"/>
      <c r="AG1047" s="224"/>
      <c r="AH1047" s="224"/>
    </row>
    <row r="1048" spans="1:34" s="81" customFormat="1">
      <c r="A1048" s="88">
        <v>1039</v>
      </c>
      <c r="B1048" s="96"/>
      <c r="C1048" s="148" t="s">
        <v>477</v>
      </c>
      <c r="D1048" s="98"/>
      <c r="E1048" s="149">
        <v>36</v>
      </c>
      <c r="F1048" s="139" t="s">
        <v>162</v>
      </c>
      <c r="G1048" s="140">
        <v>1500</v>
      </c>
      <c r="H1048" s="141">
        <f t="shared" ref="H1048" si="188">+E1048*G1048</f>
        <v>54000</v>
      </c>
      <c r="I1048" s="98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W1048" s="224"/>
      <c r="X1048" s="224"/>
      <c r="Y1048" s="224"/>
      <c r="Z1048" s="224"/>
      <c r="AA1048" s="224"/>
      <c r="AB1048" s="224"/>
      <c r="AC1048" s="224"/>
      <c r="AD1048" s="224"/>
      <c r="AE1048" s="224"/>
      <c r="AF1048" s="224"/>
      <c r="AG1048" s="224"/>
      <c r="AH1048" s="224"/>
    </row>
    <row r="1049" spans="1:34" s="81" customFormat="1">
      <c r="A1049" s="88">
        <v>1040</v>
      </c>
      <c r="B1049" s="96"/>
      <c r="C1049" s="187" t="s">
        <v>511</v>
      </c>
      <c r="D1049" s="98"/>
      <c r="E1049" s="149"/>
      <c r="F1049" s="139"/>
      <c r="G1049" s="140"/>
      <c r="H1049" s="141"/>
      <c r="I1049" s="98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W1049" s="224"/>
      <c r="X1049" s="224"/>
      <c r="Y1049" s="224"/>
      <c r="Z1049" s="224"/>
      <c r="AA1049" s="224"/>
      <c r="AB1049" s="224"/>
      <c r="AC1049" s="224"/>
      <c r="AD1049" s="224"/>
      <c r="AE1049" s="224"/>
      <c r="AF1049" s="224"/>
      <c r="AG1049" s="224"/>
      <c r="AH1049" s="224"/>
    </row>
    <row r="1050" spans="1:34" s="81" customFormat="1">
      <c r="A1050" s="88">
        <v>1041</v>
      </c>
      <c r="B1050" s="96"/>
      <c r="C1050" s="96" t="s">
        <v>505</v>
      </c>
      <c r="D1050" s="98"/>
      <c r="E1050" s="149">
        <v>50</v>
      </c>
      <c r="F1050" s="139" t="s">
        <v>81</v>
      </c>
      <c r="G1050" s="140">
        <v>180</v>
      </c>
      <c r="H1050" s="141">
        <f>+E1050*G1050*24</f>
        <v>216000</v>
      </c>
      <c r="I1050" s="98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W1050" s="224"/>
      <c r="X1050" s="224"/>
      <c r="Y1050" s="224"/>
      <c r="Z1050" s="224"/>
      <c r="AA1050" s="224"/>
      <c r="AB1050" s="224"/>
      <c r="AC1050" s="224"/>
      <c r="AD1050" s="224"/>
      <c r="AE1050" s="224"/>
      <c r="AF1050" s="224"/>
      <c r="AG1050" s="224"/>
      <c r="AH1050" s="224"/>
    </row>
    <row r="1051" spans="1:34" s="81" customFormat="1">
      <c r="A1051" s="88">
        <v>1042</v>
      </c>
      <c r="B1051" s="96"/>
      <c r="C1051" s="96" t="s">
        <v>506</v>
      </c>
      <c r="D1051" s="98"/>
      <c r="E1051" s="149">
        <v>50</v>
      </c>
      <c r="F1051" s="139" t="s">
        <v>81</v>
      </c>
      <c r="G1051" s="140">
        <v>150</v>
      </c>
      <c r="H1051" s="141">
        <f t="shared" ref="H1051:H1053" si="189">+E1051*G1051*24</f>
        <v>180000</v>
      </c>
      <c r="I1051" s="98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W1051" s="224"/>
      <c r="X1051" s="224"/>
      <c r="Y1051" s="224"/>
      <c r="Z1051" s="224"/>
      <c r="AA1051" s="224"/>
      <c r="AB1051" s="224"/>
      <c r="AC1051" s="224"/>
      <c r="AD1051" s="224"/>
      <c r="AE1051" s="224"/>
      <c r="AF1051" s="224"/>
      <c r="AG1051" s="224"/>
      <c r="AH1051" s="224"/>
    </row>
    <row r="1052" spans="1:34" s="81" customFormat="1">
      <c r="A1052" s="88">
        <v>1043</v>
      </c>
      <c r="B1052" s="96"/>
      <c r="C1052" s="96" t="s">
        <v>507</v>
      </c>
      <c r="D1052" s="98"/>
      <c r="E1052" s="149">
        <v>50</v>
      </c>
      <c r="F1052" s="139" t="s">
        <v>81</v>
      </c>
      <c r="G1052" s="140">
        <v>250</v>
      </c>
      <c r="H1052" s="141">
        <f t="shared" si="189"/>
        <v>300000</v>
      </c>
      <c r="I1052" s="98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W1052" s="224"/>
      <c r="X1052" s="224"/>
      <c r="Y1052" s="224"/>
      <c r="Z1052" s="224"/>
      <c r="AA1052" s="224"/>
      <c r="AB1052" s="224"/>
      <c r="AC1052" s="224"/>
      <c r="AD1052" s="224"/>
      <c r="AE1052" s="224"/>
      <c r="AF1052" s="224"/>
      <c r="AG1052" s="224"/>
      <c r="AH1052" s="224"/>
    </row>
    <row r="1053" spans="1:34" s="81" customFormat="1">
      <c r="A1053" s="88">
        <v>1044</v>
      </c>
      <c r="B1053" s="96"/>
      <c r="C1053" s="96" t="s">
        <v>508</v>
      </c>
      <c r="D1053" s="98"/>
      <c r="E1053" s="149">
        <v>50</v>
      </c>
      <c r="F1053" s="139" t="s">
        <v>81</v>
      </c>
      <c r="G1053" s="140">
        <v>150</v>
      </c>
      <c r="H1053" s="141">
        <f t="shared" si="189"/>
        <v>180000</v>
      </c>
      <c r="I1053" s="98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W1053" s="224"/>
      <c r="X1053" s="224"/>
      <c r="Y1053" s="224"/>
      <c r="Z1053" s="224"/>
      <c r="AA1053" s="224"/>
      <c r="AB1053" s="224"/>
      <c r="AC1053" s="224"/>
      <c r="AD1053" s="224"/>
      <c r="AE1053" s="224"/>
      <c r="AF1053" s="224"/>
      <c r="AG1053" s="224"/>
      <c r="AH1053" s="224"/>
    </row>
    <row r="1054" spans="1:34" s="81" customFormat="1">
      <c r="A1054" s="88">
        <v>1045</v>
      </c>
      <c r="B1054" s="96"/>
      <c r="C1054" s="96" t="s">
        <v>160</v>
      </c>
      <c r="D1054" s="98"/>
      <c r="E1054" s="149">
        <v>5</v>
      </c>
      <c r="F1054" s="139" t="s">
        <v>109</v>
      </c>
      <c r="G1054" s="140">
        <v>525</v>
      </c>
      <c r="H1054" s="141">
        <f t="shared" ref="H1054:H1056" si="190">+E1054*G1054</f>
        <v>2625</v>
      </c>
      <c r="I1054" s="98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W1054" s="224"/>
      <c r="X1054" s="224"/>
      <c r="Y1054" s="224"/>
      <c r="Z1054" s="224"/>
      <c r="AA1054" s="224"/>
      <c r="AB1054" s="224"/>
      <c r="AC1054" s="224"/>
      <c r="AD1054" s="224"/>
      <c r="AE1054" s="224"/>
      <c r="AF1054" s="224"/>
      <c r="AG1054" s="224"/>
      <c r="AH1054" s="224"/>
    </row>
    <row r="1055" spans="1:34" s="81" customFormat="1">
      <c r="A1055" s="88">
        <v>1046</v>
      </c>
      <c r="B1055" s="96"/>
      <c r="C1055" s="96" t="s">
        <v>161</v>
      </c>
      <c r="D1055" s="98"/>
      <c r="E1055" s="149">
        <v>24</v>
      </c>
      <c r="F1055" s="139" t="s">
        <v>162</v>
      </c>
      <c r="G1055" s="140">
        <v>5000</v>
      </c>
      <c r="H1055" s="141">
        <f t="shared" si="190"/>
        <v>120000</v>
      </c>
      <c r="I1055" s="98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W1055" s="224"/>
      <c r="X1055" s="224"/>
      <c r="Y1055" s="224"/>
      <c r="Z1055" s="224"/>
      <c r="AA1055" s="224"/>
      <c r="AB1055" s="224"/>
      <c r="AC1055" s="224"/>
      <c r="AD1055" s="224"/>
      <c r="AE1055" s="224"/>
      <c r="AF1055" s="224"/>
      <c r="AG1055" s="224"/>
      <c r="AH1055" s="224"/>
    </row>
    <row r="1056" spans="1:34" s="81" customFormat="1">
      <c r="A1056" s="88">
        <v>1047</v>
      </c>
      <c r="B1056" s="96"/>
      <c r="C1056" s="148" t="s">
        <v>477</v>
      </c>
      <c r="D1056" s="98"/>
      <c r="E1056" s="149">
        <v>24</v>
      </c>
      <c r="F1056" s="139" t="s">
        <v>162</v>
      </c>
      <c r="G1056" s="140">
        <v>3000</v>
      </c>
      <c r="H1056" s="141">
        <f t="shared" si="190"/>
        <v>72000</v>
      </c>
      <c r="I1056" s="98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W1056" s="224"/>
      <c r="X1056" s="224"/>
      <c r="Y1056" s="224"/>
      <c r="Z1056" s="224"/>
      <c r="AA1056" s="224"/>
      <c r="AB1056" s="224"/>
      <c r="AC1056" s="224"/>
      <c r="AD1056" s="224"/>
      <c r="AE1056" s="224"/>
      <c r="AF1056" s="224"/>
      <c r="AG1056" s="224"/>
      <c r="AH1056" s="224"/>
    </row>
    <row r="1057" spans="1:36" s="81" customFormat="1">
      <c r="A1057" s="88">
        <v>1048</v>
      </c>
      <c r="B1057" s="96"/>
      <c r="C1057" s="110" t="s">
        <v>512</v>
      </c>
      <c r="D1057" s="98"/>
      <c r="E1057" s="149"/>
      <c r="F1057" s="139"/>
      <c r="G1057" s="140"/>
      <c r="H1057" s="141"/>
      <c r="I1057" s="98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W1057" s="224"/>
      <c r="X1057" s="224"/>
      <c r="Y1057" s="224"/>
      <c r="Z1057" s="224"/>
      <c r="AA1057" s="224"/>
      <c r="AB1057" s="224"/>
      <c r="AC1057" s="224"/>
      <c r="AD1057" s="224"/>
      <c r="AE1057" s="224"/>
      <c r="AF1057" s="224"/>
      <c r="AG1057" s="224"/>
      <c r="AH1057" s="224"/>
    </row>
    <row r="1058" spans="1:36" s="81" customFormat="1">
      <c r="A1058" s="88">
        <v>1049</v>
      </c>
      <c r="B1058" s="96"/>
      <c r="C1058" s="96" t="s">
        <v>513</v>
      </c>
      <c r="D1058" s="98"/>
      <c r="E1058" s="149">
        <v>20</v>
      </c>
      <c r="F1058" s="139" t="s">
        <v>81</v>
      </c>
      <c r="G1058" s="140">
        <v>120</v>
      </c>
      <c r="H1058" s="141">
        <f>+E1058*G1058*3</f>
        <v>7200</v>
      </c>
      <c r="I1058" s="98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W1058" s="224"/>
      <c r="X1058" s="224"/>
      <c r="Y1058" s="224"/>
      <c r="Z1058" s="224"/>
      <c r="AA1058" s="224"/>
      <c r="AB1058" s="224"/>
      <c r="AC1058" s="224"/>
      <c r="AD1058" s="224"/>
      <c r="AE1058" s="224"/>
      <c r="AF1058" s="224"/>
      <c r="AG1058" s="224"/>
      <c r="AH1058" s="224"/>
    </row>
    <row r="1059" spans="1:36" s="81" customFormat="1">
      <c r="A1059" s="88">
        <v>1050</v>
      </c>
      <c r="B1059" s="96"/>
      <c r="C1059" s="96" t="s">
        <v>514</v>
      </c>
      <c r="D1059" s="98"/>
      <c r="E1059" s="149">
        <v>20</v>
      </c>
      <c r="F1059" s="139" t="s">
        <v>81</v>
      </c>
      <c r="G1059" s="140">
        <v>180</v>
      </c>
      <c r="H1059" s="141">
        <f>+E1059*G1059*3</f>
        <v>10800</v>
      </c>
      <c r="I1059" s="98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W1059" s="224"/>
      <c r="X1059" s="224"/>
      <c r="Y1059" s="224"/>
      <c r="Z1059" s="224"/>
      <c r="AA1059" s="224"/>
      <c r="AB1059" s="224"/>
      <c r="AC1059" s="224"/>
      <c r="AD1059" s="224"/>
      <c r="AE1059" s="224"/>
      <c r="AF1059" s="224"/>
      <c r="AG1059" s="224"/>
      <c r="AH1059" s="224"/>
    </row>
    <row r="1060" spans="1:36" s="81" customFormat="1">
      <c r="A1060" s="88">
        <v>1051</v>
      </c>
      <c r="B1060" s="96"/>
      <c r="C1060" s="110" t="s">
        <v>515</v>
      </c>
      <c r="D1060" s="98"/>
      <c r="E1060" s="88"/>
      <c r="F1060" s="86"/>
      <c r="G1060" s="109"/>
      <c r="H1060" s="141"/>
      <c r="I1060" s="98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W1060" s="224"/>
      <c r="X1060" s="224"/>
      <c r="Y1060" s="224"/>
      <c r="Z1060" s="224"/>
      <c r="AA1060" s="224"/>
      <c r="AB1060" s="224"/>
      <c r="AC1060" s="224"/>
      <c r="AD1060" s="224"/>
      <c r="AE1060" s="224"/>
      <c r="AF1060" s="224"/>
      <c r="AG1060" s="224"/>
      <c r="AH1060" s="224"/>
    </row>
    <row r="1061" spans="1:36" s="81" customFormat="1">
      <c r="A1061" s="88">
        <v>1052</v>
      </c>
      <c r="B1061" s="96"/>
      <c r="C1061" s="96" t="s">
        <v>506</v>
      </c>
      <c r="D1061" s="98"/>
      <c r="E1061" s="88">
        <v>20</v>
      </c>
      <c r="F1061" s="86" t="s">
        <v>81</v>
      </c>
      <c r="G1061" s="109">
        <v>120</v>
      </c>
      <c r="H1061" s="141">
        <f>+E1061*G1061*24</f>
        <v>57600</v>
      </c>
      <c r="I1061" s="98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W1061" s="224"/>
      <c r="X1061" s="224"/>
      <c r="Y1061" s="224"/>
      <c r="Z1061" s="224"/>
      <c r="AA1061" s="224"/>
      <c r="AB1061" s="224"/>
      <c r="AC1061" s="224"/>
      <c r="AD1061" s="224"/>
      <c r="AE1061" s="224"/>
      <c r="AF1061" s="224"/>
      <c r="AG1061" s="224"/>
      <c r="AH1061" s="224"/>
    </row>
    <row r="1062" spans="1:36" s="81" customFormat="1">
      <c r="A1062" s="88">
        <v>1053</v>
      </c>
      <c r="B1062" s="96"/>
      <c r="C1062" s="96" t="s">
        <v>507</v>
      </c>
      <c r="D1062" s="98"/>
      <c r="E1062" s="88">
        <v>20</v>
      </c>
      <c r="F1062" s="86" t="s">
        <v>81</v>
      </c>
      <c r="G1062" s="109">
        <v>180</v>
      </c>
      <c r="H1062" s="141">
        <f>+E1062*G1062*24</f>
        <v>86400</v>
      </c>
      <c r="I1062" s="98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W1062" s="224"/>
      <c r="X1062" s="224"/>
      <c r="Y1062" s="224"/>
      <c r="Z1062" s="224"/>
      <c r="AA1062" s="224"/>
      <c r="AB1062" s="224"/>
      <c r="AC1062" s="224"/>
      <c r="AD1062" s="224"/>
      <c r="AE1062" s="224"/>
      <c r="AF1062" s="224"/>
      <c r="AG1062" s="224"/>
      <c r="AH1062" s="224"/>
    </row>
    <row r="1063" spans="1:36" s="81" customFormat="1">
      <c r="A1063" s="88">
        <v>1054</v>
      </c>
      <c r="B1063" s="96"/>
      <c r="C1063" s="96" t="s">
        <v>160</v>
      </c>
      <c r="D1063" s="98"/>
      <c r="E1063" s="149">
        <v>2</v>
      </c>
      <c r="F1063" s="139" t="s">
        <v>109</v>
      </c>
      <c r="G1063" s="140">
        <v>525</v>
      </c>
      <c r="H1063" s="141">
        <f>+E1063*G1063</f>
        <v>1050</v>
      </c>
      <c r="I1063" s="98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W1063" s="224"/>
      <c r="X1063" s="224"/>
      <c r="Y1063" s="224"/>
      <c r="Z1063" s="224"/>
      <c r="AA1063" s="224"/>
      <c r="AB1063" s="224"/>
      <c r="AC1063" s="224"/>
      <c r="AD1063" s="224"/>
      <c r="AE1063" s="224"/>
      <c r="AF1063" s="224"/>
      <c r="AG1063" s="224"/>
      <c r="AH1063" s="224"/>
    </row>
    <row r="1064" spans="1:36" ht="25.5">
      <c r="A1064" s="237">
        <v>1055</v>
      </c>
      <c r="B1064" s="56" t="s">
        <v>48</v>
      </c>
      <c r="C1064" s="56" t="s">
        <v>331</v>
      </c>
      <c r="D1064" s="61" t="s">
        <v>38</v>
      </c>
      <c r="E1064" s="61"/>
      <c r="F1064" s="61"/>
      <c r="G1064" s="62"/>
      <c r="H1064" s="65">
        <f>SUM(H1065:H1099)</f>
        <v>71050</v>
      </c>
      <c r="I1064" s="61" t="s">
        <v>26</v>
      </c>
      <c r="J1064" s="233"/>
      <c r="K1064" s="233"/>
      <c r="L1064" s="233"/>
      <c r="M1064" s="233">
        <v>1</v>
      </c>
      <c r="N1064" s="233"/>
      <c r="O1064" s="233"/>
      <c r="P1064" s="233"/>
      <c r="Q1064" s="233"/>
      <c r="R1064" s="233"/>
      <c r="S1064" s="233"/>
      <c r="T1064" s="233"/>
      <c r="U1064" s="233"/>
      <c r="W1064" s="223"/>
      <c r="X1064" s="223"/>
      <c r="Y1064" s="223"/>
      <c r="Z1064" s="223">
        <f>+H1064</f>
        <v>71050</v>
      </c>
      <c r="AA1064" s="223"/>
      <c r="AB1064" s="223"/>
      <c r="AC1064" s="223"/>
      <c r="AD1064" s="223"/>
      <c r="AE1064" s="223"/>
      <c r="AF1064" s="223"/>
      <c r="AG1064" s="223"/>
      <c r="AH1064" s="223"/>
      <c r="AI1064" s="83">
        <f>SUBTOTAL(9,J1064:U1064)</f>
        <v>1</v>
      </c>
      <c r="AJ1064" s="84">
        <f>+H1064/AI1064</f>
        <v>71050</v>
      </c>
    </row>
    <row r="1065" spans="1:36" s="81" customFormat="1">
      <c r="A1065" s="88">
        <v>1056</v>
      </c>
      <c r="B1065" s="96"/>
      <c r="C1065" s="158" t="s">
        <v>475</v>
      </c>
      <c r="D1065" s="161"/>
      <c r="E1065" s="139"/>
      <c r="F1065" s="152"/>
      <c r="G1065" s="153"/>
      <c r="H1065" s="101"/>
      <c r="I1065" s="98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W1065" s="224"/>
      <c r="X1065" s="224"/>
      <c r="Y1065" s="224"/>
      <c r="Z1065" s="224"/>
      <c r="AA1065" s="224"/>
      <c r="AB1065" s="224"/>
      <c r="AC1065" s="224"/>
      <c r="AD1065" s="224"/>
      <c r="AE1065" s="224"/>
      <c r="AF1065" s="224"/>
      <c r="AG1065" s="224"/>
      <c r="AH1065" s="224"/>
    </row>
    <row r="1066" spans="1:36" s="81" customFormat="1">
      <c r="A1066" s="88">
        <v>1057</v>
      </c>
      <c r="B1066" s="96"/>
      <c r="C1066" s="160" t="s">
        <v>476</v>
      </c>
      <c r="D1066" s="98"/>
      <c r="E1066" s="161">
        <v>15</v>
      </c>
      <c r="F1066" s="139" t="s">
        <v>81</v>
      </c>
      <c r="G1066" s="100">
        <v>120</v>
      </c>
      <c r="H1066" s="162">
        <f>G1066*E1066</f>
        <v>1800</v>
      </c>
      <c r="I1066" s="98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W1066" s="224"/>
      <c r="X1066" s="224"/>
      <c r="Y1066" s="224"/>
      <c r="Z1066" s="224"/>
      <c r="AA1066" s="224"/>
      <c r="AB1066" s="224"/>
      <c r="AC1066" s="224"/>
      <c r="AD1066" s="224"/>
      <c r="AE1066" s="224"/>
      <c r="AF1066" s="224"/>
      <c r="AG1066" s="224"/>
      <c r="AH1066" s="224"/>
    </row>
    <row r="1067" spans="1:36" s="81" customFormat="1">
      <c r="A1067" s="88">
        <v>1058</v>
      </c>
      <c r="B1067" s="96"/>
      <c r="C1067" s="160" t="s">
        <v>151</v>
      </c>
      <c r="D1067" s="98"/>
      <c r="E1067" s="161">
        <v>15</v>
      </c>
      <c r="F1067" s="161" t="s">
        <v>81</v>
      </c>
      <c r="G1067" s="163">
        <v>180</v>
      </c>
      <c r="H1067" s="162">
        <f>G1067*E1067</f>
        <v>2700</v>
      </c>
      <c r="I1067" s="98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W1067" s="224"/>
      <c r="X1067" s="224"/>
      <c r="Y1067" s="224"/>
      <c r="Z1067" s="224"/>
      <c r="AA1067" s="224"/>
      <c r="AB1067" s="224"/>
      <c r="AC1067" s="224"/>
      <c r="AD1067" s="224"/>
      <c r="AE1067" s="224"/>
      <c r="AF1067" s="224"/>
      <c r="AG1067" s="224"/>
      <c r="AH1067" s="224"/>
    </row>
    <row r="1068" spans="1:36" s="81" customFormat="1">
      <c r="A1068" s="88">
        <v>1059</v>
      </c>
      <c r="B1068" s="96"/>
      <c r="C1068" s="160" t="s">
        <v>160</v>
      </c>
      <c r="D1068" s="98"/>
      <c r="E1068" s="161">
        <v>1</v>
      </c>
      <c r="F1068" s="161" t="s">
        <v>109</v>
      </c>
      <c r="G1068" s="163">
        <v>525</v>
      </c>
      <c r="H1068" s="162">
        <f t="shared" ref="H1068:H1074" si="191">G1068*E1068</f>
        <v>525</v>
      </c>
      <c r="I1068" s="98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W1068" s="224"/>
      <c r="X1068" s="224"/>
      <c r="Y1068" s="224"/>
      <c r="Z1068" s="224"/>
      <c r="AA1068" s="224"/>
      <c r="AB1068" s="224"/>
      <c r="AC1068" s="224"/>
      <c r="AD1068" s="224"/>
      <c r="AE1068" s="224"/>
      <c r="AF1068" s="224"/>
      <c r="AG1068" s="224"/>
      <c r="AH1068" s="224"/>
    </row>
    <row r="1069" spans="1:36" s="81" customFormat="1">
      <c r="A1069" s="88">
        <v>1060</v>
      </c>
      <c r="B1069" s="96"/>
      <c r="C1069" s="160" t="s">
        <v>477</v>
      </c>
      <c r="D1069" s="98"/>
      <c r="E1069" s="161">
        <v>1</v>
      </c>
      <c r="F1069" s="161" t="s">
        <v>109</v>
      </c>
      <c r="G1069" s="100">
        <v>525</v>
      </c>
      <c r="H1069" s="162">
        <f t="shared" si="191"/>
        <v>525</v>
      </c>
      <c r="I1069" s="98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W1069" s="224"/>
      <c r="X1069" s="224"/>
      <c r="Y1069" s="224"/>
      <c r="Z1069" s="224"/>
      <c r="AA1069" s="224"/>
      <c r="AB1069" s="224"/>
      <c r="AC1069" s="224"/>
      <c r="AD1069" s="224"/>
      <c r="AE1069" s="224"/>
      <c r="AF1069" s="224"/>
      <c r="AG1069" s="224"/>
      <c r="AH1069" s="224"/>
    </row>
    <row r="1070" spans="1:36" s="81" customFormat="1">
      <c r="A1070" s="88">
        <v>1061</v>
      </c>
      <c r="B1070" s="96"/>
      <c r="C1070" s="164" t="s">
        <v>478</v>
      </c>
      <c r="D1070" s="98"/>
      <c r="E1070" s="161"/>
      <c r="F1070" s="161"/>
      <c r="G1070" s="163"/>
      <c r="H1070" s="162">
        <f t="shared" si="191"/>
        <v>0</v>
      </c>
      <c r="I1070" s="98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W1070" s="224"/>
      <c r="X1070" s="224"/>
      <c r="Y1070" s="224"/>
      <c r="Z1070" s="224"/>
      <c r="AA1070" s="224"/>
      <c r="AB1070" s="224"/>
      <c r="AC1070" s="224"/>
      <c r="AD1070" s="224"/>
      <c r="AE1070" s="224"/>
      <c r="AF1070" s="224"/>
      <c r="AG1070" s="224"/>
      <c r="AH1070" s="224"/>
    </row>
    <row r="1071" spans="1:36" s="81" customFormat="1">
      <c r="A1071" s="88">
        <v>1062</v>
      </c>
      <c r="B1071" s="96"/>
      <c r="C1071" s="160" t="s">
        <v>476</v>
      </c>
      <c r="D1071" s="98"/>
      <c r="E1071" s="161">
        <v>20</v>
      </c>
      <c r="F1071" s="161" t="s">
        <v>81</v>
      </c>
      <c r="G1071" s="163">
        <v>120</v>
      </c>
      <c r="H1071" s="162">
        <f t="shared" si="191"/>
        <v>2400</v>
      </c>
      <c r="I1071" s="98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W1071" s="224"/>
      <c r="X1071" s="224"/>
      <c r="Y1071" s="224"/>
      <c r="Z1071" s="224"/>
      <c r="AA1071" s="224"/>
      <c r="AB1071" s="224"/>
      <c r="AC1071" s="224"/>
      <c r="AD1071" s="224"/>
      <c r="AE1071" s="224"/>
      <c r="AF1071" s="224"/>
      <c r="AG1071" s="224"/>
      <c r="AH1071" s="224"/>
    </row>
    <row r="1072" spans="1:36" s="81" customFormat="1">
      <c r="A1072" s="88">
        <v>1063</v>
      </c>
      <c r="B1072" s="96"/>
      <c r="C1072" s="160" t="s">
        <v>151</v>
      </c>
      <c r="D1072" s="98"/>
      <c r="E1072" s="161">
        <v>20</v>
      </c>
      <c r="F1072" s="161" t="s">
        <v>81</v>
      </c>
      <c r="G1072" s="163">
        <v>180</v>
      </c>
      <c r="H1072" s="162">
        <f t="shared" si="191"/>
        <v>3600</v>
      </c>
      <c r="I1072" s="98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05"/>
      <c r="W1072" s="224"/>
      <c r="X1072" s="224"/>
      <c r="Y1072" s="224"/>
      <c r="Z1072" s="224"/>
      <c r="AA1072" s="224"/>
      <c r="AB1072" s="224"/>
      <c r="AC1072" s="224"/>
      <c r="AD1072" s="224"/>
      <c r="AE1072" s="224"/>
      <c r="AF1072" s="224"/>
      <c r="AG1072" s="224"/>
      <c r="AH1072" s="224"/>
    </row>
    <row r="1073" spans="1:34" s="81" customFormat="1">
      <c r="A1073" s="88">
        <v>1064</v>
      </c>
      <c r="B1073" s="96"/>
      <c r="C1073" s="160" t="s">
        <v>160</v>
      </c>
      <c r="D1073" s="98"/>
      <c r="E1073" s="161">
        <v>2</v>
      </c>
      <c r="F1073" s="161" t="s">
        <v>109</v>
      </c>
      <c r="G1073" s="163">
        <v>525</v>
      </c>
      <c r="H1073" s="162">
        <f t="shared" si="191"/>
        <v>1050</v>
      </c>
      <c r="I1073" s="98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05"/>
      <c r="W1073" s="224"/>
      <c r="X1073" s="224"/>
      <c r="Y1073" s="224"/>
      <c r="Z1073" s="224"/>
      <c r="AA1073" s="224"/>
      <c r="AB1073" s="224"/>
      <c r="AC1073" s="224"/>
      <c r="AD1073" s="224"/>
      <c r="AE1073" s="224"/>
      <c r="AF1073" s="224"/>
      <c r="AG1073" s="224"/>
      <c r="AH1073" s="224"/>
    </row>
    <row r="1074" spans="1:34" s="81" customFormat="1">
      <c r="A1074" s="88">
        <v>1065</v>
      </c>
      <c r="B1074" s="96"/>
      <c r="C1074" s="160" t="s">
        <v>477</v>
      </c>
      <c r="D1074" s="98"/>
      <c r="E1074" s="161">
        <v>2</v>
      </c>
      <c r="F1074" s="161" t="s">
        <v>109</v>
      </c>
      <c r="G1074" s="163">
        <v>525</v>
      </c>
      <c r="H1074" s="162">
        <f t="shared" si="191"/>
        <v>1050</v>
      </c>
      <c r="I1074" s="98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05"/>
      <c r="W1074" s="224"/>
      <c r="X1074" s="224"/>
      <c r="Y1074" s="224"/>
      <c r="Z1074" s="224"/>
      <c r="AA1074" s="224"/>
      <c r="AB1074" s="224"/>
      <c r="AC1074" s="224"/>
      <c r="AD1074" s="224"/>
      <c r="AE1074" s="224"/>
      <c r="AF1074" s="224"/>
      <c r="AG1074" s="224"/>
      <c r="AH1074" s="224"/>
    </row>
    <row r="1075" spans="1:34" s="81" customFormat="1">
      <c r="A1075" s="88">
        <v>1066</v>
      </c>
      <c r="B1075" s="96"/>
      <c r="C1075" s="164" t="s">
        <v>479</v>
      </c>
      <c r="D1075" s="98"/>
      <c r="E1075" s="161"/>
      <c r="F1075" s="161"/>
      <c r="G1075" s="163"/>
      <c r="H1075" s="162">
        <f t="shared" ref="H1075:H1099" si="192">G1075*E1075</f>
        <v>0</v>
      </c>
      <c r="I1075" s="98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05"/>
      <c r="W1075" s="224"/>
      <c r="X1075" s="224"/>
      <c r="Y1075" s="224"/>
      <c r="Z1075" s="224"/>
      <c r="AA1075" s="224"/>
      <c r="AB1075" s="224"/>
      <c r="AC1075" s="224"/>
      <c r="AD1075" s="224"/>
      <c r="AE1075" s="224"/>
      <c r="AF1075" s="224"/>
      <c r="AG1075" s="224"/>
      <c r="AH1075" s="224"/>
    </row>
    <row r="1076" spans="1:34" s="81" customFormat="1">
      <c r="A1076" s="88">
        <v>1067</v>
      </c>
      <c r="B1076" s="96"/>
      <c r="C1076" s="160" t="s">
        <v>476</v>
      </c>
      <c r="D1076" s="98"/>
      <c r="E1076" s="161">
        <v>30</v>
      </c>
      <c r="F1076" s="161" t="s">
        <v>81</v>
      </c>
      <c r="G1076" s="163">
        <v>150</v>
      </c>
      <c r="H1076" s="162">
        <f t="shared" si="192"/>
        <v>4500</v>
      </c>
      <c r="I1076" s="98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05"/>
      <c r="W1076" s="224"/>
      <c r="X1076" s="224"/>
      <c r="Y1076" s="224"/>
      <c r="Z1076" s="224"/>
      <c r="AA1076" s="224"/>
      <c r="AB1076" s="224"/>
      <c r="AC1076" s="224"/>
      <c r="AD1076" s="224"/>
      <c r="AE1076" s="224"/>
      <c r="AF1076" s="224"/>
      <c r="AG1076" s="224"/>
      <c r="AH1076" s="224"/>
    </row>
    <row r="1077" spans="1:34" s="81" customFormat="1">
      <c r="A1077" s="88">
        <v>1068</v>
      </c>
      <c r="B1077" s="96"/>
      <c r="C1077" s="160" t="s">
        <v>151</v>
      </c>
      <c r="D1077" s="98"/>
      <c r="E1077" s="161">
        <v>30</v>
      </c>
      <c r="F1077" s="161" t="s">
        <v>81</v>
      </c>
      <c r="G1077" s="163">
        <v>250</v>
      </c>
      <c r="H1077" s="162">
        <f t="shared" si="192"/>
        <v>7500</v>
      </c>
      <c r="I1077" s="98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05"/>
      <c r="W1077" s="224"/>
      <c r="X1077" s="224"/>
      <c r="Y1077" s="224"/>
      <c r="Z1077" s="224"/>
      <c r="AA1077" s="224"/>
      <c r="AB1077" s="224"/>
      <c r="AC1077" s="224"/>
      <c r="AD1077" s="224"/>
      <c r="AE1077" s="224"/>
      <c r="AF1077" s="224"/>
      <c r="AG1077" s="224"/>
      <c r="AH1077" s="224"/>
    </row>
    <row r="1078" spans="1:34" s="81" customFormat="1">
      <c r="A1078" s="88">
        <v>1069</v>
      </c>
      <c r="B1078" s="96"/>
      <c r="C1078" s="160" t="s">
        <v>160</v>
      </c>
      <c r="D1078" s="98"/>
      <c r="E1078" s="161">
        <v>2</v>
      </c>
      <c r="F1078" s="161" t="s">
        <v>109</v>
      </c>
      <c r="G1078" s="100">
        <v>525</v>
      </c>
      <c r="H1078" s="162">
        <f t="shared" si="192"/>
        <v>1050</v>
      </c>
      <c r="I1078" s="98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05"/>
      <c r="W1078" s="224"/>
      <c r="X1078" s="224"/>
      <c r="Y1078" s="224"/>
      <c r="Z1078" s="224"/>
      <c r="AA1078" s="224"/>
      <c r="AB1078" s="224"/>
      <c r="AC1078" s="224"/>
      <c r="AD1078" s="224"/>
      <c r="AE1078" s="224"/>
      <c r="AF1078" s="224"/>
      <c r="AG1078" s="224"/>
      <c r="AH1078" s="224"/>
    </row>
    <row r="1079" spans="1:34" s="81" customFormat="1">
      <c r="A1079" s="88">
        <v>1070</v>
      </c>
      <c r="B1079" s="96"/>
      <c r="C1079" s="160" t="s">
        <v>477</v>
      </c>
      <c r="D1079" s="98"/>
      <c r="E1079" s="161">
        <v>2</v>
      </c>
      <c r="F1079" s="161" t="s">
        <v>109</v>
      </c>
      <c r="G1079" s="100">
        <v>525</v>
      </c>
      <c r="H1079" s="162">
        <f t="shared" si="192"/>
        <v>1050</v>
      </c>
      <c r="I1079" s="98"/>
      <c r="J1079" s="105"/>
      <c r="K1079" s="105"/>
      <c r="L1079" s="105"/>
      <c r="M1079" s="105"/>
      <c r="N1079" s="105"/>
      <c r="O1079" s="105"/>
      <c r="P1079" s="105"/>
      <c r="Q1079" s="105"/>
      <c r="R1079" s="105"/>
      <c r="S1079" s="105"/>
      <c r="T1079" s="105"/>
      <c r="U1079" s="105"/>
      <c r="W1079" s="224"/>
      <c r="X1079" s="224"/>
      <c r="Y1079" s="224"/>
      <c r="Z1079" s="224"/>
      <c r="AA1079" s="224"/>
      <c r="AB1079" s="224"/>
      <c r="AC1079" s="224"/>
      <c r="AD1079" s="224"/>
      <c r="AE1079" s="224"/>
      <c r="AF1079" s="224"/>
      <c r="AG1079" s="224"/>
      <c r="AH1079" s="224"/>
    </row>
    <row r="1080" spans="1:34" s="81" customFormat="1">
      <c r="A1080" s="88">
        <v>1071</v>
      </c>
      <c r="B1080" s="96"/>
      <c r="C1080" s="164" t="s">
        <v>480</v>
      </c>
      <c r="D1080" s="98"/>
      <c r="E1080" s="161"/>
      <c r="F1080" s="161"/>
      <c r="G1080" s="163"/>
      <c r="H1080" s="162">
        <f t="shared" si="192"/>
        <v>0</v>
      </c>
      <c r="I1080" s="98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05"/>
      <c r="W1080" s="224"/>
      <c r="X1080" s="224"/>
      <c r="Y1080" s="224"/>
      <c r="Z1080" s="224"/>
      <c r="AA1080" s="224"/>
      <c r="AB1080" s="224"/>
      <c r="AC1080" s="224"/>
      <c r="AD1080" s="224"/>
      <c r="AE1080" s="224"/>
      <c r="AF1080" s="224"/>
      <c r="AG1080" s="224"/>
      <c r="AH1080" s="224"/>
    </row>
    <row r="1081" spans="1:34" s="81" customFormat="1">
      <c r="A1081" s="88">
        <v>1072</v>
      </c>
      <c r="B1081" s="96"/>
      <c r="C1081" s="160" t="s">
        <v>476</v>
      </c>
      <c r="D1081" s="98"/>
      <c r="E1081" s="161">
        <v>35</v>
      </c>
      <c r="F1081" s="161" t="s">
        <v>81</v>
      </c>
      <c r="G1081" s="163">
        <v>150</v>
      </c>
      <c r="H1081" s="162">
        <f t="shared" si="192"/>
        <v>5250</v>
      </c>
      <c r="I1081" s="98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05"/>
      <c r="W1081" s="224"/>
      <c r="X1081" s="224"/>
      <c r="Y1081" s="224"/>
      <c r="Z1081" s="224"/>
      <c r="AA1081" s="224"/>
      <c r="AB1081" s="224"/>
      <c r="AC1081" s="224"/>
      <c r="AD1081" s="224"/>
      <c r="AE1081" s="224"/>
      <c r="AF1081" s="224"/>
      <c r="AG1081" s="224"/>
      <c r="AH1081" s="224"/>
    </row>
    <row r="1082" spans="1:34" s="81" customFormat="1">
      <c r="A1082" s="88">
        <v>1073</v>
      </c>
      <c r="B1082" s="96"/>
      <c r="C1082" s="160" t="s">
        <v>151</v>
      </c>
      <c r="D1082" s="98"/>
      <c r="E1082" s="184">
        <v>35</v>
      </c>
      <c r="F1082" s="184" t="s">
        <v>81</v>
      </c>
      <c r="G1082" s="185">
        <v>250</v>
      </c>
      <c r="H1082" s="162">
        <f t="shared" si="192"/>
        <v>8750</v>
      </c>
      <c r="I1082" s="98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05"/>
      <c r="W1082" s="224"/>
      <c r="X1082" s="224"/>
      <c r="Y1082" s="224"/>
      <c r="Z1082" s="224"/>
      <c r="AA1082" s="224"/>
      <c r="AB1082" s="224"/>
      <c r="AC1082" s="224"/>
      <c r="AD1082" s="224"/>
      <c r="AE1082" s="224"/>
      <c r="AF1082" s="224"/>
      <c r="AG1082" s="224"/>
      <c r="AH1082" s="224"/>
    </row>
    <row r="1083" spans="1:34" s="81" customFormat="1">
      <c r="A1083" s="88">
        <v>1074</v>
      </c>
      <c r="B1083" s="96"/>
      <c r="C1083" s="160" t="s">
        <v>160</v>
      </c>
      <c r="D1083" s="98"/>
      <c r="E1083" s="161">
        <v>2</v>
      </c>
      <c r="F1083" s="161" t="s">
        <v>109</v>
      </c>
      <c r="G1083" s="100">
        <v>525</v>
      </c>
      <c r="H1083" s="162">
        <f t="shared" si="192"/>
        <v>1050</v>
      </c>
      <c r="I1083" s="98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05"/>
      <c r="W1083" s="224"/>
      <c r="X1083" s="224"/>
      <c r="Y1083" s="224"/>
      <c r="Z1083" s="224"/>
      <c r="AA1083" s="224"/>
      <c r="AB1083" s="224"/>
      <c r="AC1083" s="224"/>
      <c r="AD1083" s="224"/>
      <c r="AE1083" s="224"/>
      <c r="AF1083" s="224"/>
      <c r="AG1083" s="224"/>
      <c r="AH1083" s="224"/>
    </row>
    <row r="1084" spans="1:34" s="81" customFormat="1">
      <c r="A1084" s="88">
        <v>1075</v>
      </c>
      <c r="B1084" s="96"/>
      <c r="C1084" s="160" t="s">
        <v>477</v>
      </c>
      <c r="D1084" s="98"/>
      <c r="E1084" s="161">
        <v>2</v>
      </c>
      <c r="F1084" s="161" t="s">
        <v>109</v>
      </c>
      <c r="G1084" s="100">
        <v>525</v>
      </c>
      <c r="H1084" s="162">
        <f t="shared" si="192"/>
        <v>1050</v>
      </c>
      <c r="I1084" s="98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05"/>
      <c r="W1084" s="224"/>
      <c r="X1084" s="224"/>
      <c r="Y1084" s="224"/>
      <c r="Z1084" s="224"/>
      <c r="AA1084" s="224"/>
      <c r="AB1084" s="224"/>
      <c r="AC1084" s="224"/>
      <c r="AD1084" s="224"/>
      <c r="AE1084" s="224"/>
      <c r="AF1084" s="224"/>
      <c r="AG1084" s="224"/>
      <c r="AH1084" s="224"/>
    </row>
    <row r="1085" spans="1:34" s="81" customFormat="1">
      <c r="A1085" s="88">
        <v>1076</v>
      </c>
      <c r="B1085" s="96"/>
      <c r="C1085" s="164" t="s">
        <v>481</v>
      </c>
      <c r="D1085" s="98"/>
      <c r="E1085" s="184"/>
      <c r="F1085" s="184"/>
      <c r="G1085" s="185"/>
      <c r="H1085" s="162">
        <f t="shared" si="192"/>
        <v>0</v>
      </c>
      <c r="I1085" s="98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05"/>
      <c r="W1085" s="224"/>
      <c r="X1085" s="224"/>
      <c r="Y1085" s="224"/>
      <c r="Z1085" s="224"/>
      <c r="AA1085" s="224"/>
      <c r="AB1085" s="224"/>
      <c r="AC1085" s="224"/>
      <c r="AD1085" s="224"/>
      <c r="AE1085" s="224"/>
      <c r="AF1085" s="224"/>
      <c r="AG1085" s="224"/>
      <c r="AH1085" s="224"/>
    </row>
    <row r="1086" spans="1:34" s="81" customFormat="1">
      <c r="A1086" s="88">
        <v>1077</v>
      </c>
      <c r="B1086" s="96"/>
      <c r="C1086" s="160" t="s">
        <v>476</v>
      </c>
      <c r="D1086" s="98"/>
      <c r="E1086" s="184">
        <v>15</v>
      </c>
      <c r="F1086" s="184" t="s">
        <v>81</v>
      </c>
      <c r="G1086" s="185">
        <v>120</v>
      </c>
      <c r="H1086" s="162">
        <f t="shared" si="192"/>
        <v>1800</v>
      </c>
      <c r="I1086" s="98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05"/>
      <c r="W1086" s="224"/>
      <c r="X1086" s="224"/>
      <c r="Y1086" s="224"/>
      <c r="Z1086" s="224"/>
      <c r="AA1086" s="224"/>
      <c r="AB1086" s="224"/>
      <c r="AC1086" s="224"/>
      <c r="AD1086" s="224"/>
      <c r="AE1086" s="224"/>
      <c r="AF1086" s="224"/>
      <c r="AG1086" s="224"/>
      <c r="AH1086" s="224"/>
    </row>
    <row r="1087" spans="1:34" s="81" customFormat="1">
      <c r="A1087" s="88">
        <v>1078</v>
      </c>
      <c r="B1087" s="96"/>
      <c r="C1087" s="160" t="s">
        <v>151</v>
      </c>
      <c r="D1087" s="98"/>
      <c r="E1087" s="184">
        <v>15</v>
      </c>
      <c r="F1087" s="184" t="s">
        <v>81</v>
      </c>
      <c r="G1087" s="185">
        <v>180</v>
      </c>
      <c r="H1087" s="162">
        <f t="shared" si="192"/>
        <v>2700</v>
      </c>
      <c r="I1087" s="98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05"/>
      <c r="W1087" s="224"/>
      <c r="X1087" s="224"/>
      <c r="Y1087" s="224"/>
      <c r="Z1087" s="224"/>
      <c r="AA1087" s="224"/>
      <c r="AB1087" s="224"/>
      <c r="AC1087" s="224"/>
      <c r="AD1087" s="224"/>
      <c r="AE1087" s="224"/>
      <c r="AF1087" s="224"/>
      <c r="AG1087" s="224"/>
      <c r="AH1087" s="224"/>
    </row>
    <row r="1088" spans="1:34" s="81" customFormat="1">
      <c r="A1088" s="88">
        <v>1079</v>
      </c>
      <c r="B1088" s="96"/>
      <c r="C1088" s="160" t="s">
        <v>160</v>
      </c>
      <c r="D1088" s="98"/>
      <c r="E1088" s="161">
        <v>1</v>
      </c>
      <c r="F1088" s="161" t="s">
        <v>109</v>
      </c>
      <c r="G1088" s="100">
        <v>525</v>
      </c>
      <c r="H1088" s="162">
        <f t="shared" si="192"/>
        <v>525</v>
      </c>
      <c r="I1088" s="98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05"/>
      <c r="W1088" s="224"/>
      <c r="X1088" s="224"/>
      <c r="Y1088" s="224"/>
      <c r="Z1088" s="224"/>
      <c r="AA1088" s="224"/>
      <c r="AB1088" s="224"/>
      <c r="AC1088" s="224"/>
      <c r="AD1088" s="224"/>
      <c r="AE1088" s="224"/>
      <c r="AF1088" s="224"/>
      <c r="AG1088" s="224"/>
      <c r="AH1088" s="224"/>
    </row>
    <row r="1089" spans="1:36" s="81" customFormat="1">
      <c r="A1089" s="88">
        <v>1080</v>
      </c>
      <c r="B1089" s="96"/>
      <c r="C1089" s="160" t="s">
        <v>477</v>
      </c>
      <c r="D1089" s="98"/>
      <c r="E1089" s="161">
        <v>1</v>
      </c>
      <c r="F1089" s="161" t="s">
        <v>109</v>
      </c>
      <c r="G1089" s="100">
        <v>525</v>
      </c>
      <c r="H1089" s="162">
        <f t="shared" si="192"/>
        <v>525</v>
      </c>
      <c r="I1089" s="98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05"/>
      <c r="W1089" s="224"/>
      <c r="X1089" s="224"/>
      <c r="Y1089" s="224"/>
      <c r="Z1089" s="224"/>
      <c r="AA1089" s="224"/>
      <c r="AB1089" s="224"/>
      <c r="AC1089" s="224"/>
      <c r="AD1089" s="224"/>
      <c r="AE1089" s="224"/>
      <c r="AF1089" s="224"/>
      <c r="AG1089" s="224"/>
      <c r="AH1089" s="224"/>
    </row>
    <row r="1090" spans="1:36" s="81" customFormat="1">
      <c r="A1090" s="88">
        <v>1081</v>
      </c>
      <c r="B1090" s="96"/>
      <c r="C1090" s="158" t="s">
        <v>482</v>
      </c>
      <c r="D1090" s="98"/>
      <c r="E1090" s="184"/>
      <c r="F1090" s="184"/>
      <c r="G1090" s="185"/>
      <c r="H1090" s="162">
        <f t="shared" si="192"/>
        <v>0</v>
      </c>
      <c r="I1090" s="98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05"/>
      <c r="W1090" s="224"/>
      <c r="X1090" s="224"/>
      <c r="Y1090" s="224"/>
      <c r="Z1090" s="224"/>
      <c r="AA1090" s="224"/>
      <c r="AB1090" s="224"/>
      <c r="AC1090" s="224"/>
      <c r="AD1090" s="224"/>
      <c r="AE1090" s="224"/>
      <c r="AF1090" s="224"/>
      <c r="AG1090" s="224"/>
      <c r="AH1090" s="224"/>
    </row>
    <row r="1091" spans="1:36" s="81" customFormat="1">
      <c r="A1091" s="88">
        <v>1082</v>
      </c>
      <c r="B1091" s="96"/>
      <c r="C1091" s="160" t="s">
        <v>476</v>
      </c>
      <c r="D1091" s="98"/>
      <c r="E1091" s="184">
        <v>15</v>
      </c>
      <c r="F1091" s="184" t="s">
        <v>81</v>
      </c>
      <c r="G1091" s="185">
        <v>120</v>
      </c>
      <c r="H1091" s="162">
        <f t="shared" si="192"/>
        <v>1800</v>
      </c>
      <c r="I1091" s="98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05"/>
      <c r="W1091" s="224"/>
      <c r="X1091" s="224"/>
      <c r="Y1091" s="224"/>
      <c r="Z1091" s="224"/>
      <c r="AA1091" s="224"/>
      <c r="AB1091" s="224"/>
      <c r="AC1091" s="224"/>
      <c r="AD1091" s="224"/>
      <c r="AE1091" s="224"/>
      <c r="AF1091" s="224"/>
      <c r="AG1091" s="224"/>
      <c r="AH1091" s="224"/>
    </row>
    <row r="1092" spans="1:36" s="81" customFormat="1">
      <c r="A1092" s="88">
        <v>1083</v>
      </c>
      <c r="B1092" s="96"/>
      <c r="C1092" s="160" t="s">
        <v>151</v>
      </c>
      <c r="D1092" s="98"/>
      <c r="E1092" s="184">
        <v>15</v>
      </c>
      <c r="F1092" s="184" t="s">
        <v>81</v>
      </c>
      <c r="G1092" s="185">
        <v>180</v>
      </c>
      <c r="H1092" s="162">
        <f t="shared" si="192"/>
        <v>2700</v>
      </c>
      <c r="I1092" s="98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05"/>
      <c r="W1092" s="224"/>
      <c r="X1092" s="224"/>
      <c r="Y1092" s="224"/>
      <c r="Z1092" s="224"/>
      <c r="AA1092" s="224"/>
      <c r="AB1092" s="224"/>
      <c r="AC1092" s="224"/>
      <c r="AD1092" s="224"/>
      <c r="AE1092" s="224"/>
      <c r="AF1092" s="224"/>
      <c r="AG1092" s="224"/>
      <c r="AH1092" s="224"/>
    </row>
    <row r="1093" spans="1:36" s="81" customFormat="1">
      <c r="A1093" s="88">
        <v>1084</v>
      </c>
      <c r="B1093" s="96"/>
      <c r="C1093" s="160" t="s">
        <v>160</v>
      </c>
      <c r="D1093" s="98"/>
      <c r="E1093" s="161">
        <v>1</v>
      </c>
      <c r="F1093" s="161" t="s">
        <v>109</v>
      </c>
      <c r="G1093" s="100">
        <v>525</v>
      </c>
      <c r="H1093" s="162">
        <f t="shared" si="192"/>
        <v>525</v>
      </c>
      <c r="I1093" s="98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05"/>
      <c r="W1093" s="224"/>
      <c r="X1093" s="224"/>
      <c r="Y1093" s="224"/>
      <c r="Z1093" s="224"/>
      <c r="AA1093" s="224"/>
      <c r="AB1093" s="224"/>
      <c r="AC1093" s="224"/>
      <c r="AD1093" s="224"/>
      <c r="AE1093" s="224"/>
      <c r="AF1093" s="224"/>
      <c r="AG1093" s="224"/>
      <c r="AH1093" s="224"/>
    </row>
    <row r="1094" spans="1:36" s="81" customFormat="1">
      <c r="A1094" s="88">
        <v>1085</v>
      </c>
      <c r="B1094" s="96"/>
      <c r="C1094" s="160" t="s">
        <v>477</v>
      </c>
      <c r="D1094" s="98"/>
      <c r="E1094" s="161">
        <v>1</v>
      </c>
      <c r="F1094" s="161" t="s">
        <v>109</v>
      </c>
      <c r="G1094" s="100">
        <v>525</v>
      </c>
      <c r="H1094" s="162">
        <f t="shared" si="192"/>
        <v>525</v>
      </c>
      <c r="I1094" s="98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05"/>
      <c r="W1094" s="224"/>
      <c r="X1094" s="224"/>
      <c r="Y1094" s="224"/>
      <c r="Z1094" s="224"/>
      <c r="AA1094" s="224"/>
      <c r="AB1094" s="224"/>
      <c r="AC1094" s="224"/>
      <c r="AD1094" s="224"/>
      <c r="AE1094" s="224"/>
      <c r="AF1094" s="224"/>
      <c r="AG1094" s="224"/>
      <c r="AH1094" s="224"/>
    </row>
    <row r="1095" spans="1:36" s="81" customFormat="1">
      <c r="A1095" s="88">
        <v>1086</v>
      </c>
      <c r="B1095" s="96"/>
      <c r="C1095" s="158" t="s">
        <v>483</v>
      </c>
      <c r="D1095" s="98"/>
      <c r="E1095" s="184"/>
      <c r="F1095" s="184"/>
      <c r="G1095" s="185"/>
      <c r="H1095" s="162">
        <f t="shared" si="192"/>
        <v>0</v>
      </c>
      <c r="I1095" s="98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05"/>
      <c r="W1095" s="224"/>
      <c r="X1095" s="224"/>
      <c r="Y1095" s="224"/>
      <c r="Z1095" s="224"/>
      <c r="AA1095" s="224"/>
      <c r="AB1095" s="224"/>
      <c r="AC1095" s="224"/>
      <c r="AD1095" s="224"/>
      <c r="AE1095" s="224"/>
      <c r="AF1095" s="224"/>
      <c r="AG1095" s="224"/>
      <c r="AH1095" s="224"/>
    </row>
    <row r="1096" spans="1:36" s="81" customFormat="1">
      <c r="A1096" s="88">
        <v>1087</v>
      </c>
      <c r="B1096" s="96"/>
      <c r="C1096" s="160" t="s">
        <v>476</v>
      </c>
      <c r="D1096" s="98"/>
      <c r="E1096" s="186">
        <v>35</v>
      </c>
      <c r="F1096" s="139" t="s">
        <v>81</v>
      </c>
      <c r="G1096" s="152">
        <v>150</v>
      </c>
      <c r="H1096" s="162">
        <f t="shared" si="192"/>
        <v>5250</v>
      </c>
      <c r="I1096" s="98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05"/>
      <c r="W1096" s="224"/>
      <c r="X1096" s="224"/>
      <c r="Y1096" s="224"/>
      <c r="Z1096" s="224"/>
      <c r="AA1096" s="224"/>
      <c r="AB1096" s="224"/>
      <c r="AC1096" s="224"/>
      <c r="AD1096" s="224"/>
      <c r="AE1096" s="224"/>
      <c r="AF1096" s="224"/>
      <c r="AG1096" s="224"/>
      <c r="AH1096" s="224"/>
    </row>
    <row r="1097" spans="1:36" s="81" customFormat="1">
      <c r="A1097" s="88">
        <v>1088</v>
      </c>
      <c r="B1097" s="96"/>
      <c r="C1097" s="160" t="s">
        <v>151</v>
      </c>
      <c r="D1097" s="98"/>
      <c r="E1097" s="161">
        <v>35</v>
      </c>
      <c r="F1097" s="161" t="s">
        <v>81</v>
      </c>
      <c r="G1097" s="100">
        <v>250</v>
      </c>
      <c r="H1097" s="162">
        <f t="shared" si="192"/>
        <v>8750</v>
      </c>
      <c r="I1097" s="98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05"/>
      <c r="W1097" s="224"/>
      <c r="X1097" s="224"/>
      <c r="Y1097" s="224"/>
      <c r="Z1097" s="224"/>
      <c r="AA1097" s="224"/>
      <c r="AB1097" s="224"/>
      <c r="AC1097" s="224"/>
      <c r="AD1097" s="224"/>
      <c r="AE1097" s="224"/>
      <c r="AF1097" s="224"/>
      <c r="AG1097" s="224"/>
      <c r="AH1097" s="224"/>
    </row>
    <row r="1098" spans="1:36" s="81" customFormat="1">
      <c r="A1098" s="88">
        <v>1089</v>
      </c>
      <c r="B1098" s="96"/>
      <c r="C1098" s="160" t="s">
        <v>160</v>
      </c>
      <c r="D1098" s="98"/>
      <c r="E1098" s="161">
        <v>2</v>
      </c>
      <c r="F1098" s="161" t="s">
        <v>109</v>
      </c>
      <c r="G1098" s="100">
        <v>525</v>
      </c>
      <c r="H1098" s="162">
        <f t="shared" si="192"/>
        <v>1050</v>
      </c>
      <c r="I1098" s="98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05"/>
      <c r="W1098" s="224"/>
      <c r="X1098" s="224"/>
      <c r="Y1098" s="224"/>
      <c r="Z1098" s="224"/>
      <c r="AA1098" s="224"/>
      <c r="AB1098" s="224"/>
      <c r="AC1098" s="224"/>
      <c r="AD1098" s="224"/>
      <c r="AE1098" s="224"/>
      <c r="AF1098" s="224"/>
      <c r="AG1098" s="224"/>
      <c r="AH1098" s="224"/>
    </row>
    <row r="1099" spans="1:36" s="81" customFormat="1">
      <c r="A1099" s="88">
        <v>1090</v>
      </c>
      <c r="B1099" s="96"/>
      <c r="C1099" s="160" t="s">
        <v>477</v>
      </c>
      <c r="D1099" s="98"/>
      <c r="E1099" s="161">
        <v>2</v>
      </c>
      <c r="F1099" s="161" t="s">
        <v>109</v>
      </c>
      <c r="G1099" s="100">
        <v>525</v>
      </c>
      <c r="H1099" s="162">
        <f t="shared" si="192"/>
        <v>1050</v>
      </c>
      <c r="I1099" s="98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05"/>
      <c r="W1099" s="224"/>
      <c r="X1099" s="224"/>
      <c r="Y1099" s="224"/>
      <c r="Z1099" s="224"/>
      <c r="AA1099" s="224"/>
      <c r="AB1099" s="224"/>
      <c r="AC1099" s="224"/>
      <c r="AD1099" s="224"/>
      <c r="AE1099" s="224"/>
      <c r="AF1099" s="224"/>
      <c r="AG1099" s="224"/>
      <c r="AH1099" s="224"/>
    </row>
    <row r="1100" spans="1:36" ht="25.5">
      <c r="A1100" s="237">
        <v>1091</v>
      </c>
      <c r="B1100" s="56" t="s">
        <v>48</v>
      </c>
      <c r="C1100" s="56" t="s">
        <v>337</v>
      </c>
      <c r="D1100" s="61" t="s">
        <v>38</v>
      </c>
      <c r="E1100" s="61"/>
      <c r="F1100" s="61"/>
      <c r="G1100" s="62"/>
      <c r="H1100" s="65">
        <f>SUM(H1101:H1116)</f>
        <v>2974200</v>
      </c>
      <c r="I1100" s="61" t="s">
        <v>26</v>
      </c>
      <c r="J1100" s="234">
        <v>1</v>
      </c>
      <c r="K1100" s="234"/>
      <c r="L1100" s="234"/>
      <c r="M1100" s="234">
        <v>1</v>
      </c>
      <c r="N1100" s="234"/>
      <c r="O1100" s="234"/>
      <c r="P1100" s="234">
        <v>1</v>
      </c>
      <c r="Q1100" s="234"/>
      <c r="R1100" s="234"/>
      <c r="S1100" s="234">
        <v>1</v>
      </c>
      <c r="T1100" s="233"/>
      <c r="U1100" s="233"/>
      <c r="W1100" s="226">
        <f>+H1100/4</f>
        <v>743550</v>
      </c>
      <c r="X1100" s="226"/>
      <c r="Y1100" s="226"/>
      <c r="Z1100" s="226">
        <f>+W1100</f>
        <v>743550</v>
      </c>
      <c r="AA1100" s="226"/>
      <c r="AB1100" s="226"/>
      <c r="AC1100" s="226">
        <f>+Z1100</f>
        <v>743550</v>
      </c>
      <c r="AD1100" s="226"/>
      <c r="AE1100" s="226"/>
      <c r="AF1100" s="226">
        <f>+AC1100</f>
        <v>743550</v>
      </c>
      <c r="AG1100" s="223"/>
      <c r="AH1100" s="223"/>
      <c r="AI1100" s="83">
        <f>SUBTOTAL(9,J1100:U1100)</f>
        <v>4</v>
      </c>
      <c r="AJ1100" s="84">
        <f>+H1100/AI1100</f>
        <v>743550</v>
      </c>
    </row>
    <row r="1101" spans="1:36" s="81" customFormat="1">
      <c r="A1101" s="88">
        <v>1092</v>
      </c>
      <c r="B1101" s="96"/>
      <c r="C1101" s="158" t="s">
        <v>516</v>
      </c>
      <c r="D1101" s="151"/>
      <c r="E1101" s="139"/>
      <c r="F1101" s="152"/>
      <c r="G1101" s="153"/>
      <c r="H1101" s="101"/>
      <c r="I1101" s="98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5"/>
      <c r="U1101" s="105"/>
      <c r="W1101" s="224"/>
      <c r="X1101" s="224"/>
      <c r="Y1101" s="224"/>
      <c r="Z1101" s="224"/>
      <c r="AA1101" s="224"/>
      <c r="AB1101" s="224"/>
      <c r="AC1101" s="224"/>
      <c r="AD1101" s="224"/>
      <c r="AE1101" s="224"/>
      <c r="AF1101" s="224"/>
      <c r="AG1101" s="224"/>
      <c r="AH1101" s="224"/>
    </row>
    <row r="1102" spans="1:36" s="81" customFormat="1">
      <c r="A1102" s="88">
        <v>1093</v>
      </c>
      <c r="B1102" s="96"/>
      <c r="C1102" s="96" t="s">
        <v>517</v>
      </c>
      <c r="D1102" s="98"/>
      <c r="E1102" s="151">
        <v>10</v>
      </c>
      <c r="F1102" s="139" t="s">
        <v>81</v>
      </c>
      <c r="G1102" s="152">
        <v>150</v>
      </c>
      <c r="H1102" s="153">
        <f>+E1102*G1102*4*12</f>
        <v>72000</v>
      </c>
      <c r="I1102" s="98"/>
      <c r="J1102" s="105"/>
      <c r="K1102" s="105"/>
      <c r="L1102" s="105"/>
      <c r="M1102" s="105"/>
      <c r="N1102" s="105"/>
      <c r="O1102" s="105"/>
      <c r="P1102" s="105"/>
      <c r="Q1102" s="105"/>
      <c r="R1102" s="105"/>
      <c r="S1102" s="105"/>
      <c r="T1102" s="105"/>
      <c r="U1102" s="105"/>
      <c r="W1102" s="224"/>
      <c r="X1102" s="224"/>
      <c r="Y1102" s="224"/>
      <c r="Z1102" s="224"/>
      <c r="AA1102" s="224"/>
      <c r="AB1102" s="224"/>
      <c r="AC1102" s="224"/>
      <c r="AD1102" s="224"/>
      <c r="AE1102" s="224"/>
      <c r="AF1102" s="224"/>
      <c r="AG1102" s="224"/>
      <c r="AH1102" s="224"/>
    </row>
    <row r="1103" spans="1:36" s="81" customFormat="1">
      <c r="A1103" s="88">
        <v>1094</v>
      </c>
      <c r="B1103" s="96"/>
      <c r="C1103" s="96" t="s">
        <v>518</v>
      </c>
      <c r="D1103" s="98"/>
      <c r="E1103" s="151">
        <v>10</v>
      </c>
      <c r="F1103" s="139" t="s">
        <v>81</v>
      </c>
      <c r="G1103" s="152">
        <v>120</v>
      </c>
      <c r="H1103" s="153">
        <f t="shared" ref="H1103:H1106" si="193">+E1103*G1103*4*12</f>
        <v>57600</v>
      </c>
      <c r="I1103" s="98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05"/>
      <c r="W1103" s="224"/>
      <c r="X1103" s="224"/>
      <c r="Y1103" s="224"/>
      <c r="Z1103" s="224"/>
      <c r="AA1103" s="224"/>
      <c r="AB1103" s="224"/>
      <c r="AC1103" s="224"/>
      <c r="AD1103" s="224"/>
      <c r="AE1103" s="224"/>
      <c r="AF1103" s="224"/>
      <c r="AG1103" s="224"/>
      <c r="AH1103" s="224"/>
    </row>
    <row r="1104" spans="1:36" s="81" customFormat="1">
      <c r="A1104" s="88">
        <v>1095</v>
      </c>
      <c r="B1104" s="96"/>
      <c r="C1104" s="96" t="s">
        <v>519</v>
      </c>
      <c r="D1104" s="98"/>
      <c r="E1104" s="151">
        <v>10</v>
      </c>
      <c r="F1104" s="139" t="s">
        <v>81</v>
      </c>
      <c r="G1104" s="152">
        <v>180</v>
      </c>
      <c r="H1104" s="153">
        <f t="shared" si="193"/>
        <v>86400</v>
      </c>
      <c r="I1104" s="98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05"/>
      <c r="W1104" s="224"/>
      <c r="X1104" s="224"/>
      <c r="Y1104" s="224"/>
      <c r="Z1104" s="224"/>
      <c r="AA1104" s="224"/>
      <c r="AB1104" s="224"/>
      <c r="AC1104" s="224"/>
      <c r="AD1104" s="224"/>
      <c r="AE1104" s="224"/>
      <c r="AF1104" s="224"/>
      <c r="AG1104" s="224"/>
      <c r="AH1104" s="224"/>
    </row>
    <row r="1105" spans="1:35" s="81" customFormat="1">
      <c r="A1105" s="88">
        <v>1096</v>
      </c>
      <c r="B1105" s="96"/>
      <c r="C1105" s="96" t="s">
        <v>520</v>
      </c>
      <c r="D1105" s="98"/>
      <c r="E1105" s="151">
        <v>10</v>
      </c>
      <c r="F1105" s="139" t="s">
        <v>81</v>
      </c>
      <c r="G1105" s="152">
        <v>120</v>
      </c>
      <c r="H1105" s="153">
        <f t="shared" si="193"/>
        <v>57600</v>
      </c>
      <c r="I1105" s="98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05"/>
      <c r="W1105" s="224"/>
      <c r="X1105" s="224"/>
      <c r="Y1105" s="224"/>
      <c r="Z1105" s="224"/>
      <c r="AA1105" s="224"/>
      <c r="AB1105" s="224"/>
      <c r="AC1105" s="224"/>
      <c r="AD1105" s="224"/>
      <c r="AE1105" s="224"/>
      <c r="AF1105" s="224"/>
      <c r="AG1105" s="224"/>
      <c r="AH1105" s="224"/>
    </row>
    <row r="1106" spans="1:35" s="81" customFormat="1">
      <c r="A1106" s="88">
        <v>1097</v>
      </c>
      <c r="B1106" s="96"/>
      <c r="C1106" s="96" t="s">
        <v>521</v>
      </c>
      <c r="D1106" s="98"/>
      <c r="E1106" s="151">
        <v>10</v>
      </c>
      <c r="F1106" s="139" t="s">
        <v>81</v>
      </c>
      <c r="G1106" s="152">
        <v>180</v>
      </c>
      <c r="H1106" s="153">
        <f t="shared" si="193"/>
        <v>86400</v>
      </c>
      <c r="I1106" s="98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05"/>
      <c r="W1106" s="224"/>
      <c r="X1106" s="224"/>
      <c r="Y1106" s="224"/>
      <c r="Z1106" s="224"/>
      <c r="AA1106" s="224"/>
      <c r="AB1106" s="224"/>
      <c r="AC1106" s="224"/>
      <c r="AD1106" s="224"/>
      <c r="AE1106" s="224"/>
      <c r="AF1106" s="224"/>
      <c r="AG1106" s="224"/>
      <c r="AH1106" s="224"/>
    </row>
    <row r="1107" spans="1:35" s="81" customFormat="1">
      <c r="A1107" s="88">
        <v>1098</v>
      </c>
      <c r="B1107" s="96"/>
      <c r="C1107" s="96" t="s">
        <v>160</v>
      </c>
      <c r="D1107" s="98"/>
      <c r="E1107" s="151">
        <v>3</v>
      </c>
      <c r="F1107" s="139" t="s">
        <v>109</v>
      </c>
      <c r="G1107" s="152">
        <v>525</v>
      </c>
      <c r="H1107" s="153">
        <f>+E1107*G1107</f>
        <v>1575</v>
      </c>
      <c r="I1107" s="98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05"/>
      <c r="W1107" s="224"/>
      <c r="X1107" s="224"/>
      <c r="Y1107" s="224"/>
      <c r="Z1107" s="224"/>
      <c r="AA1107" s="224"/>
      <c r="AB1107" s="224"/>
      <c r="AC1107" s="224"/>
      <c r="AD1107" s="224"/>
      <c r="AE1107" s="224"/>
      <c r="AF1107" s="224"/>
      <c r="AG1107" s="224"/>
      <c r="AH1107" s="224"/>
    </row>
    <row r="1108" spans="1:35" s="81" customFormat="1">
      <c r="A1108" s="88">
        <v>1099</v>
      </c>
      <c r="B1108" s="96"/>
      <c r="C1108" s="158" t="s">
        <v>522</v>
      </c>
      <c r="D1108" s="98"/>
      <c r="E1108" s="151"/>
      <c r="F1108" s="139"/>
      <c r="G1108" s="152"/>
      <c r="H1108" s="153"/>
      <c r="I1108" s="98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05"/>
      <c r="W1108" s="224"/>
      <c r="X1108" s="224"/>
      <c r="Y1108" s="224"/>
      <c r="Z1108" s="224"/>
      <c r="AA1108" s="224"/>
      <c r="AB1108" s="224"/>
      <c r="AC1108" s="224"/>
      <c r="AD1108" s="224"/>
      <c r="AE1108" s="224"/>
      <c r="AF1108" s="224"/>
      <c r="AG1108" s="224"/>
      <c r="AH1108" s="224"/>
    </row>
    <row r="1109" spans="1:35" s="81" customFormat="1">
      <c r="A1109" s="88">
        <v>1100</v>
      </c>
      <c r="B1109" s="96"/>
      <c r="C1109" s="96" t="s">
        <v>523</v>
      </c>
      <c r="D1109" s="98"/>
      <c r="E1109" s="151">
        <v>20</v>
      </c>
      <c r="F1109" s="139" t="s">
        <v>81</v>
      </c>
      <c r="G1109" s="152">
        <v>500</v>
      </c>
      <c r="H1109" s="153">
        <f>+E1109*G1109*4*12</f>
        <v>480000</v>
      </c>
      <c r="I1109" s="98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05"/>
      <c r="W1109" s="224"/>
      <c r="X1109" s="224"/>
      <c r="Y1109" s="224"/>
      <c r="Z1109" s="224"/>
      <c r="AA1109" s="224"/>
      <c r="AB1109" s="224"/>
      <c r="AC1109" s="224"/>
      <c r="AD1109" s="224"/>
      <c r="AE1109" s="224"/>
      <c r="AF1109" s="224"/>
      <c r="AG1109" s="224"/>
      <c r="AH1109" s="224"/>
    </row>
    <row r="1110" spans="1:35" s="81" customFormat="1">
      <c r="A1110" s="88">
        <v>1101</v>
      </c>
      <c r="B1110" s="96"/>
      <c r="C1110" s="96" t="s">
        <v>524</v>
      </c>
      <c r="D1110" s="98"/>
      <c r="E1110" s="151">
        <v>20</v>
      </c>
      <c r="F1110" s="139" t="s">
        <v>81</v>
      </c>
      <c r="G1110" s="152">
        <v>200</v>
      </c>
      <c r="H1110" s="153">
        <f>+E1110*G1110*4*12</f>
        <v>192000</v>
      </c>
      <c r="I1110" s="98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05"/>
      <c r="W1110" s="224"/>
      <c r="X1110" s="224"/>
      <c r="Y1110" s="224"/>
      <c r="Z1110" s="224"/>
      <c r="AA1110" s="224"/>
      <c r="AB1110" s="224"/>
      <c r="AC1110" s="224"/>
      <c r="AD1110" s="224"/>
      <c r="AE1110" s="224"/>
      <c r="AF1110" s="224"/>
      <c r="AG1110" s="224"/>
      <c r="AH1110" s="224"/>
    </row>
    <row r="1111" spans="1:35" s="81" customFormat="1">
      <c r="A1111" s="88">
        <v>1102</v>
      </c>
      <c r="B1111" s="96"/>
      <c r="C1111" s="96" t="s">
        <v>525</v>
      </c>
      <c r="D1111" s="98"/>
      <c r="E1111" s="151">
        <v>20</v>
      </c>
      <c r="F1111" s="139" t="s">
        <v>81</v>
      </c>
      <c r="G1111" s="152">
        <v>900</v>
      </c>
      <c r="H1111" s="153">
        <f>+E1111*G1111*4*12</f>
        <v>864000</v>
      </c>
      <c r="I1111" s="98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05"/>
      <c r="W1111" s="224"/>
      <c r="X1111" s="224"/>
      <c r="Y1111" s="224"/>
      <c r="Z1111" s="224"/>
      <c r="AA1111" s="224"/>
      <c r="AB1111" s="224"/>
      <c r="AC1111" s="224"/>
      <c r="AD1111" s="224"/>
      <c r="AE1111" s="224"/>
      <c r="AF1111" s="224"/>
      <c r="AG1111" s="224"/>
      <c r="AH1111" s="224"/>
    </row>
    <row r="1112" spans="1:35" s="81" customFormat="1">
      <c r="A1112" s="88">
        <v>1103</v>
      </c>
      <c r="B1112" s="96"/>
      <c r="C1112" s="96" t="s">
        <v>526</v>
      </c>
      <c r="D1112" s="98"/>
      <c r="E1112" s="151">
        <v>20</v>
      </c>
      <c r="F1112" s="139" t="s">
        <v>81</v>
      </c>
      <c r="G1112" s="152">
        <v>200</v>
      </c>
      <c r="H1112" s="153">
        <f>+E1112*G1112*4*12</f>
        <v>192000</v>
      </c>
      <c r="I1112" s="98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05"/>
      <c r="W1112" s="224"/>
      <c r="X1112" s="224"/>
      <c r="Y1112" s="224"/>
      <c r="Z1112" s="224"/>
      <c r="AA1112" s="224"/>
      <c r="AB1112" s="224"/>
      <c r="AC1112" s="224"/>
      <c r="AD1112" s="224"/>
      <c r="AE1112" s="224"/>
      <c r="AF1112" s="224"/>
      <c r="AG1112" s="224"/>
      <c r="AH1112" s="224"/>
    </row>
    <row r="1113" spans="1:35" s="81" customFormat="1">
      <c r="A1113" s="88">
        <v>1104</v>
      </c>
      <c r="B1113" s="96"/>
      <c r="C1113" s="96" t="s">
        <v>527</v>
      </c>
      <c r="D1113" s="98"/>
      <c r="E1113" s="151">
        <v>20</v>
      </c>
      <c r="F1113" s="139" t="s">
        <v>81</v>
      </c>
      <c r="G1113" s="152">
        <v>900</v>
      </c>
      <c r="H1113" s="153">
        <f>+E1113*G1113*4*12</f>
        <v>864000</v>
      </c>
      <c r="I1113" s="98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05"/>
      <c r="W1113" s="224"/>
      <c r="X1113" s="224"/>
      <c r="Y1113" s="224"/>
      <c r="Z1113" s="224"/>
      <c r="AA1113" s="224"/>
      <c r="AB1113" s="224"/>
      <c r="AC1113" s="224"/>
      <c r="AD1113" s="224"/>
      <c r="AE1113" s="224"/>
      <c r="AF1113" s="224"/>
      <c r="AG1113" s="224"/>
      <c r="AH1113" s="224"/>
    </row>
    <row r="1114" spans="1:35" s="81" customFormat="1">
      <c r="A1114" s="88">
        <v>1105</v>
      </c>
      <c r="B1114" s="96"/>
      <c r="C1114" s="96" t="s">
        <v>160</v>
      </c>
      <c r="D1114" s="98"/>
      <c r="E1114" s="151">
        <v>5</v>
      </c>
      <c r="F1114" s="139" t="s">
        <v>109</v>
      </c>
      <c r="G1114" s="152">
        <v>525</v>
      </c>
      <c r="H1114" s="153">
        <f>+E1114*G1114</f>
        <v>2625</v>
      </c>
      <c r="I1114" s="98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05"/>
      <c r="W1114" s="224"/>
      <c r="X1114" s="224"/>
      <c r="Y1114" s="224"/>
      <c r="Z1114" s="224"/>
      <c r="AA1114" s="224"/>
      <c r="AB1114" s="224"/>
      <c r="AC1114" s="224"/>
      <c r="AD1114" s="224"/>
      <c r="AE1114" s="224"/>
      <c r="AF1114" s="224"/>
      <c r="AG1114" s="224"/>
      <c r="AH1114" s="224"/>
    </row>
    <row r="1115" spans="1:35" s="81" customFormat="1">
      <c r="A1115" s="88">
        <v>1106</v>
      </c>
      <c r="B1115" s="96"/>
      <c r="C1115" s="96" t="s">
        <v>161</v>
      </c>
      <c r="D1115" s="98"/>
      <c r="E1115" s="151">
        <v>4</v>
      </c>
      <c r="F1115" s="139" t="s">
        <v>162</v>
      </c>
      <c r="G1115" s="152">
        <v>3000</v>
      </c>
      <c r="H1115" s="153">
        <f t="shared" ref="H1115:H1116" si="194">+E1115*G1115</f>
        <v>12000</v>
      </c>
      <c r="I1115" s="98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W1115" s="224"/>
      <c r="X1115" s="224"/>
      <c r="Y1115" s="224"/>
      <c r="Z1115" s="224"/>
      <c r="AA1115" s="224"/>
      <c r="AB1115" s="224"/>
      <c r="AC1115" s="224"/>
      <c r="AD1115" s="224"/>
      <c r="AE1115" s="224"/>
      <c r="AF1115" s="224"/>
      <c r="AG1115" s="224"/>
      <c r="AH1115" s="224"/>
    </row>
    <row r="1116" spans="1:35" s="81" customFormat="1">
      <c r="A1116" s="88">
        <v>1107</v>
      </c>
      <c r="B1116" s="96"/>
      <c r="C1116" s="150" t="s">
        <v>477</v>
      </c>
      <c r="D1116" s="98"/>
      <c r="E1116" s="151">
        <v>4</v>
      </c>
      <c r="F1116" s="139" t="s">
        <v>162</v>
      </c>
      <c r="G1116" s="152">
        <v>1500</v>
      </c>
      <c r="H1116" s="153">
        <f t="shared" si="194"/>
        <v>6000</v>
      </c>
      <c r="I1116" s="98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05"/>
      <c r="W1116" s="224"/>
      <c r="X1116" s="224"/>
      <c r="Y1116" s="224"/>
      <c r="Z1116" s="224"/>
      <c r="AA1116" s="224"/>
      <c r="AB1116" s="224"/>
      <c r="AC1116" s="224"/>
      <c r="AD1116" s="224"/>
      <c r="AE1116" s="224"/>
      <c r="AF1116" s="224"/>
      <c r="AG1116" s="224"/>
      <c r="AH1116" s="224"/>
    </row>
    <row r="1117" spans="1:35" s="81" customFormat="1">
      <c r="A1117" s="189"/>
      <c r="B1117" s="190"/>
      <c r="C1117" s="191" t="s">
        <v>50</v>
      </c>
      <c r="D1117" s="189"/>
      <c r="E1117" s="189"/>
      <c r="F1117" s="189"/>
      <c r="G1117" s="192"/>
      <c r="H1117" s="193">
        <f>+H726+H723+H719+H706+H688+H681+H628+H461+H431+H12</f>
        <v>36418438.933399998</v>
      </c>
      <c r="I1117" s="193"/>
      <c r="J1117" s="236">
        <f t="shared" ref="J1117:U1117" si="195">+J726+J723+J719+J706+J688+J681+J628+J461+J431+J12</f>
        <v>41</v>
      </c>
      <c r="K1117" s="236">
        <f t="shared" si="195"/>
        <v>10</v>
      </c>
      <c r="L1117" s="236">
        <f t="shared" si="195"/>
        <v>5</v>
      </c>
      <c r="M1117" s="236">
        <f t="shared" si="195"/>
        <v>25</v>
      </c>
      <c r="N1117" s="236">
        <f t="shared" si="195"/>
        <v>3</v>
      </c>
      <c r="O1117" s="236">
        <f t="shared" si="195"/>
        <v>11</v>
      </c>
      <c r="P1117" s="236">
        <f t="shared" si="195"/>
        <v>34</v>
      </c>
      <c r="Q1117" s="236">
        <f t="shared" si="195"/>
        <v>5</v>
      </c>
      <c r="R1117" s="236">
        <f t="shared" si="195"/>
        <v>3</v>
      </c>
      <c r="S1117" s="236">
        <f t="shared" si="195"/>
        <v>20</v>
      </c>
      <c r="T1117" s="236">
        <f t="shared" si="195"/>
        <v>5</v>
      </c>
      <c r="U1117" s="236">
        <f t="shared" si="195"/>
        <v>0</v>
      </c>
      <c r="W1117" s="227" t="e">
        <f t="shared" ref="W1117:AH1117" si="196">+W726+W723+W719+W706+W688+W681+W628+W461+W431+W12</f>
        <v>#REF!</v>
      </c>
      <c r="X1117" s="227" t="e">
        <f t="shared" si="196"/>
        <v>#REF!</v>
      </c>
      <c r="Y1117" s="227" t="e">
        <f t="shared" si="196"/>
        <v>#REF!</v>
      </c>
      <c r="Z1117" s="227" t="e">
        <f t="shared" si="196"/>
        <v>#REF!</v>
      </c>
      <c r="AA1117" s="227" t="e">
        <f t="shared" si="196"/>
        <v>#REF!</v>
      </c>
      <c r="AB1117" s="227" t="e">
        <f t="shared" si="196"/>
        <v>#REF!</v>
      </c>
      <c r="AC1117" s="227" t="e">
        <f t="shared" si="196"/>
        <v>#REF!</v>
      </c>
      <c r="AD1117" s="227" t="e">
        <f t="shared" si="196"/>
        <v>#REF!</v>
      </c>
      <c r="AE1117" s="227" t="e">
        <f t="shared" si="196"/>
        <v>#REF!</v>
      </c>
      <c r="AF1117" s="227" t="e">
        <f t="shared" si="196"/>
        <v>#REF!</v>
      </c>
      <c r="AG1117" s="227" t="e">
        <f t="shared" si="196"/>
        <v>#REF!</v>
      </c>
      <c r="AH1117" s="227" t="e">
        <f t="shared" si="196"/>
        <v>#REF!</v>
      </c>
      <c r="AI1117" s="197">
        <f>+H1117-'APP SUMMARY'!L21</f>
        <v>0</v>
      </c>
    </row>
    <row r="1118" spans="1:35">
      <c r="A1118" s="83"/>
      <c r="D1118" s="83"/>
      <c r="E1118" s="83"/>
      <c r="F1118" s="83"/>
      <c r="I1118" s="83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W1118" s="84"/>
      <c r="X1118" s="84"/>
      <c r="Y1118" s="84"/>
      <c r="Z1118" s="84"/>
      <c r="AA1118" s="84"/>
      <c r="AB1118" s="84"/>
      <c r="AC1118" s="84"/>
      <c r="AD1118" s="84"/>
      <c r="AE1118" s="84"/>
      <c r="AF1118" s="84"/>
      <c r="AG1118" s="84"/>
      <c r="AH1118" s="84"/>
    </row>
    <row r="1119" spans="1:35">
      <c r="A1119" s="103" t="s">
        <v>51</v>
      </c>
      <c r="D1119" s="83"/>
      <c r="E1119" s="83"/>
      <c r="F1119" s="83"/>
      <c r="I1119" s="83"/>
      <c r="J1119" s="79"/>
      <c r="K1119" s="79"/>
      <c r="L1119" s="270" t="s">
        <v>53</v>
      </c>
      <c r="M1119" s="271"/>
      <c r="N1119" s="271"/>
      <c r="O1119" s="271"/>
      <c r="P1119" s="271"/>
      <c r="Q1119" s="271"/>
      <c r="R1119" s="271"/>
      <c r="S1119" s="271"/>
      <c r="T1119" s="271"/>
      <c r="U1119" s="271"/>
      <c r="W1119" s="84"/>
      <c r="X1119" s="84"/>
      <c r="Y1119" s="254" t="s">
        <v>53</v>
      </c>
      <c r="Z1119" s="253"/>
      <c r="AA1119" s="253"/>
      <c r="AB1119" s="253"/>
      <c r="AC1119" s="253"/>
      <c r="AD1119" s="253"/>
      <c r="AE1119" s="253"/>
      <c r="AF1119" s="253"/>
      <c r="AG1119" s="253"/>
      <c r="AH1119" s="253"/>
    </row>
    <row r="1122" spans="1:36" s="82" customFormat="1">
      <c r="A1122" s="82" t="s">
        <v>528</v>
      </c>
      <c r="D1122" s="194"/>
      <c r="E1122" s="194"/>
      <c r="F1122" s="194"/>
      <c r="G1122" s="195"/>
      <c r="H1122" s="196"/>
      <c r="I1122" s="194"/>
      <c r="J1122" s="235"/>
      <c r="K1122" s="235"/>
      <c r="L1122" s="272" t="s">
        <v>839</v>
      </c>
      <c r="M1122" s="273"/>
      <c r="N1122" s="273"/>
      <c r="O1122" s="273"/>
      <c r="P1122" s="273"/>
      <c r="Q1122" s="273"/>
      <c r="R1122" s="273"/>
      <c r="S1122" s="273"/>
      <c r="T1122" s="273"/>
      <c r="U1122" s="273"/>
      <c r="W1122" s="228"/>
      <c r="X1122" s="228"/>
      <c r="Y1122" s="257" t="s">
        <v>54</v>
      </c>
      <c r="Z1122" s="257"/>
      <c r="AA1122" s="257"/>
      <c r="AB1122" s="257"/>
      <c r="AC1122" s="257"/>
      <c r="AD1122" s="257"/>
      <c r="AE1122" s="257"/>
      <c r="AF1122" s="257"/>
      <c r="AG1122" s="257"/>
      <c r="AH1122" s="257"/>
      <c r="AJ1122" s="195"/>
    </row>
    <row r="1123" spans="1:36">
      <c r="A1123" s="83" t="s">
        <v>529</v>
      </c>
      <c r="L1123" s="274" t="s">
        <v>843</v>
      </c>
      <c r="M1123" s="271"/>
      <c r="N1123" s="271"/>
      <c r="O1123" s="271"/>
      <c r="P1123" s="271"/>
      <c r="Q1123" s="271"/>
      <c r="R1123" s="271"/>
      <c r="S1123" s="271"/>
      <c r="T1123" s="271"/>
      <c r="U1123" s="271"/>
      <c r="Y1123" s="253" t="s">
        <v>530</v>
      </c>
      <c r="Z1123" s="253"/>
      <c r="AA1123" s="253"/>
      <c r="AB1123" s="253"/>
      <c r="AC1123" s="253"/>
      <c r="AD1123" s="253"/>
      <c r="AE1123" s="253"/>
      <c r="AF1123" s="253"/>
      <c r="AG1123" s="253"/>
      <c r="AH1123" s="253"/>
    </row>
    <row r="1124" spans="1:36">
      <c r="A1124" s="83" t="s">
        <v>531</v>
      </c>
      <c r="L1124" s="274" t="s">
        <v>844</v>
      </c>
      <c r="M1124" s="271"/>
      <c r="N1124" s="271"/>
      <c r="O1124" s="271"/>
      <c r="P1124" s="271"/>
      <c r="Q1124" s="271"/>
      <c r="R1124" s="271"/>
      <c r="S1124" s="271"/>
      <c r="T1124" s="271"/>
      <c r="U1124" s="271"/>
      <c r="Y1124" s="253" t="s">
        <v>532</v>
      </c>
      <c r="Z1124" s="253"/>
      <c r="AA1124" s="253"/>
      <c r="AB1124" s="253"/>
      <c r="AC1124" s="253"/>
      <c r="AD1124" s="253"/>
      <c r="AE1124" s="253"/>
      <c r="AF1124" s="253"/>
      <c r="AG1124" s="253"/>
      <c r="AH1124" s="253"/>
    </row>
    <row r="1125" spans="1:36">
      <c r="A1125" s="83"/>
    </row>
    <row r="1180" spans="1:36" ht="15" customHeight="1"/>
    <row r="1183" spans="1:36" s="82" customFormat="1">
      <c r="A1183" s="79"/>
      <c r="B1183" s="83"/>
      <c r="C1183" s="83"/>
      <c r="D1183" s="79"/>
      <c r="E1183" s="79"/>
      <c r="F1183" s="79"/>
      <c r="G1183" s="84"/>
      <c r="H1183" s="83"/>
      <c r="I1183" s="79"/>
      <c r="J1183" s="232"/>
      <c r="K1183" s="232"/>
      <c r="L1183" s="232"/>
      <c r="M1183" s="232"/>
      <c r="N1183" s="232"/>
      <c r="O1183" s="232"/>
      <c r="P1183" s="232"/>
      <c r="Q1183" s="232"/>
      <c r="R1183" s="232"/>
      <c r="S1183" s="232"/>
      <c r="T1183" s="232"/>
      <c r="U1183" s="232"/>
      <c r="W1183" s="222"/>
      <c r="X1183" s="222"/>
      <c r="Y1183" s="222"/>
      <c r="Z1183" s="222"/>
      <c r="AA1183" s="222"/>
      <c r="AB1183" s="222"/>
      <c r="AC1183" s="222"/>
      <c r="AD1183" s="222"/>
      <c r="AE1183" s="222"/>
      <c r="AF1183" s="222"/>
      <c r="AG1183" s="222"/>
      <c r="AH1183" s="222"/>
      <c r="AJ1183" s="195"/>
    </row>
  </sheetData>
  <autoFilter ref="A9:U1117" xr:uid="{00000000-0009-0000-0000-000001000000}"/>
  <mergeCells count="21">
    <mergeCell ref="E10:G10"/>
    <mergeCell ref="L1119:U1119"/>
    <mergeCell ref="L1122:U1122"/>
    <mergeCell ref="L1123:U1123"/>
    <mergeCell ref="L1124:U1124"/>
    <mergeCell ref="A7:U7"/>
    <mergeCell ref="A8:J8"/>
    <mergeCell ref="K8:U8"/>
    <mergeCell ref="E9:G9"/>
    <mergeCell ref="J9:U9"/>
    <mergeCell ref="A1:U1"/>
    <mergeCell ref="A2:U2"/>
    <mergeCell ref="A3:U3"/>
    <mergeCell ref="A4:U4"/>
    <mergeCell ref="A6:U6"/>
    <mergeCell ref="Y1124:AH1124"/>
    <mergeCell ref="X8:AH8"/>
    <mergeCell ref="W9:AH9"/>
    <mergeCell ref="Y1119:AH1119"/>
    <mergeCell ref="Y1122:AH1122"/>
    <mergeCell ref="Y1123:AH1123"/>
  </mergeCells>
  <pageMargins left="0.23622047244094499" right="0.23622047244094499" top="0.62" bottom="0.83" header="0.31496062992126" footer="0.31496062992126"/>
  <pageSetup paperSize="9" scale="64" fitToHeight="0" orientation="landscape" r:id="rId1"/>
  <headerFooter>
    <oddFooter>&amp;CPage &amp;P of &amp;N</oddFooter>
  </headerFooter>
  <rowBreaks count="3" manualBreakCount="3">
    <brk id="379" max="20" man="1"/>
    <brk id="430" max="20" man="1"/>
    <brk id="47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tabSelected="1" workbookViewId="0">
      <selection activeCell="N36" sqref="N36"/>
    </sheetView>
  </sheetViews>
  <sheetFormatPr defaultColWidth="9.140625" defaultRowHeight="15"/>
  <cols>
    <col min="1" max="1" width="23.28515625" style="43" customWidth="1"/>
    <col min="2" max="6" width="22.28515625" style="43" customWidth="1"/>
    <col min="7" max="7" width="13.28515625" style="43" customWidth="1"/>
    <col min="8" max="8" width="14.28515625" style="43" customWidth="1"/>
    <col min="9" max="16384" width="9.140625" style="43"/>
  </cols>
  <sheetData>
    <row r="1" spans="1:8">
      <c r="A1" s="275" t="s">
        <v>0</v>
      </c>
      <c r="B1" s="276"/>
      <c r="C1" s="276"/>
      <c r="D1" s="276"/>
      <c r="E1" s="276"/>
      <c r="F1" s="276"/>
    </row>
    <row r="2" spans="1:8">
      <c r="A2" s="275" t="s">
        <v>1</v>
      </c>
      <c r="B2" s="276"/>
      <c r="C2" s="276"/>
      <c r="D2" s="276"/>
      <c r="E2" s="276"/>
      <c r="F2" s="276"/>
    </row>
    <row r="3" spans="1:8">
      <c r="A3" s="275" t="s">
        <v>2</v>
      </c>
      <c r="B3" s="276"/>
      <c r="C3" s="276"/>
      <c r="D3" s="276"/>
      <c r="E3" s="276"/>
      <c r="F3" s="276"/>
    </row>
    <row r="4" spans="1:8">
      <c r="A4" s="275" t="s">
        <v>3</v>
      </c>
      <c r="B4" s="276"/>
      <c r="C4" s="276"/>
      <c r="D4" s="276"/>
      <c r="E4" s="276"/>
      <c r="F4" s="276"/>
    </row>
    <row r="5" spans="1:8">
      <c r="A5" s="275" t="s">
        <v>5</v>
      </c>
      <c r="B5" s="276"/>
      <c r="C5" s="276"/>
      <c r="D5" s="276"/>
      <c r="E5" s="276"/>
      <c r="F5" s="276"/>
    </row>
    <row r="6" spans="1:8">
      <c r="A6" s="279" t="s">
        <v>533</v>
      </c>
      <c r="B6" s="280"/>
      <c r="C6" s="280"/>
      <c r="D6" s="280"/>
      <c r="E6" s="280"/>
      <c r="F6" s="280"/>
    </row>
    <row r="7" spans="1:8">
      <c r="A7" s="275" t="s">
        <v>5</v>
      </c>
      <c r="B7" s="276"/>
      <c r="C7" s="276"/>
      <c r="D7" s="276"/>
      <c r="E7" s="276"/>
      <c r="F7" s="276"/>
    </row>
    <row r="8" spans="1:8">
      <c r="A8" s="276"/>
      <c r="B8" s="276"/>
      <c r="C8" s="276"/>
      <c r="D8" s="276"/>
      <c r="E8" s="276"/>
      <c r="F8" s="276"/>
    </row>
    <row r="9" spans="1:8" ht="28.5" customHeight="1">
      <c r="A9" s="277" t="s">
        <v>534</v>
      </c>
      <c r="B9" s="276"/>
      <c r="C9" s="276"/>
      <c r="D9" s="276"/>
      <c r="E9" s="276"/>
      <c r="F9" s="276"/>
    </row>
    <row r="10" spans="1:8" ht="28.5" customHeight="1">
      <c r="A10" s="44" t="s">
        <v>535</v>
      </c>
      <c r="B10" s="44" t="s">
        <v>536</v>
      </c>
      <c r="C10" s="44" t="s">
        <v>537</v>
      </c>
      <c r="D10" s="44" t="s">
        <v>538</v>
      </c>
      <c r="E10" s="44" t="s">
        <v>539</v>
      </c>
      <c r="F10" s="44" t="s">
        <v>19</v>
      </c>
    </row>
    <row r="11" spans="1:8" ht="28.5" customHeight="1">
      <c r="A11" s="45" t="s">
        <v>26</v>
      </c>
      <c r="B11" s="46">
        <v>56</v>
      </c>
      <c r="C11" s="46">
        <v>39</v>
      </c>
      <c r="D11" s="46">
        <v>42</v>
      </c>
      <c r="E11" s="46">
        <v>25</v>
      </c>
      <c r="F11" s="46">
        <f>SUM(B11:E11)</f>
        <v>162</v>
      </c>
    </row>
    <row r="12" spans="1:8" ht="28.5" customHeight="1">
      <c r="A12" s="47" t="s">
        <v>540</v>
      </c>
      <c r="B12" s="48">
        <f>SUM(B11:B11)</f>
        <v>56</v>
      </c>
      <c r="C12" s="48">
        <f>SUM(C11:C11)</f>
        <v>39</v>
      </c>
      <c r="D12" s="48">
        <f>SUM(D11:D11)</f>
        <v>42</v>
      </c>
      <c r="E12" s="48">
        <f>SUM(E11:E11)</f>
        <v>25</v>
      </c>
      <c r="F12" s="48">
        <f t="shared" ref="F12" si="0">SUM(B12:E12)</f>
        <v>162</v>
      </c>
    </row>
    <row r="13" spans="1:8">
      <c r="B13" s="49"/>
      <c r="C13" s="49"/>
      <c r="D13" s="49"/>
      <c r="E13" s="49"/>
      <c r="F13" s="49"/>
    </row>
    <row r="14" spans="1:8" ht="30" customHeight="1">
      <c r="A14" s="277" t="s">
        <v>541</v>
      </c>
      <c r="B14" s="276"/>
      <c r="C14" s="276"/>
      <c r="D14" s="276"/>
      <c r="E14" s="276"/>
      <c r="F14" s="276"/>
    </row>
    <row r="15" spans="1:8" ht="27.75" customHeight="1">
      <c r="A15" s="44" t="s">
        <v>535</v>
      </c>
      <c r="B15" s="44" t="s">
        <v>536</v>
      </c>
      <c r="C15" s="44" t="s">
        <v>537</v>
      </c>
      <c r="D15" s="44" t="s">
        <v>538</v>
      </c>
      <c r="E15" s="44" t="s">
        <v>539</v>
      </c>
      <c r="F15" s="44" t="s">
        <v>19</v>
      </c>
    </row>
    <row r="16" spans="1:8" ht="27.75" customHeight="1">
      <c r="A16" s="45" t="s">
        <v>26</v>
      </c>
      <c r="B16" s="52">
        <v>13439575.469999999</v>
      </c>
      <c r="C16" s="52">
        <v>7168125.8234000001</v>
      </c>
      <c r="D16" s="52">
        <v>10448071.82</v>
      </c>
      <c r="E16" s="52">
        <v>5362665.82</v>
      </c>
      <c r="F16" s="52">
        <f>SUM(B16:E16)</f>
        <v>36418438.933399998</v>
      </c>
      <c r="H16" s="53"/>
    </row>
    <row r="17" spans="1:8" ht="27.75" customHeight="1">
      <c r="A17" s="47" t="s">
        <v>540</v>
      </c>
      <c r="B17" s="54">
        <f>SUM(B16:B16)</f>
        <v>13439575.469999999</v>
      </c>
      <c r="C17" s="54">
        <f>SUM(C16:C16)</f>
        <v>7168125.8234000001</v>
      </c>
      <c r="D17" s="54">
        <f>SUM(D16:D16)</f>
        <v>10448071.82</v>
      </c>
      <c r="E17" s="54">
        <f>SUM(E16:E16)</f>
        <v>5362665.82</v>
      </c>
      <c r="F17" s="54">
        <f>SUM(F16:F16)</f>
        <v>36418438.933399998</v>
      </c>
      <c r="H17" s="53"/>
    </row>
    <row r="18" spans="1:8">
      <c r="F18" s="219"/>
    </row>
    <row r="19" spans="1:8">
      <c r="A19" s="276"/>
      <c r="B19" s="276"/>
      <c r="C19" s="276"/>
      <c r="D19" s="276"/>
      <c r="E19" s="276"/>
      <c r="F19" s="276"/>
    </row>
    <row r="20" spans="1:8">
      <c r="A20" s="278" t="s">
        <v>51</v>
      </c>
      <c r="B20" s="276"/>
      <c r="C20" s="276"/>
      <c r="D20" s="276" t="s">
        <v>53</v>
      </c>
      <c r="E20" s="276"/>
      <c r="F20" s="276"/>
    </row>
    <row r="23" spans="1:8" s="42" customFormat="1">
      <c r="A23" s="42" t="s">
        <v>528</v>
      </c>
      <c r="D23" s="230" t="s">
        <v>839</v>
      </c>
    </row>
    <row r="24" spans="1:8">
      <c r="A24" s="43" t="s">
        <v>529</v>
      </c>
      <c r="D24" s="231" t="s">
        <v>845</v>
      </c>
    </row>
    <row r="25" spans="1:8">
      <c r="A25" s="43" t="s">
        <v>531</v>
      </c>
      <c r="D25" s="231" t="s">
        <v>840</v>
      </c>
    </row>
  </sheetData>
  <mergeCells count="14">
    <mergeCell ref="A14:F14"/>
    <mergeCell ref="A19:F19"/>
    <mergeCell ref="A20:C20"/>
    <mergeCell ref="D20:F20"/>
    <mergeCell ref="A6:F6"/>
    <mergeCell ref="A7:F7"/>
    <mergeCell ref="A8:C8"/>
    <mergeCell ref="D8:F8"/>
    <mergeCell ref="A9:F9"/>
    <mergeCell ref="A1:F1"/>
    <mergeCell ref="A2:F2"/>
    <mergeCell ref="A3:F3"/>
    <mergeCell ref="A4:F4"/>
    <mergeCell ref="A5:F5"/>
  </mergeCells>
  <printOptions horizontalCentered="1"/>
  <pageMargins left="0.23622047244094499" right="0.23622047244094499" top="0.74803149606299202" bottom="0.74803149606299202" header="0.31496062992126" footer="0.31496062992126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2B66-C3AC-441A-AE09-69694AA20793}">
  <sheetPr>
    <pageSetUpPr fitToPage="1"/>
  </sheetPr>
  <dimension ref="A1:AN1183"/>
  <sheetViews>
    <sheetView view="pageBreakPreview" zoomScale="90" zoomScaleNormal="85" zoomScaleSheetLayoutView="90" workbookViewId="0">
      <pane ySplit="11" topLeftCell="A12" activePane="bottomLeft" state="frozen"/>
      <selection pane="bottomLeft" activeCell="K24" sqref="K24"/>
    </sheetView>
  </sheetViews>
  <sheetFormatPr defaultColWidth="9" defaultRowHeight="12.75"/>
  <cols>
    <col min="1" max="1" width="8.42578125" style="79" customWidth="1"/>
    <col min="2" max="2" width="17" style="83" customWidth="1"/>
    <col min="3" max="3" width="40" style="83" customWidth="1"/>
    <col min="4" max="4" width="10.7109375" style="79" customWidth="1"/>
    <col min="5" max="5" width="6.7109375" style="79" customWidth="1"/>
    <col min="6" max="6" width="10" style="79" customWidth="1"/>
    <col min="7" max="7" width="17.140625" style="84" customWidth="1"/>
    <col min="8" max="8" width="17.140625" style="83" customWidth="1"/>
    <col min="9" max="9" width="15.7109375" style="79" customWidth="1"/>
    <col min="10" max="21" width="6.7109375" style="232" customWidth="1"/>
    <col min="22" max="22" width="6.7109375" style="83" customWidth="1"/>
    <col min="23" max="24" width="16.42578125" style="222" hidden="1" customWidth="1"/>
    <col min="25" max="26" width="16" style="222" hidden="1" customWidth="1"/>
    <col min="27" max="27" width="13.85546875" style="222" hidden="1" customWidth="1"/>
    <col min="28" max="28" width="16" style="222" hidden="1" customWidth="1"/>
    <col min="29" max="29" width="16.42578125" style="222" hidden="1" customWidth="1"/>
    <col min="30" max="30" width="14.5703125" style="222" hidden="1" customWidth="1"/>
    <col min="31" max="31" width="16" style="222" hidden="1" customWidth="1"/>
    <col min="32" max="32" width="16.42578125" style="222" hidden="1" customWidth="1"/>
    <col min="33" max="33" width="14.5703125" style="222" hidden="1" customWidth="1"/>
    <col min="34" max="34" width="6.7109375" style="222" hidden="1" customWidth="1"/>
    <col min="35" max="35" width="10.5703125" style="83" hidden="1" customWidth="1"/>
    <col min="36" max="36" width="13" style="84" hidden="1" customWidth="1"/>
    <col min="37" max="38" width="0" style="83" hidden="1" customWidth="1"/>
    <col min="39" max="16384" width="9" style="83"/>
  </cols>
  <sheetData>
    <row r="1" spans="1:36">
      <c r="A1" s="258" t="s">
        <v>0</v>
      </c>
      <c r="B1" s="258"/>
      <c r="C1" s="258"/>
      <c r="D1" s="259"/>
      <c r="E1" s="259"/>
      <c r="F1" s="259"/>
      <c r="G1" s="258"/>
      <c r="H1" s="258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36">
      <c r="A2" s="258" t="s">
        <v>55</v>
      </c>
      <c r="B2" s="258"/>
      <c r="C2" s="258"/>
      <c r="D2" s="259"/>
      <c r="E2" s="259"/>
      <c r="F2" s="259"/>
      <c r="G2" s="258"/>
      <c r="H2" s="258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</row>
    <row r="3" spans="1:36">
      <c r="A3" s="258" t="s">
        <v>2</v>
      </c>
      <c r="B3" s="258"/>
      <c r="C3" s="258"/>
      <c r="D3" s="259"/>
      <c r="E3" s="259"/>
      <c r="F3" s="259"/>
      <c r="G3" s="258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6">
      <c r="A4" s="258" t="s">
        <v>3</v>
      </c>
      <c r="B4" s="258"/>
      <c r="C4" s="258"/>
      <c r="D4" s="259"/>
      <c r="E4" s="259"/>
      <c r="F4" s="259"/>
      <c r="G4" s="258"/>
      <c r="H4" s="258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6">
      <c r="B5" s="79"/>
      <c r="C5" s="79"/>
      <c r="G5" s="85"/>
      <c r="H5" s="79"/>
    </row>
    <row r="6" spans="1:36">
      <c r="A6" s="260" t="s">
        <v>56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</row>
    <row r="7" spans="1:36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36">
      <c r="A8" s="262" t="s">
        <v>4</v>
      </c>
      <c r="B8" s="262"/>
      <c r="C8" s="262"/>
      <c r="D8" s="259"/>
      <c r="E8" s="259"/>
      <c r="F8" s="259"/>
      <c r="G8" s="262"/>
      <c r="H8" s="262"/>
      <c r="I8" s="259"/>
      <c r="J8" s="259"/>
      <c r="K8" s="263" t="s">
        <v>841</v>
      </c>
      <c r="L8" s="264"/>
      <c r="M8" s="264"/>
      <c r="N8" s="264"/>
      <c r="O8" s="264"/>
      <c r="P8" s="264"/>
      <c r="Q8" s="264"/>
      <c r="R8" s="264"/>
      <c r="S8" s="264"/>
      <c r="T8" s="264"/>
      <c r="U8" s="264"/>
      <c r="W8" s="84"/>
      <c r="X8" s="254" t="s">
        <v>57</v>
      </c>
      <c r="Y8" s="253"/>
      <c r="Z8" s="253"/>
      <c r="AA8" s="253"/>
      <c r="AB8" s="253"/>
      <c r="AC8" s="253"/>
      <c r="AD8" s="253"/>
      <c r="AE8" s="253"/>
      <c r="AF8" s="253"/>
      <c r="AG8" s="253"/>
      <c r="AH8" s="253"/>
    </row>
    <row r="9" spans="1:36" ht="25.5">
      <c r="A9" s="86" t="s">
        <v>58</v>
      </c>
      <c r="B9" s="86" t="s">
        <v>59</v>
      </c>
      <c r="C9" s="86" t="s">
        <v>60</v>
      </c>
      <c r="D9" s="86" t="s">
        <v>9</v>
      </c>
      <c r="E9" s="265" t="s">
        <v>61</v>
      </c>
      <c r="F9" s="266"/>
      <c r="G9" s="266"/>
      <c r="H9" s="86" t="s">
        <v>62</v>
      </c>
      <c r="I9" s="86" t="s">
        <v>10</v>
      </c>
      <c r="J9" s="265" t="s">
        <v>63</v>
      </c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W9" s="255" t="s">
        <v>63</v>
      </c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</row>
    <row r="10" spans="1:36" s="79" customFormat="1" ht="17.25" customHeight="1">
      <c r="A10" s="88">
        <v>1</v>
      </c>
      <c r="B10" s="88">
        <v>2</v>
      </c>
      <c r="C10" s="88">
        <v>3</v>
      </c>
      <c r="D10" s="88">
        <v>4</v>
      </c>
      <c r="E10" s="268">
        <v>5</v>
      </c>
      <c r="F10" s="269"/>
      <c r="G10" s="269"/>
      <c r="H10" s="88">
        <v>6</v>
      </c>
      <c r="I10" s="88">
        <v>7</v>
      </c>
      <c r="J10" s="104">
        <v>8</v>
      </c>
      <c r="K10" s="104">
        <v>9</v>
      </c>
      <c r="L10" s="104">
        <v>10</v>
      </c>
      <c r="M10" s="104">
        <v>11</v>
      </c>
      <c r="N10" s="104">
        <v>12</v>
      </c>
      <c r="O10" s="104">
        <v>13</v>
      </c>
      <c r="P10" s="104">
        <v>14</v>
      </c>
      <c r="Q10" s="104">
        <v>15</v>
      </c>
      <c r="R10" s="104">
        <v>16</v>
      </c>
      <c r="S10" s="104">
        <v>17</v>
      </c>
      <c r="T10" s="104">
        <v>18</v>
      </c>
      <c r="U10" s="104">
        <v>19</v>
      </c>
      <c r="W10" s="102">
        <v>8</v>
      </c>
      <c r="X10" s="102">
        <v>9</v>
      </c>
      <c r="Y10" s="102">
        <v>10</v>
      </c>
      <c r="Z10" s="102">
        <v>11</v>
      </c>
      <c r="AA10" s="102">
        <v>12</v>
      </c>
      <c r="AB10" s="102">
        <v>13</v>
      </c>
      <c r="AC10" s="102">
        <v>14</v>
      </c>
      <c r="AD10" s="102">
        <v>15</v>
      </c>
      <c r="AE10" s="102">
        <v>16</v>
      </c>
      <c r="AF10" s="102">
        <v>17</v>
      </c>
      <c r="AG10" s="102">
        <v>18</v>
      </c>
      <c r="AH10" s="102">
        <v>19</v>
      </c>
      <c r="AJ10" s="85"/>
    </row>
    <row r="11" spans="1:36" s="80" customFormat="1" ht="18.75" customHeight="1">
      <c r="A11" s="88">
        <v>2</v>
      </c>
      <c r="B11" s="86"/>
      <c r="C11" s="86"/>
      <c r="D11" s="86"/>
      <c r="E11" s="86" t="s">
        <v>64</v>
      </c>
      <c r="F11" s="86" t="s">
        <v>65</v>
      </c>
      <c r="G11" s="50" t="s">
        <v>66</v>
      </c>
      <c r="H11" s="86"/>
      <c r="I11" s="86"/>
      <c r="J11" s="86" t="s">
        <v>67</v>
      </c>
      <c r="K11" s="86" t="s">
        <v>68</v>
      </c>
      <c r="L11" s="86" t="s">
        <v>69</v>
      </c>
      <c r="M11" s="86" t="s">
        <v>70</v>
      </c>
      <c r="N11" s="86" t="s">
        <v>71</v>
      </c>
      <c r="O11" s="86" t="s">
        <v>72</v>
      </c>
      <c r="P11" s="86" t="s">
        <v>73</v>
      </c>
      <c r="Q11" s="86" t="s">
        <v>74</v>
      </c>
      <c r="R11" s="86" t="s">
        <v>75</v>
      </c>
      <c r="S11" s="86" t="s">
        <v>76</v>
      </c>
      <c r="T11" s="86" t="s">
        <v>77</v>
      </c>
      <c r="U11" s="86" t="s">
        <v>78</v>
      </c>
      <c r="W11" s="50" t="s">
        <v>67</v>
      </c>
      <c r="X11" s="50" t="s">
        <v>68</v>
      </c>
      <c r="Y11" s="50" t="s">
        <v>69</v>
      </c>
      <c r="Z11" s="50" t="s">
        <v>70</v>
      </c>
      <c r="AA11" s="50" t="s">
        <v>71</v>
      </c>
      <c r="AB11" s="50" t="s">
        <v>72</v>
      </c>
      <c r="AC11" s="50" t="s">
        <v>73</v>
      </c>
      <c r="AD11" s="50" t="s">
        <v>74</v>
      </c>
      <c r="AE11" s="50" t="s">
        <v>75</v>
      </c>
      <c r="AF11" s="50" t="s">
        <v>76</v>
      </c>
      <c r="AG11" s="50" t="s">
        <v>77</v>
      </c>
      <c r="AH11" s="50" t="s">
        <v>78</v>
      </c>
      <c r="AJ11" s="108"/>
    </row>
    <row r="12" spans="1:36" ht="12" customHeight="1">
      <c r="A12" s="90">
        <v>3</v>
      </c>
      <c r="B12" s="91" t="s">
        <v>23</v>
      </c>
      <c r="C12" s="91" t="s">
        <v>24</v>
      </c>
      <c r="D12" s="92" t="s">
        <v>79</v>
      </c>
      <c r="E12" s="92"/>
      <c r="F12" s="92"/>
      <c r="G12" s="93"/>
      <c r="H12" s="94">
        <f>+H13+H30+H68+H79+H91+H156+H200+H241+H254+H270+H280+H291+H301+H317+H327+H338+H350+H372+H382+H392+H402+H411+H420</f>
        <v>18259868.933399998</v>
      </c>
      <c r="I12" s="92" t="s">
        <v>26</v>
      </c>
      <c r="J12" s="220">
        <f t="shared" ref="J12:U12" si="0">+J13+J30+J68+J79+J91+J156+J200+J241+J254+J270+J280+J291+J301+J317+J327+J338+J350+J372+J382+J392+J402+J411+J420</f>
        <v>12</v>
      </c>
      <c r="K12" s="220">
        <f t="shared" si="0"/>
        <v>4</v>
      </c>
      <c r="L12" s="220">
        <f t="shared" si="0"/>
        <v>2</v>
      </c>
      <c r="M12" s="220">
        <f t="shared" si="0"/>
        <v>3</v>
      </c>
      <c r="N12" s="220">
        <f t="shared" si="0"/>
        <v>0</v>
      </c>
      <c r="O12" s="220">
        <f t="shared" si="0"/>
        <v>8</v>
      </c>
      <c r="P12" s="220">
        <f t="shared" si="0"/>
        <v>3</v>
      </c>
      <c r="Q12" s="220">
        <f t="shared" si="0"/>
        <v>0</v>
      </c>
      <c r="R12" s="220">
        <f t="shared" si="0"/>
        <v>2</v>
      </c>
      <c r="S12" s="220">
        <f t="shared" si="0"/>
        <v>3</v>
      </c>
      <c r="T12" s="220">
        <f t="shared" si="0"/>
        <v>0</v>
      </c>
      <c r="U12" s="220">
        <f t="shared" si="0"/>
        <v>0</v>
      </c>
      <c r="W12" s="221" t="e">
        <f>+W13+W30+W68+W79+W91+W156+W200+#REF!+W241+W254+W270+W280+W291+W301+W317+W327+W338+W350+W372+W382+W392+W402+W411+W420</f>
        <v>#REF!</v>
      </c>
      <c r="X12" s="221" t="e">
        <f>+X13+X30+X68+X79+X91+X156+X200+#REF!+X241+X254+X270+X280+X291+X301+X317+X327+X338+X350+X372+X382+X392+X402+X411+X420</f>
        <v>#REF!</v>
      </c>
      <c r="Y12" s="221" t="e">
        <f>+Y13+Y30+Y68+Y79+Y91+Y156+Y200+#REF!+Y241+Y254+Y270+Y280+Y291+Y301+Y317+Y327+Y338+Y350+Y372+Y382+Y392+Y402+Y411+Y420</f>
        <v>#REF!</v>
      </c>
      <c r="Z12" s="221" t="e">
        <f>+Z13+Z30+Z68+Z79+Z91+Z156+Z200+#REF!+Z241+Z254+Z270+Z280+Z291+Z301+Z317+Z327+Z338+Z350+Z372+Z382+Z392+Z402+Z411+Z420</f>
        <v>#REF!</v>
      </c>
      <c r="AA12" s="221" t="e">
        <f>+AA13+AA30+AA68+AA79+AA91+AA156+AA200+#REF!+AA241+AA254+AA270+AA280+AA291+AA301+AA317+AA327+AA338+AA350+AA372+AA382+AA392+AA402+AA411+AA420</f>
        <v>#REF!</v>
      </c>
      <c r="AB12" s="221" t="e">
        <f>+AB13+AB30+AB68+AB79+AB91+AB156+AB200+#REF!+AB241+AB254+AB270+AB280+AB291+AB301+AB317+AB327+AB338+AB350+AB372+AB382+AB392+AB402+AB411+AB420</f>
        <v>#REF!</v>
      </c>
      <c r="AC12" s="221" t="e">
        <f>+AC13+AC30+AC68+AC79+AC91+AC156+AC200+#REF!+AC241+AC254+AC270+AC280+AC291+AC301+AC317+AC327+AC338+AC350+AC372+AC382+AC392+AC402+AC411+AC420</f>
        <v>#REF!</v>
      </c>
      <c r="AD12" s="221" t="e">
        <f>+AD13+AD30+AD68+AD79+AD91+AD156+AD200+#REF!+AD241+AD254+AD270+AD280+AD291+AD301+AD317+AD327+AD338+AD350+AD372+AD382+AD392+AD402+AD411+AD420</f>
        <v>#REF!</v>
      </c>
      <c r="AE12" s="221" t="e">
        <f>+AE13+AE30+AE68+AE79+AE91+AE156+AE200+#REF!+AE241+AE254+AE270+AE280+AE291+AE301+AE317+AE327+AE338+AE350+AE372+AE382+AE392+AE402+AE411+AE420</f>
        <v>#REF!</v>
      </c>
      <c r="AF12" s="221" t="e">
        <f>+AF13+AF30+AF68+AF79+AF91+AF156+AF200+#REF!+AF241+AF254+AF270+AF280+AF291+AF301+AF317+AF327+AF338+AF350+AF372+AF382+AF392+AF402+AF411+AF420</f>
        <v>#REF!</v>
      </c>
      <c r="AG12" s="221" t="e">
        <f>+AG13+AG30+AG68+AG79+AG91+AG156+AG200+#REF!+AG241+AG254+AG270+AG280+AG291+AG301+AG317+AG327+AG338+AG350+AG372+AG382+AG392+AG402+AG411+AG420</f>
        <v>#REF!</v>
      </c>
      <c r="AH12" s="221" t="e">
        <f>+AH13+AH30+AH68+AH79+AH91+AH156+AH200+#REF!+AH241+AH254+AH270+AH280+AH291+AH301+AH317+AH327+AH338+AH350+AH372+AH382+AH392+AH402+AH411+AH420</f>
        <v>#REF!</v>
      </c>
    </row>
    <row r="13" spans="1:36">
      <c r="A13" s="95">
        <v>4</v>
      </c>
      <c r="B13" s="56" t="s">
        <v>23</v>
      </c>
      <c r="C13" s="56" t="s">
        <v>80</v>
      </c>
      <c r="D13" s="61" t="s">
        <v>38</v>
      </c>
      <c r="E13" s="61"/>
      <c r="F13" s="61"/>
      <c r="G13" s="62"/>
      <c r="H13" s="65">
        <f>SUM(H14:H29)</f>
        <v>1478156</v>
      </c>
      <c r="I13" s="61" t="s">
        <v>26</v>
      </c>
      <c r="J13" s="233"/>
      <c r="K13" s="233"/>
      <c r="L13" s="233"/>
      <c r="M13" s="233"/>
      <c r="N13" s="233"/>
      <c r="O13" s="233"/>
      <c r="P13" s="233"/>
      <c r="Q13" s="233"/>
      <c r="R13" s="233">
        <v>2</v>
      </c>
      <c r="S13" s="233"/>
      <c r="T13" s="233"/>
      <c r="U13" s="233"/>
      <c r="W13" s="223"/>
      <c r="X13" s="223"/>
      <c r="Y13" s="223"/>
      <c r="Z13" s="223"/>
      <c r="AA13" s="223"/>
      <c r="AB13" s="223"/>
      <c r="AC13" s="223"/>
      <c r="AD13" s="223"/>
      <c r="AE13" s="223">
        <f>+H13</f>
        <v>1478156</v>
      </c>
      <c r="AF13" s="223"/>
      <c r="AG13" s="223"/>
      <c r="AH13" s="223"/>
      <c r="AI13" s="83">
        <f>SUBTOTAL(9,J13:U13)</f>
        <v>2</v>
      </c>
      <c r="AJ13" s="84">
        <f>+H13/AI13</f>
        <v>739078</v>
      </c>
    </row>
    <row r="14" spans="1:36" s="81" customFormat="1">
      <c r="A14" s="88">
        <v>5</v>
      </c>
      <c r="B14" s="96"/>
      <c r="C14" s="242" t="s">
        <v>847</v>
      </c>
      <c r="D14" s="98"/>
      <c r="E14" s="99">
        <f>35*2+12+12+10</f>
        <v>104</v>
      </c>
      <c r="F14" s="99" t="s">
        <v>81</v>
      </c>
      <c r="G14" s="100">
        <v>2900</v>
      </c>
      <c r="H14" s="101">
        <f>+E14*G14*3</f>
        <v>904800</v>
      </c>
      <c r="I14" s="107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</row>
    <row r="15" spans="1:36" s="81" customFormat="1">
      <c r="A15" s="88">
        <v>6</v>
      </c>
      <c r="B15" s="96"/>
      <c r="C15" s="242" t="s">
        <v>459</v>
      </c>
      <c r="D15" s="98"/>
      <c r="E15" s="99">
        <v>104</v>
      </c>
      <c r="F15" s="99" t="s">
        <v>81</v>
      </c>
      <c r="G15" s="100">
        <v>650</v>
      </c>
      <c r="H15" s="101">
        <f>+E15*G15*3</f>
        <v>202800</v>
      </c>
      <c r="I15" s="107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</row>
    <row r="16" spans="1:36" s="81" customFormat="1">
      <c r="A16" s="88">
        <v>7</v>
      </c>
      <c r="B16" s="96"/>
      <c r="C16" s="97" t="s">
        <v>82</v>
      </c>
      <c r="D16" s="98"/>
      <c r="E16" s="99">
        <v>3</v>
      </c>
      <c r="F16" s="99" t="s">
        <v>83</v>
      </c>
      <c r="G16" s="100">
        <v>290</v>
      </c>
      <c r="H16" s="101">
        <f t="shared" ref="H16:H67" si="1">+E16*G16</f>
        <v>870</v>
      </c>
      <c r="I16" s="98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</row>
    <row r="17" spans="1:36" s="81" customFormat="1">
      <c r="A17" s="88">
        <v>8</v>
      </c>
      <c r="B17" s="96"/>
      <c r="C17" s="97" t="s">
        <v>84</v>
      </c>
      <c r="D17" s="98"/>
      <c r="E17" s="99">
        <v>70</v>
      </c>
      <c r="F17" s="99" t="s">
        <v>85</v>
      </c>
      <c r="G17" s="100">
        <v>12</v>
      </c>
      <c r="H17" s="101">
        <f t="shared" si="1"/>
        <v>840</v>
      </c>
      <c r="I17" s="98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</row>
    <row r="18" spans="1:36" s="81" customFormat="1">
      <c r="A18" s="88">
        <v>9</v>
      </c>
      <c r="B18" s="96"/>
      <c r="C18" s="97" t="s">
        <v>86</v>
      </c>
      <c r="D18" s="98"/>
      <c r="E18" s="99">
        <v>104</v>
      </c>
      <c r="F18" s="99" t="s">
        <v>85</v>
      </c>
      <c r="G18" s="100">
        <v>5</v>
      </c>
      <c r="H18" s="101">
        <f t="shared" si="1"/>
        <v>520</v>
      </c>
      <c r="I18" s="98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</row>
    <row r="19" spans="1:36" s="81" customFormat="1">
      <c r="A19" s="88">
        <v>10</v>
      </c>
      <c r="B19" s="96"/>
      <c r="C19" s="97" t="s">
        <v>87</v>
      </c>
      <c r="D19" s="98"/>
      <c r="E19" s="99">
        <v>1</v>
      </c>
      <c r="F19" s="99" t="s">
        <v>83</v>
      </c>
      <c r="G19" s="100">
        <v>650</v>
      </c>
      <c r="H19" s="101">
        <f t="shared" si="1"/>
        <v>650</v>
      </c>
      <c r="I19" s="98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</row>
    <row r="20" spans="1:36" s="81" customFormat="1">
      <c r="A20" s="88">
        <v>11</v>
      </c>
      <c r="B20" s="96"/>
      <c r="C20" s="97" t="s">
        <v>88</v>
      </c>
      <c r="D20" s="98"/>
      <c r="E20" s="99">
        <v>104</v>
      </c>
      <c r="F20" s="99" t="s">
        <v>89</v>
      </c>
      <c r="G20" s="100">
        <v>35</v>
      </c>
      <c r="H20" s="101">
        <f t="shared" si="1"/>
        <v>3640</v>
      </c>
      <c r="I20" s="98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</row>
    <row r="21" spans="1:36" s="81" customFormat="1">
      <c r="A21" s="88">
        <v>12</v>
      </c>
      <c r="B21" s="96"/>
      <c r="C21" s="97" t="s">
        <v>90</v>
      </c>
      <c r="D21" s="98"/>
      <c r="E21" s="99">
        <v>1</v>
      </c>
      <c r="F21" s="99" t="s">
        <v>91</v>
      </c>
      <c r="G21" s="100">
        <v>8500</v>
      </c>
      <c r="H21" s="101">
        <f t="shared" si="1"/>
        <v>8500</v>
      </c>
      <c r="I21" s="98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</row>
    <row r="22" spans="1:36" s="81" customFormat="1">
      <c r="A22" s="88">
        <v>13</v>
      </c>
      <c r="B22" s="96"/>
      <c r="C22" s="97" t="s">
        <v>92</v>
      </c>
      <c r="D22" s="98"/>
      <c r="E22" s="99">
        <v>1</v>
      </c>
      <c r="F22" s="99" t="s">
        <v>89</v>
      </c>
      <c r="G22" s="100">
        <v>49950</v>
      </c>
      <c r="H22" s="101">
        <f t="shared" si="1"/>
        <v>49950</v>
      </c>
      <c r="I22" s="98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</row>
    <row r="23" spans="1:36" s="81" customFormat="1">
      <c r="A23" s="88">
        <v>14</v>
      </c>
      <c r="B23" s="96"/>
      <c r="C23" s="97" t="s">
        <v>93</v>
      </c>
      <c r="D23" s="98"/>
      <c r="E23" s="99">
        <v>1</v>
      </c>
      <c r="F23" s="99" t="s">
        <v>89</v>
      </c>
      <c r="G23" s="100">
        <v>49950</v>
      </c>
      <c r="H23" s="101">
        <f t="shared" si="1"/>
        <v>49950</v>
      </c>
      <c r="I23" s="98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</row>
    <row r="24" spans="1:36" s="81" customFormat="1" ht="25.5">
      <c r="A24" s="88">
        <v>15</v>
      </c>
      <c r="B24" s="96"/>
      <c r="C24" s="239" t="s">
        <v>94</v>
      </c>
      <c r="D24" s="105"/>
      <c r="E24" s="240">
        <v>15</v>
      </c>
      <c r="F24" s="240" t="s">
        <v>89</v>
      </c>
      <c r="G24" s="241">
        <v>2500</v>
      </c>
      <c r="H24" s="101">
        <f t="shared" si="1"/>
        <v>37500</v>
      </c>
      <c r="I24" s="98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</row>
    <row r="25" spans="1:36" s="81" customFormat="1">
      <c r="A25" s="88">
        <v>16</v>
      </c>
      <c r="B25" s="96"/>
      <c r="C25" s="97" t="s">
        <v>95</v>
      </c>
      <c r="D25" s="98"/>
      <c r="E25" s="99">
        <v>104</v>
      </c>
      <c r="F25" s="99" t="s">
        <v>89</v>
      </c>
      <c r="G25" s="100">
        <v>1000</v>
      </c>
      <c r="H25" s="101">
        <f t="shared" si="1"/>
        <v>104000</v>
      </c>
      <c r="I25" s="98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</row>
    <row r="26" spans="1:36" s="81" customFormat="1">
      <c r="A26" s="88">
        <v>17</v>
      </c>
      <c r="B26" s="96"/>
      <c r="C26" s="97" t="s">
        <v>96</v>
      </c>
      <c r="D26" s="98"/>
      <c r="E26" s="99">
        <v>2</v>
      </c>
      <c r="F26" s="99" t="s">
        <v>89</v>
      </c>
      <c r="G26" s="100">
        <v>3880</v>
      </c>
      <c r="H26" s="101">
        <f t="shared" si="1"/>
        <v>7760</v>
      </c>
      <c r="I26" s="98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</row>
    <row r="27" spans="1:36" s="81" customFormat="1">
      <c r="A27" s="88">
        <v>18</v>
      </c>
      <c r="B27" s="96"/>
      <c r="C27" s="97" t="s">
        <v>97</v>
      </c>
      <c r="D27" s="98"/>
      <c r="E27" s="99">
        <v>2</v>
      </c>
      <c r="F27" s="99" t="s">
        <v>89</v>
      </c>
      <c r="G27" s="100">
        <v>8888</v>
      </c>
      <c r="H27" s="101">
        <f t="shared" si="1"/>
        <v>17776</v>
      </c>
      <c r="I27" s="98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</row>
    <row r="28" spans="1:36" s="81" customFormat="1">
      <c r="A28" s="88">
        <v>19</v>
      </c>
      <c r="B28" s="96"/>
      <c r="C28" s="97" t="s">
        <v>98</v>
      </c>
      <c r="D28" s="98"/>
      <c r="E28" s="99">
        <v>104</v>
      </c>
      <c r="F28" s="99" t="s">
        <v>89</v>
      </c>
      <c r="G28" s="100">
        <v>700</v>
      </c>
      <c r="H28" s="101">
        <f t="shared" si="1"/>
        <v>72800</v>
      </c>
      <c r="I28" s="98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</row>
    <row r="29" spans="1:36" s="81" customFormat="1">
      <c r="A29" s="88">
        <v>20</v>
      </c>
      <c r="B29" s="96"/>
      <c r="C29" s="97" t="s">
        <v>99</v>
      </c>
      <c r="D29" s="98"/>
      <c r="E29" s="99">
        <v>1</v>
      </c>
      <c r="F29" s="99" t="s">
        <v>89</v>
      </c>
      <c r="G29" s="100">
        <v>15800</v>
      </c>
      <c r="H29" s="101">
        <f t="shared" si="1"/>
        <v>15800</v>
      </c>
      <c r="I29" s="98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</row>
    <row r="30" spans="1:36" ht="25.5">
      <c r="A30" s="95">
        <v>21</v>
      </c>
      <c r="B30" s="56" t="s">
        <v>23</v>
      </c>
      <c r="C30" s="56" t="s">
        <v>100</v>
      </c>
      <c r="D30" s="61" t="s">
        <v>38</v>
      </c>
      <c r="E30" s="61"/>
      <c r="F30" s="61"/>
      <c r="G30" s="62"/>
      <c r="H30" s="65">
        <f>SUM(H31:H67)</f>
        <v>820344</v>
      </c>
      <c r="I30" s="61" t="s">
        <v>26</v>
      </c>
      <c r="J30" s="233"/>
      <c r="K30" s="233">
        <v>1</v>
      </c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W30" s="223"/>
      <c r="X30" s="223">
        <f>+H30</f>
        <v>820344</v>
      </c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83">
        <f>SUBTOTAL(9,J30:U30)</f>
        <v>1</v>
      </c>
      <c r="AJ30" s="84">
        <f>+H30/AI30</f>
        <v>820344</v>
      </c>
    </row>
    <row r="31" spans="1:36" s="81" customFormat="1">
      <c r="A31" s="88">
        <v>22</v>
      </c>
      <c r="B31" s="96"/>
      <c r="C31" s="96" t="s">
        <v>101</v>
      </c>
      <c r="D31" s="98"/>
      <c r="E31" s="86">
        <v>162</v>
      </c>
      <c r="F31" s="88" t="s">
        <v>81</v>
      </c>
      <c r="G31" s="50">
        <v>150</v>
      </c>
      <c r="H31" s="101">
        <f>+E31*G31*4</f>
        <v>97200</v>
      </c>
      <c r="I31" s="106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</row>
    <row r="32" spans="1:36" s="81" customFormat="1">
      <c r="A32" s="88">
        <v>23</v>
      </c>
      <c r="B32" s="96"/>
      <c r="C32" s="96" t="s">
        <v>102</v>
      </c>
      <c r="D32" s="98"/>
      <c r="E32" s="86">
        <v>162</v>
      </c>
      <c r="F32" s="88" t="s">
        <v>81</v>
      </c>
      <c r="G32" s="50">
        <v>120</v>
      </c>
      <c r="H32" s="101">
        <f t="shared" ref="H32:H35" si="2">+E32*G32*4</f>
        <v>77760</v>
      </c>
      <c r="I32" s="107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</row>
    <row r="33" spans="1:34" s="81" customFormat="1">
      <c r="A33" s="88">
        <v>24</v>
      </c>
      <c r="B33" s="96"/>
      <c r="C33" s="96" t="s">
        <v>103</v>
      </c>
      <c r="D33" s="98"/>
      <c r="E33" s="86">
        <v>162</v>
      </c>
      <c r="F33" s="88" t="s">
        <v>81</v>
      </c>
      <c r="G33" s="50">
        <v>180</v>
      </c>
      <c r="H33" s="101">
        <f t="shared" si="2"/>
        <v>116640</v>
      </c>
      <c r="I33" s="98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</row>
    <row r="34" spans="1:34" s="81" customFormat="1">
      <c r="A34" s="88">
        <v>25</v>
      </c>
      <c r="B34" s="96"/>
      <c r="C34" s="96" t="s">
        <v>104</v>
      </c>
      <c r="D34" s="98"/>
      <c r="E34" s="86">
        <v>162</v>
      </c>
      <c r="F34" s="88" t="s">
        <v>81</v>
      </c>
      <c r="G34" s="50">
        <v>120</v>
      </c>
      <c r="H34" s="101">
        <f t="shared" si="2"/>
        <v>77760</v>
      </c>
      <c r="I34" s="98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</row>
    <row r="35" spans="1:34" s="81" customFormat="1">
      <c r="A35" s="88">
        <v>26</v>
      </c>
      <c r="B35" s="96"/>
      <c r="C35" s="96" t="s">
        <v>105</v>
      </c>
      <c r="D35" s="98"/>
      <c r="E35" s="86">
        <v>162</v>
      </c>
      <c r="F35" s="88" t="s">
        <v>81</v>
      </c>
      <c r="G35" s="50">
        <v>180</v>
      </c>
      <c r="H35" s="101">
        <f t="shared" si="2"/>
        <v>116640</v>
      </c>
      <c r="I35" s="98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</row>
    <row r="36" spans="1:34" s="81" customFormat="1">
      <c r="A36" s="88">
        <v>27</v>
      </c>
      <c r="B36" s="96"/>
      <c r="C36" s="96" t="s">
        <v>106</v>
      </c>
      <c r="D36" s="98"/>
      <c r="E36" s="86">
        <v>4</v>
      </c>
      <c r="F36" s="88" t="s">
        <v>107</v>
      </c>
      <c r="G36" s="50">
        <v>5000</v>
      </c>
      <c r="H36" s="101">
        <f t="shared" si="1"/>
        <v>20000</v>
      </c>
      <c r="I36" s="98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</row>
    <row r="37" spans="1:34" s="81" customFormat="1">
      <c r="A37" s="88">
        <v>28</v>
      </c>
      <c r="B37" s="96"/>
      <c r="C37" s="96" t="s">
        <v>82</v>
      </c>
      <c r="D37" s="98"/>
      <c r="E37" s="86">
        <v>1</v>
      </c>
      <c r="F37" s="88" t="s">
        <v>83</v>
      </c>
      <c r="G37" s="50">
        <v>290</v>
      </c>
      <c r="H37" s="101">
        <f t="shared" si="1"/>
        <v>290</v>
      </c>
      <c r="I37" s="98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</row>
    <row r="38" spans="1:34" s="81" customFormat="1">
      <c r="A38" s="88">
        <v>29</v>
      </c>
      <c r="B38" s="96"/>
      <c r="C38" s="96" t="s">
        <v>84</v>
      </c>
      <c r="D38" s="98"/>
      <c r="E38" s="86">
        <v>162</v>
      </c>
      <c r="F38" s="88" t="s">
        <v>85</v>
      </c>
      <c r="G38" s="50">
        <v>12</v>
      </c>
      <c r="H38" s="101">
        <f t="shared" si="1"/>
        <v>1944</v>
      </c>
      <c r="I38" s="98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</row>
    <row r="39" spans="1:34" s="81" customFormat="1">
      <c r="A39" s="88">
        <v>30</v>
      </c>
      <c r="B39" s="96"/>
      <c r="C39" s="96" t="s">
        <v>108</v>
      </c>
      <c r="D39" s="98"/>
      <c r="E39" s="98">
        <v>15</v>
      </c>
      <c r="F39" s="86" t="s">
        <v>109</v>
      </c>
      <c r="G39" s="102">
        <v>1499</v>
      </c>
      <c r="H39" s="101">
        <f t="shared" si="1"/>
        <v>22485</v>
      </c>
      <c r="I39" s="98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</row>
    <row r="40" spans="1:34" s="81" customFormat="1">
      <c r="A40" s="88">
        <v>31</v>
      </c>
      <c r="B40" s="96"/>
      <c r="C40" s="96" t="s">
        <v>110</v>
      </c>
      <c r="D40" s="98"/>
      <c r="E40" s="98">
        <v>50</v>
      </c>
      <c r="F40" s="86" t="s">
        <v>109</v>
      </c>
      <c r="G40" s="102">
        <v>119</v>
      </c>
      <c r="H40" s="101">
        <f t="shared" si="1"/>
        <v>5950</v>
      </c>
      <c r="I40" s="98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</row>
    <row r="41" spans="1:34" s="81" customFormat="1">
      <c r="A41" s="88">
        <v>32</v>
      </c>
      <c r="B41" s="96"/>
      <c r="C41" s="96" t="s">
        <v>111</v>
      </c>
      <c r="D41" s="98"/>
      <c r="E41" s="98">
        <v>30</v>
      </c>
      <c r="F41" s="86" t="s">
        <v>112</v>
      </c>
      <c r="G41" s="102">
        <v>67</v>
      </c>
      <c r="H41" s="101">
        <f t="shared" si="1"/>
        <v>2010</v>
      </c>
      <c r="I41" s="98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</row>
    <row r="42" spans="1:34" s="81" customFormat="1">
      <c r="A42" s="88">
        <v>33</v>
      </c>
      <c r="B42" s="96"/>
      <c r="C42" s="96" t="s">
        <v>113</v>
      </c>
      <c r="D42" s="98"/>
      <c r="E42" s="98">
        <v>60</v>
      </c>
      <c r="F42" s="86" t="s">
        <v>109</v>
      </c>
      <c r="G42" s="102">
        <v>413</v>
      </c>
      <c r="H42" s="101">
        <f t="shared" si="1"/>
        <v>24780</v>
      </c>
      <c r="I42" s="98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</row>
    <row r="43" spans="1:34" s="81" customFormat="1">
      <c r="A43" s="88">
        <v>34</v>
      </c>
      <c r="B43" s="96"/>
      <c r="C43" s="96" t="s">
        <v>114</v>
      </c>
      <c r="D43" s="98"/>
      <c r="E43" s="98">
        <v>6</v>
      </c>
      <c r="F43" s="86" t="s">
        <v>85</v>
      </c>
      <c r="G43" s="102">
        <v>250</v>
      </c>
      <c r="H43" s="101">
        <f t="shared" si="1"/>
        <v>1500</v>
      </c>
      <c r="I43" s="98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</row>
    <row r="44" spans="1:34" s="81" customFormat="1">
      <c r="A44" s="88">
        <v>35</v>
      </c>
      <c r="B44" s="96"/>
      <c r="C44" s="96" t="s">
        <v>115</v>
      </c>
      <c r="D44" s="98"/>
      <c r="E44" s="98">
        <v>10</v>
      </c>
      <c r="F44" s="86" t="s">
        <v>85</v>
      </c>
      <c r="G44" s="102">
        <v>250</v>
      </c>
      <c r="H44" s="101">
        <f t="shared" si="1"/>
        <v>2500</v>
      </c>
      <c r="I44" s="98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</row>
    <row r="45" spans="1:34" s="81" customFormat="1">
      <c r="A45" s="88">
        <v>36</v>
      </c>
      <c r="B45" s="96"/>
      <c r="C45" s="96" t="s">
        <v>116</v>
      </c>
      <c r="D45" s="98"/>
      <c r="E45" s="98">
        <v>20</v>
      </c>
      <c r="F45" s="86" t="s">
        <v>117</v>
      </c>
      <c r="G45" s="102">
        <v>75</v>
      </c>
      <c r="H45" s="101">
        <f t="shared" si="1"/>
        <v>1500</v>
      </c>
      <c r="I45" s="98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</row>
    <row r="46" spans="1:34" s="81" customFormat="1">
      <c r="A46" s="88">
        <v>37</v>
      </c>
      <c r="B46" s="96"/>
      <c r="C46" s="96" t="s">
        <v>118</v>
      </c>
      <c r="D46" s="98"/>
      <c r="E46" s="98">
        <v>25</v>
      </c>
      <c r="F46" s="86" t="s">
        <v>119</v>
      </c>
      <c r="G46" s="102">
        <f>620.24-29.44</f>
        <v>590.79999999999995</v>
      </c>
      <c r="H46" s="101">
        <f t="shared" si="1"/>
        <v>14769.999999999998</v>
      </c>
      <c r="I46" s="98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</row>
    <row r="47" spans="1:34" s="81" customFormat="1">
      <c r="A47" s="88">
        <v>38</v>
      </c>
      <c r="B47" s="96"/>
      <c r="C47" s="96" t="s">
        <v>120</v>
      </c>
      <c r="D47" s="98"/>
      <c r="E47" s="98">
        <v>50</v>
      </c>
      <c r="F47" s="86" t="s">
        <v>121</v>
      </c>
      <c r="G47" s="102">
        <v>150</v>
      </c>
      <c r="H47" s="101">
        <f t="shared" si="1"/>
        <v>7500</v>
      </c>
      <c r="I47" s="98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</row>
    <row r="48" spans="1:34" s="81" customFormat="1">
      <c r="A48" s="88">
        <v>39</v>
      </c>
      <c r="B48" s="96"/>
      <c r="C48" s="96" t="s">
        <v>122</v>
      </c>
      <c r="D48" s="98"/>
      <c r="E48" s="98">
        <v>50</v>
      </c>
      <c r="F48" s="86" t="s">
        <v>121</v>
      </c>
      <c r="G48" s="102">
        <v>180</v>
      </c>
      <c r="H48" s="101">
        <f t="shared" si="1"/>
        <v>9000</v>
      </c>
      <c r="I48" s="98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</row>
    <row r="49" spans="1:34" s="81" customFormat="1">
      <c r="A49" s="88">
        <v>40</v>
      </c>
      <c r="B49" s="96"/>
      <c r="C49" s="96" t="s">
        <v>123</v>
      </c>
      <c r="D49" s="98"/>
      <c r="E49" s="98">
        <v>50</v>
      </c>
      <c r="F49" s="86" t="s">
        <v>119</v>
      </c>
      <c r="G49" s="102">
        <v>32</v>
      </c>
      <c r="H49" s="101">
        <f t="shared" si="1"/>
        <v>1600</v>
      </c>
      <c r="I49" s="98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</row>
    <row r="50" spans="1:34" s="81" customFormat="1">
      <c r="A50" s="88">
        <v>41</v>
      </c>
      <c r="B50" s="96"/>
      <c r="C50" s="96" t="s">
        <v>124</v>
      </c>
      <c r="D50" s="98"/>
      <c r="E50" s="98">
        <v>5</v>
      </c>
      <c r="F50" s="86" t="s">
        <v>125</v>
      </c>
      <c r="G50" s="102">
        <v>450</v>
      </c>
      <c r="H50" s="101">
        <f t="shared" si="1"/>
        <v>2250</v>
      </c>
      <c r="I50" s="98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</row>
    <row r="51" spans="1:34" s="81" customFormat="1">
      <c r="A51" s="88">
        <v>42</v>
      </c>
      <c r="B51" s="96"/>
      <c r="C51" s="96" t="s">
        <v>126</v>
      </c>
      <c r="D51" s="98"/>
      <c r="E51" s="98">
        <v>60</v>
      </c>
      <c r="F51" s="86" t="s">
        <v>121</v>
      </c>
      <c r="G51" s="102">
        <v>30</v>
      </c>
      <c r="H51" s="101">
        <f t="shared" si="1"/>
        <v>1800</v>
      </c>
      <c r="I51" s="98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</row>
    <row r="52" spans="1:34" s="81" customFormat="1">
      <c r="A52" s="88">
        <v>43</v>
      </c>
      <c r="B52" s="96"/>
      <c r="C52" s="96" t="s">
        <v>127</v>
      </c>
      <c r="D52" s="98"/>
      <c r="E52" s="98">
        <v>5</v>
      </c>
      <c r="F52" s="86" t="s">
        <v>85</v>
      </c>
      <c r="G52" s="102">
        <v>174</v>
      </c>
      <c r="H52" s="101">
        <f t="shared" si="1"/>
        <v>870</v>
      </c>
      <c r="I52" s="98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</row>
    <row r="53" spans="1:34" s="81" customFormat="1">
      <c r="A53" s="88">
        <v>44</v>
      </c>
      <c r="B53" s="96"/>
      <c r="C53" s="96" t="s">
        <v>128</v>
      </c>
      <c r="D53" s="98"/>
      <c r="E53" s="98">
        <v>50</v>
      </c>
      <c r="F53" s="86" t="s">
        <v>109</v>
      </c>
      <c r="G53" s="102">
        <v>22</v>
      </c>
      <c r="H53" s="101">
        <f t="shared" si="1"/>
        <v>1100</v>
      </c>
      <c r="I53" s="98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</row>
    <row r="54" spans="1:34" s="81" customFormat="1">
      <c r="A54" s="88">
        <v>45</v>
      </c>
      <c r="B54" s="96"/>
      <c r="C54" s="96" t="s">
        <v>129</v>
      </c>
      <c r="D54" s="98"/>
      <c r="E54" s="98">
        <v>50</v>
      </c>
      <c r="F54" s="86" t="s">
        <v>85</v>
      </c>
      <c r="G54" s="102">
        <v>119</v>
      </c>
      <c r="H54" s="101">
        <f t="shared" si="1"/>
        <v>5950</v>
      </c>
      <c r="I54" s="98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</row>
    <row r="55" spans="1:34" s="81" customFormat="1">
      <c r="A55" s="88">
        <v>46</v>
      </c>
      <c r="B55" s="96"/>
      <c r="C55" s="96" t="s">
        <v>130</v>
      </c>
      <c r="D55" s="98"/>
      <c r="E55" s="98">
        <v>50</v>
      </c>
      <c r="F55" s="86" t="s">
        <v>109</v>
      </c>
      <c r="G55" s="102">
        <v>40</v>
      </c>
      <c r="H55" s="101">
        <f t="shared" si="1"/>
        <v>2000</v>
      </c>
      <c r="I55" s="98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</row>
    <row r="56" spans="1:34" s="81" customFormat="1">
      <c r="A56" s="88">
        <v>47</v>
      </c>
      <c r="B56" s="96"/>
      <c r="C56" s="96" t="s">
        <v>131</v>
      </c>
      <c r="D56" s="98"/>
      <c r="E56" s="98">
        <v>4</v>
      </c>
      <c r="F56" s="98" t="s">
        <v>107</v>
      </c>
      <c r="G56" s="50">
        <v>2000</v>
      </c>
      <c r="H56" s="101">
        <f t="shared" si="1"/>
        <v>8000</v>
      </c>
      <c r="I56" s="98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</row>
    <row r="57" spans="1:34" s="81" customFormat="1">
      <c r="A57" s="88">
        <v>48</v>
      </c>
      <c r="B57" s="96"/>
      <c r="C57" s="96" t="s">
        <v>132</v>
      </c>
      <c r="D57" s="98"/>
      <c r="E57" s="98">
        <v>10</v>
      </c>
      <c r="F57" s="86" t="s">
        <v>85</v>
      </c>
      <c r="G57" s="102">
        <v>475</v>
      </c>
      <c r="H57" s="101">
        <f t="shared" si="1"/>
        <v>4750</v>
      </c>
      <c r="I57" s="98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</row>
    <row r="58" spans="1:34" s="81" customFormat="1">
      <c r="A58" s="88">
        <v>49</v>
      </c>
      <c r="B58" s="96"/>
      <c r="C58" s="96" t="s">
        <v>133</v>
      </c>
      <c r="D58" s="98"/>
      <c r="E58" s="98">
        <v>3</v>
      </c>
      <c r="F58" s="86" t="s">
        <v>134</v>
      </c>
      <c r="G58" s="102">
        <v>5350</v>
      </c>
      <c r="H58" s="101">
        <f t="shared" si="1"/>
        <v>16050</v>
      </c>
      <c r="I58" s="98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</row>
    <row r="59" spans="1:34" s="81" customFormat="1">
      <c r="A59" s="88">
        <v>50</v>
      </c>
      <c r="B59" s="96"/>
      <c r="C59" s="96" t="s">
        <v>135</v>
      </c>
      <c r="D59" s="98"/>
      <c r="E59" s="98">
        <v>8</v>
      </c>
      <c r="F59" s="86" t="s">
        <v>112</v>
      </c>
      <c r="G59" s="102">
        <v>2200</v>
      </c>
      <c r="H59" s="101">
        <f t="shared" si="1"/>
        <v>17600</v>
      </c>
      <c r="I59" s="98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</row>
    <row r="60" spans="1:34" s="81" customFormat="1">
      <c r="A60" s="88">
        <v>51</v>
      </c>
      <c r="B60" s="96"/>
      <c r="C60" s="96" t="s">
        <v>136</v>
      </c>
      <c r="D60" s="98"/>
      <c r="E60" s="98">
        <v>2</v>
      </c>
      <c r="F60" s="86" t="s">
        <v>134</v>
      </c>
      <c r="G60" s="102">
        <v>3500</v>
      </c>
      <c r="H60" s="101">
        <f t="shared" si="1"/>
        <v>7000</v>
      </c>
      <c r="I60" s="98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</row>
    <row r="61" spans="1:34" s="81" customFormat="1">
      <c r="A61" s="88">
        <v>52</v>
      </c>
      <c r="B61" s="96"/>
      <c r="C61" s="96" t="s">
        <v>137</v>
      </c>
      <c r="D61" s="98"/>
      <c r="E61" s="98">
        <v>5</v>
      </c>
      <c r="F61" s="86" t="s">
        <v>85</v>
      </c>
      <c r="G61" s="102">
        <v>2684</v>
      </c>
      <c r="H61" s="101">
        <f t="shared" si="1"/>
        <v>13420</v>
      </c>
      <c r="I61" s="98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</row>
    <row r="62" spans="1:34" s="81" customFormat="1">
      <c r="A62" s="88">
        <v>53</v>
      </c>
      <c r="B62" s="96"/>
      <c r="C62" s="96" t="s">
        <v>138</v>
      </c>
      <c r="D62" s="98"/>
      <c r="E62" s="98">
        <v>5</v>
      </c>
      <c r="F62" s="86" t="s">
        <v>134</v>
      </c>
      <c r="G62" s="102">
        <v>5299</v>
      </c>
      <c r="H62" s="101">
        <f t="shared" si="1"/>
        <v>26495</v>
      </c>
      <c r="I62" s="98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</row>
    <row r="63" spans="1:34" s="81" customFormat="1">
      <c r="A63" s="88">
        <v>54</v>
      </c>
      <c r="B63" s="96"/>
      <c r="C63" s="96" t="s">
        <v>86</v>
      </c>
      <c r="D63" s="98"/>
      <c r="E63" s="86">
        <v>162</v>
      </c>
      <c r="F63" s="88" t="s">
        <v>85</v>
      </c>
      <c r="G63" s="50">
        <v>5</v>
      </c>
      <c r="H63" s="101">
        <f t="shared" si="1"/>
        <v>810</v>
      </c>
      <c r="I63" s="98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</row>
    <row r="64" spans="1:34" s="81" customFormat="1">
      <c r="A64" s="88">
        <v>55</v>
      </c>
      <c r="B64" s="96"/>
      <c r="C64" s="96" t="s">
        <v>87</v>
      </c>
      <c r="D64" s="98"/>
      <c r="E64" s="86">
        <v>1</v>
      </c>
      <c r="F64" s="88" t="s">
        <v>83</v>
      </c>
      <c r="G64" s="50">
        <v>650</v>
      </c>
      <c r="H64" s="101">
        <f t="shared" si="1"/>
        <v>650</v>
      </c>
      <c r="I64" s="98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</row>
    <row r="65" spans="1:36" s="81" customFormat="1">
      <c r="A65" s="88">
        <v>56</v>
      </c>
      <c r="B65" s="96"/>
      <c r="C65" s="96" t="s">
        <v>88</v>
      </c>
      <c r="D65" s="98"/>
      <c r="E65" s="86">
        <v>162</v>
      </c>
      <c r="F65" s="88" t="s">
        <v>89</v>
      </c>
      <c r="G65" s="50">
        <v>35</v>
      </c>
      <c r="H65" s="101">
        <f t="shared" si="1"/>
        <v>5670</v>
      </c>
      <c r="I65" s="98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</row>
    <row r="66" spans="1:36" s="81" customFormat="1">
      <c r="A66" s="88">
        <v>57</v>
      </c>
      <c r="B66" s="96"/>
      <c r="C66" s="96" t="s">
        <v>139</v>
      </c>
      <c r="D66" s="98"/>
      <c r="E66" s="86">
        <v>138</v>
      </c>
      <c r="F66" s="88" t="s">
        <v>85</v>
      </c>
      <c r="G66" s="50">
        <v>700</v>
      </c>
      <c r="H66" s="101">
        <f t="shared" si="1"/>
        <v>96600</v>
      </c>
      <c r="I66" s="98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</row>
    <row r="67" spans="1:36" s="81" customFormat="1">
      <c r="A67" s="88">
        <v>58</v>
      </c>
      <c r="B67" s="96"/>
      <c r="C67" s="96" t="s">
        <v>140</v>
      </c>
      <c r="D67" s="98"/>
      <c r="E67" s="86">
        <v>15</v>
      </c>
      <c r="F67" s="88" t="s">
        <v>85</v>
      </c>
      <c r="G67" s="50">
        <v>500</v>
      </c>
      <c r="H67" s="101">
        <f t="shared" si="1"/>
        <v>7500</v>
      </c>
      <c r="I67" s="98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</row>
    <row r="68" spans="1:36">
      <c r="A68" s="95">
        <v>59</v>
      </c>
      <c r="B68" s="56" t="s">
        <v>23</v>
      </c>
      <c r="C68" s="56" t="s">
        <v>141</v>
      </c>
      <c r="D68" s="61" t="s">
        <v>38</v>
      </c>
      <c r="E68" s="61"/>
      <c r="F68" s="61"/>
      <c r="G68" s="62"/>
      <c r="H68" s="65">
        <f>SUM(H69:H78)</f>
        <v>2620836</v>
      </c>
      <c r="I68" s="61" t="s">
        <v>26</v>
      </c>
      <c r="J68" s="233"/>
      <c r="K68" s="233">
        <v>3</v>
      </c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W68" s="223"/>
      <c r="X68" s="223">
        <f>+H68</f>
        <v>2620836</v>
      </c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83">
        <f>SUBTOTAL(9,J68:U68)</f>
        <v>3</v>
      </c>
      <c r="AJ68" s="84">
        <f>+H68/AI68</f>
        <v>873612</v>
      </c>
    </row>
    <row r="69" spans="1:36" s="81" customFormat="1">
      <c r="A69" s="88">
        <v>60</v>
      </c>
      <c r="B69" s="96"/>
      <c r="C69" s="16" t="s">
        <v>848</v>
      </c>
      <c r="D69" s="98"/>
      <c r="E69" s="98">
        <v>224</v>
      </c>
      <c r="F69" s="86" t="s">
        <v>81</v>
      </c>
      <c r="G69" s="102">
        <v>2700</v>
      </c>
      <c r="H69" s="50">
        <v>2419200</v>
      </c>
      <c r="I69" s="111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</row>
    <row r="70" spans="1:36" s="81" customFormat="1">
      <c r="A70" s="88">
        <v>61</v>
      </c>
      <c r="B70" s="96"/>
      <c r="C70" s="96" t="s">
        <v>82</v>
      </c>
      <c r="D70" s="98"/>
      <c r="E70" s="98">
        <v>3</v>
      </c>
      <c r="F70" s="86" t="s">
        <v>83</v>
      </c>
      <c r="G70" s="102">
        <v>290</v>
      </c>
      <c r="H70" s="50">
        <v>870</v>
      </c>
      <c r="I70" s="112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</row>
    <row r="71" spans="1:36" s="81" customFormat="1">
      <c r="A71" s="88">
        <v>62</v>
      </c>
      <c r="B71" s="96"/>
      <c r="C71" s="96" t="s">
        <v>84</v>
      </c>
      <c r="D71" s="98"/>
      <c r="E71" s="98">
        <v>224</v>
      </c>
      <c r="F71" s="86" t="s">
        <v>85</v>
      </c>
      <c r="G71" s="102">
        <v>12</v>
      </c>
      <c r="H71" s="50">
        <v>2688</v>
      </c>
      <c r="I71" s="98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</row>
    <row r="72" spans="1:36" s="81" customFormat="1">
      <c r="A72" s="88">
        <v>63</v>
      </c>
      <c r="B72" s="96"/>
      <c r="C72" s="96" t="s">
        <v>86</v>
      </c>
      <c r="D72" s="98"/>
      <c r="E72" s="98">
        <v>224</v>
      </c>
      <c r="F72" s="86" t="s">
        <v>85</v>
      </c>
      <c r="G72" s="102">
        <v>5</v>
      </c>
      <c r="H72" s="50">
        <v>1120</v>
      </c>
      <c r="I72" s="98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</row>
    <row r="73" spans="1:36" s="81" customFormat="1">
      <c r="A73" s="88">
        <v>64</v>
      </c>
      <c r="B73" s="96"/>
      <c r="C73" s="96" t="s">
        <v>87</v>
      </c>
      <c r="D73" s="98"/>
      <c r="E73" s="98">
        <v>3</v>
      </c>
      <c r="F73" s="86" t="s">
        <v>83</v>
      </c>
      <c r="G73" s="102">
        <v>650</v>
      </c>
      <c r="H73" s="50">
        <v>1950</v>
      </c>
      <c r="I73" s="98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</row>
    <row r="74" spans="1:36" s="81" customFormat="1">
      <c r="A74" s="88">
        <v>65</v>
      </c>
      <c r="B74" s="96"/>
      <c r="C74" s="96" t="s">
        <v>88</v>
      </c>
      <c r="D74" s="98"/>
      <c r="E74" s="98">
        <v>224</v>
      </c>
      <c r="F74" s="86" t="s">
        <v>89</v>
      </c>
      <c r="G74" s="102">
        <v>35</v>
      </c>
      <c r="H74" s="50">
        <v>7840</v>
      </c>
      <c r="I74" s="98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</row>
    <row r="75" spans="1:36" s="81" customFormat="1">
      <c r="A75" s="88">
        <v>66</v>
      </c>
      <c r="B75" s="96"/>
      <c r="C75" s="96" t="s">
        <v>139</v>
      </c>
      <c r="D75" s="98"/>
      <c r="E75" s="98">
        <v>224</v>
      </c>
      <c r="F75" s="98" t="s">
        <v>85</v>
      </c>
      <c r="G75" s="50">
        <v>700</v>
      </c>
      <c r="H75" s="102">
        <v>156800</v>
      </c>
      <c r="I75" s="98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</row>
    <row r="76" spans="1:36" s="81" customFormat="1">
      <c r="A76" s="88">
        <v>67</v>
      </c>
      <c r="B76" s="96"/>
      <c r="C76" s="96" t="s">
        <v>140</v>
      </c>
      <c r="D76" s="98"/>
      <c r="E76" s="98">
        <v>15</v>
      </c>
      <c r="F76" s="98" t="s">
        <v>85</v>
      </c>
      <c r="G76" s="50">
        <v>500</v>
      </c>
      <c r="H76" s="102">
        <v>7500</v>
      </c>
      <c r="I76" s="98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</row>
    <row r="77" spans="1:36" s="81" customFormat="1">
      <c r="A77" s="88">
        <v>68</v>
      </c>
      <c r="B77" s="96"/>
      <c r="C77" s="96" t="s">
        <v>142</v>
      </c>
      <c r="D77" s="98"/>
      <c r="E77" s="98">
        <v>2</v>
      </c>
      <c r="F77" s="98" t="s">
        <v>85</v>
      </c>
      <c r="G77" s="50">
        <v>8995</v>
      </c>
      <c r="H77" s="102">
        <v>17990</v>
      </c>
      <c r="I77" s="98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</row>
    <row r="78" spans="1:36" s="81" customFormat="1">
      <c r="A78" s="88">
        <v>69</v>
      </c>
      <c r="B78" s="96"/>
      <c r="C78" s="96" t="s">
        <v>143</v>
      </c>
      <c r="D78" s="98"/>
      <c r="E78" s="98">
        <v>2</v>
      </c>
      <c r="F78" s="98" t="s">
        <v>85</v>
      </c>
      <c r="G78" s="50">
        <v>2439</v>
      </c>
      <c r="H78" s="102">
        <v>4878</v>
      </c>
      <c r="I78" s="98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</row>
    <row r="79" spans="1:36" ht="25.5">
      <c r="A79" s="95">
        <v>70</v>
      </c>
      <c r="B79" s="56" t="s">
        <v>23</v>
      </c>
      <c r="C79" s="56" t="s">
        <v>144</v>
      </c>
      <c r="D79" s="61" t="s">
        <v>38</v>
      </c>
      <c r="E79" s="61"/>
      <c r="F79" s="61"/>
      <c r="G79" s="62"/>
      <c r="H79" s="65">
        <f>SUM(H80:H90)</f>
        <v>1374928</v>
      </c>
      <c r="I79" s="61" t="s">
        <v>26</v>
      </c>
      <c r="J79" s="233"/>
      <c r="K79" s="233"/>
      <c r="L79" s="233">
        <v>2</v>
      </c>
      <c r="M79" s="233"/>
      <c r="N79" s="233"/>
      <c r="O79" s="233"/>
      <c r="P79" s="233"/>
      <c r="Q79" s="233"/>
      <c r="R79" s="233"/>
      <c r="S79" s="233"/>
      <c r="T79" s="233"/>
      <c r="U79" s="233"/>
      <c r="W79" s="223"/>
      <c r="X79" s="223"/>
      <c r="Y79" s="223">
        <f>+H79</f>
        <v>1374928</v>
      </c>
      <c r="Z79" s="223"/>
      <c r="AA79" s="223"/>
      <c r="AB79" s="223"/>
      <c r="AC79" s="223"/>
      <c r="AD79" s="223"/>
      <c r="AE79" s="223"/>
      <c r="AF79" s="223"/>
      <c r="AG79" s="223"/>
      <c r="AH79" s="223"/>
      <c r="AI79" s="83">
        <f>SUBTOTAL(9,J79:U79)</f>
        <v>2</v>
      </c>
      <c r="AJ79" s="84">
        <f>+H79/AI79</f>
        <v>687464</v>
      </c>
    </row>
    <row r="80" spans="1:36" s="81" customFormat="1">
      <c r="A80" s="88">
        <v>71</v>
      </c>
      <c r="B80" s="96"/>
      <c r="C80" s="16" t="s">
        <v>848</v>
      </c>
      <c r="D80" s="98"/>
      <c r="E80" s="86">
        <v>104</v>
      </c>
      <c r="F80" s="88" t="s">
        <v>81</v>
      </c>
      <c r="G80" s="50">
        <v>2700</v>
      </c>
      <c r="H80" s="109">
        <v>1123200</v>
      </c>
      <c r="I80" s="98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</row>
    <row r="81" spans="1:36" s="81" customFormat="1">
      <c r="A81" s="88">
        <v>72</v>
      </c>
      <c r="B81" s="96"/>
      <c r="C81" s="96" t="s">
        <v>82</v>
      </c>
      <c r="D81" s="98"/>
      <c r="E81" s="86">
        <v>3</v>
      </c>
      <c r="F81" s="88" t="s">
        <v>83</v>
      </c>
      <c r="G81" s="50">
        <v>290</v>
      </c>
      <c r="H81" s="109">
        <v>870</v>
      </c>
      <c r="I81" s="98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</row>
    <row r="82" spans="1:36" s="81" customFormat="1">
      <c r="A82" s="88">
        <v>73</v>
      </c>
      <c r="B82" s="96"/>
      <c r="C82" s="96" t="s">
        <v>84</v>
      </c>
      <c r="D82" s="98"/>
      <c r="E82" s="86">
        <v>104</v>
      </c>
      <c r="F82" s="88" t="s">
        <v>85</v>
      </c>
      <c r="G82" s="50">
        <v>12</v>
      </c>
      <c r="H82" s="109">
        <v>1248</v>
      </c>
      <c r="I82" s="98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</row>
    <row r="83" spans="1:36" s="81" customFormat="1">
      <c r="A83" s="88">
        <v>74</v>
      </c>
      <c r="B83" s="96"/>
      <c r="C83" s="96" t="s">
        <v>86</v>
      </c>
      <c r="D83" s="98"/>
      <c r="E83" s="86">
        <v>104</v>
      </c>
      <c r="F83" s="88" t="s">
        <v>85</v>
      </c>
      <c r="G83" s="50">
        <v>5</v>
      </c>
      <c r="H83" s="109">
        <v>520</v>
      </c>
      <c r="I83" s="98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</row>
    <row r="84" spans="1:36" s="81" customFormat="1">
      <c r="A84" s="88">
        <v>75</v>
      </c>
      <c r="B84" s="96"/>
      <c r="C84" s="96" t="s">
        <v>87</v>
      </c>
      <c r="D84" s="98"/>
      <c r="E84" s="86">
        <v>3</v>
      </c>
      <c r="F84" s="88" t="s">
        <v>83</v>
      </c>
      <c r="G84" s="50">
        <v>650</v>
      </c>
      <c r="H84" s="109">
        <v>1950</v>
      </c>
      <c r="I84" s="98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</row>
    <row r="85" spans="1:36" s="81" customFormat="1">
      <c r="A85" s="88">
        <v>76</v>
      </c>
      <c r="B85" s="96"/>
      <c r="C85" s="96" t="s">
        <v>88</v>
      </c>
      <c r="D85" s="98"/>
      <c r="E85" s="86">
        <v>104</v>
      </c>
      <c r="F85" s="88" t="s">
        <v>89</v>
      </c>
      <c r="G85" s="50">
        <v>35</v>
      </c>
      <c r="H85" s="109">
        <v>3640</v>
      </c>
      <c r="I85" s="98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</row>
    <row r="86" spans="1:36" s="81" customFormat="1">
      <c r="A86" s="88">
        <v>77</v>
      </c>
      <c r="B86" s="96"/>
      <c r="C86" s="96" t="s">
        <v>139</v>
      </c>
      <c r="D86" s="98"/>
      <c r="E86" s="86">
        <v>80</v>
      </c>
      <c r="F86" s="88" t="s">
        <v>85</v>
      </c>
      <c r="G86" s="50">
        <v>700</v>
      </c>
      <c r="H86" s="109">
        <v>56000</v>
      </c>
      <c r="I86" s="98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</row>
    <row r="87" spans="1:36" s="81" customFormat="1">
      <c r="A87" s="88">
        <v>78</v>
      </c>
      <c r="B87" s="96"/>
      <c r="C87" s="96" t="s">
        <v>145</v>
      </c>
      <c r="D87" s="98"/>
      <c r="E87" s="86">
        <v>24</v>
      </c>
      <c r="F87" s="88" t="s">
        <v>85</v>
      </c>
      <c r="G87" s="50">
        <v>2500</v>
      </c>
      <c r="H87" s="109">
        <v>60000</v>
      </c>
      <c r="I87" s="98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</row>
    <row r="88" spans="1:36" s="81" customFormat="1">
      <c r="A88" s="88">
        <v>79</v>
      </c>
      <c r="B88" s="96"/>
      <c r="C88" s="96" t="s">
        <v>140</v>
      </c>
      <c r="D88" s="98"/>
      <c r="E88" s="86">
        <v>15</v>
      </c>
      <c r="F88" s="88" t="s">
        <v>85</v>
      </c>
      <c r="G88" s="50">
        <v>500</v>
      </c>
      <c r="H88" s="109">
        <v>7500</v>
      </c>
      <c r="I88" s="98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</row>
    <row r="89" spans="1:36" s="81" customFormat="1">
      <c r="A89" s="88">
        <v>80</v>
      </c>
      <c r="B89" s="96"/>
      <c r="C89" s="96" t="s">
        <v>146</v>
      </c>
      <c r="D89" s="98"/>
      <c r="E89" s="86">
        <v>24</v>
      </c>
      <c r="F89" s="88" t="s">
        <v>85</v>
      </c>
      <c r="G89" s="50">
        <v>3000</v>
      </c>
      <c r="H89" s="109">
        <v>72000</v>
      </c>
      <c r="I89" s="98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</row>
    <row r="90" spans="1:36" s="81" customFormat="1" ht="25.5">
      <c r="A90" s="88">
        <v>81</v>
      </c>
      <c r="B90" s="96"/>
      <c r="C90" s="96" t="s">
        <v>147</v>
      </c>
      <c r="D90" s="98"/>
      <c r="E90" s="86">
        <v>48</v>
      </c>
      <c r="F90" s="88" t="s">
        <v>81</v>
      </c>
      <c r="G90" s="50">
        <v>500</v>
      </c>
      <c r="H90" s="109">
        <v>48000</v>
      </c>
      <c r="I90" s="98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</row>
    <row r="91" spans="1:36" ht="25.5">
      <c r="A91" s="95">
        <v>82</v>
      </c>
      <c r="B91" s="56" t="s">
        <v>23</v>
      </c>
      <c r="C91" s="56" t="s">
        <v>148</v>
      </c>
      <c r="D91" s="61" t="s">
        <v>38</v>
      </c>
      <c r="E91" s="61"/>
      <c r="F91" s="61"/>
      <c r="G91" s="62"/>
      <c r="H91" s="65">
        <f>SUM(H92:H155)</f>
        <v>2029735.68</v>
      </c>
      <c r="I91" s="61" t="s">
        <v>26</v>
      </c>
      <c r="J91" s="233">
        <v>1</v>
      </c>
      <c r="K91" s="233"/>
      <c r="L91" s="233"/>
      <c r="M91" s="233">
        <v>1</v>
      </c>
      <c r="N91" s="233"/>
      <c r="O91" s="233"/>
      <c r="P91" s="233">
        <v>1</v>
      </c>
      <c r="Q91" s="233"/>
      <c r="R91" s="233"/>
      <c r="S91" s="233">
        <v>1</v>
      </c>
      <c r="T91" s="233"/>
      <c r="U91" s="233"/>
      <c r="W91" s="223">
        <f>+H91/4</f>
        <v>507433.92</v>
      </c>
      <c r="X91" s="223"/>
      <c r="Y91" s="223"/>
      <c r="Z91" s="223">
        <f>+W91</f>
        <v>507433.92</v>
      </c>
      <c r="AA91" s="223"/>
      <c r="AB91" s="223"/>
      <c r="AC91" s="223">
        <f>+W91</f>
        <v>507433.92</v>
      </c>
      <c r="AD91" s="223"/>
      <c r="AE91" s="223"/>
      <c r="AF91" s="223">
        <f>+W91</f>
        <v>507433.92</v>
      </c>
      <c r="AG91" s="223"/>
      <c r="AH91" s="223"/>
      <c r="AI91" s="83">
        <f>SUBTOTAL(9,J91:U91)</f>
        <v>4</v>
      </c>
      <c r="AJ91" s="84">
        <f>+H91/AI91</f>
        <v>507433.92</v>
      </c>
    </row>
    <row r="92" spans="1:36" s="81" customFormat="1">
      <c r="A92" s="88">
        <v>83</v>
      </c>
      <c r="B92" s="96"/>
      <c r="C92" s="110" t="s">
        <v>149</v>
      </c>
      <c r="D92" s="86"/>
      <c r="E92" s="88"/>
      <c r="F92" s="86"/>
      <c r="G92" s="109"/>
      <c r="H92" s="101"/>
      <c r="I92" s="98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</row>
    <row r="93" spans="1:36" s="81" customFormat="1">
      <c r="A93" s="88">
        <v>84</v>
      </c>
      <c r="B93" s="96"/>
      <c r="C93" s="96" t="s">
        <v>150</v>
      </c>
      <c r="D93" s="98"/>
      <c r="E93" s="86">
        <v>25</v>
      </c>
      <c r="F93" s="88" t="s">
        <v>81</v>
      </c>
      <c r="G93" s="50">
        <v>120</v>
      </c>
      <c r="H93" s="109">
        <v>15000</v>
      </c>
      <c r="I93" s="98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</row>
    <row r="94" spans="1:36" s="81" customFormat="1">
      <c r="A94" s="88">
        <v>85</v>
      </c>
      <c r="B94" s="96"/>
      <c r="C94" s="96" t="s">
        <v>151</v>
      </c>
      <c r="D94" s="98"/>
      <c r="E94" s="86">
        <v>25</v>
      </c>
      <c r="F94" s="88" t="s">
        <v>81</v>
      </c>
      <c r="G94" s="50">
        <v>180</v>
      </c>
      <c r="H94" s="109">
        <v>22500</v>
      </c>
      <c r="I94" s="98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</row>
    <row r="95" spans="1:36" s="81" customFormat="1">
      <c r="A95" s="88">
        <v>86</v>
      </c>
      <c r="B95" s="96"/>
      <c r="C95" s="110" t="s">
        <v>152</v>
      </c>
      <c r="D95" s="98"/>
      <c r="E95" s="86"/>
      <c r="F95" s="88"/>
      <c r="G95" s="50"/>
      <c r="H95" s="109"/>
      <c r="I95" s="98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</row>
    <row r="96" spans="1:36" s="81" customFormat="1">
      <c r="A96" s="88">
        <v>87</v>
      </c>
      <c r="B96" s="96"/>
      <c r="C96" s="96" t="s">
        <v>153</v>
      </c>
      <c r="D96" s="98"/>
      <c r="E96" s="86">
        <v>208</v>
      </c>
      <c r="F96" s="88" t="s">
        <v>81</v>
      </c>
      <c r="G96" s="50">
        <v>150</v>
      </c>
      <c r="H96" s="109">
        <v>62400</v>
      </c>
      <c r="I96" s="107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</row>
    <row r="97" spans="1:34" s="81" customFormat="1">
      <c r="A97" s="88">
        <v>88</v>
      </c>
      <c r="B97" s="96"/>
      <c r="C97" s="96" t="s">
        <v>154</v>
      </c>
      <c r="D97" s="98"/>
      <c r="E97" s="86">
        <v>208</v>
      </c>
      <c r="F97" s="88" t="s">
        <v>81</v>
      </c>
      <c r="G97" s="50">
        <v>120</v>
      </c>
      <c r="H97" s="109">
        <v>49920</v>
      </c>
      <c r="I97" s="98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</row>
    <row r="98" spans="1:34" s="81" customFormat="1">
      <c r="A98" s="88">
        <v>89</v>
      </c>
      <c r="B98" s="96"/>
      <c r="C98" s="96" t="s">
        <v>151</v>
      </c>
      <c r="D98" s="98"/>
      <c r="E98" s="86">
        <v>208</v>
      </c>
      <c r="F98" s="88" t="s">
        <v>81</v>
      </c>
      <c r="G98" s="50">
        <v>180</v>
      </c>
      <c r="H98" s="109">
        <v>74880</v>
      </c>
      <c r="I98" s="98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</row>
    <row r="99" spans="1:34" s="81" customFormat="1">
      <c r="A99" s="88">
        <v>90</v>
      </c>
      <c r="B99" s="96"/>
      <c r="C99" s="96" t="s">
        <v>155</v>
      </c>
      <c r="D99" s="98"/>
      <c r="E99" s="86">
        <v>208</v>
      </c>
      <c r="F99" s="88" t="s">
        <v>81</v>
      </c>
      <c r="G99" s="50">
        <v>120</v>
      </c>
      <c r="H99" s="109">
        <v>49920</v>
      </c>
      <c r="I99" s="98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</row>
    <row r="100" spans="1:34" s="81" customFormat="1">
      <c r="A100" s="88">
        <v>91</v>
      </c>
      <c r="B100" s="96"/>
      <c r="C100" s="96" t="s">
        <v>156</v>
      </c>
      <c r="D100" s="98"/>
      <c r="E100" s="86">
        <v>208</v>
      </c>
      <c r="F100" s="88" t="s">
        <v>81</v>
      </c>
      <c r="G100" s="50">
        <v>180</v>
      </c>
      <c r="H100" s="109">
        <v>74880</v>
      </c>
      <c r="I100" s="98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</row>
    <row r="101" spans="1:34" s="81" customFormat="1">
      <c r="A101" s="88">
        <v>92</v>
      </c>
      <c r="B101" s="96"/>
      <c r="C101" s="110" t="s">
        <v>157</v>
      </c>
      <c r="D101" s="98"/>
      <c r="E101" s="86"/>
      <c r="F101" s="88"/>
      <c r="G101" s="50"/>
      <c r="H101" s="109"/>
      <c r="I101" s="98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</row>
    <row r="102" spans="1:34" s="81" customFormat="1">
      <c r="A102" s="88">
        <v>93</v>
      </c>
      <c r="B102" s="96"/>
      <c r="C102" s="96" t="s">
        <v>153</v>
      </c>
      <c r="D102" s="98"/>
      <c r="E102" s="86">
        <v>70</v>
      </c>
      <c r="F102" s="88" t="s">
        <v>81</v>
      </c>
      <c r="G102" s="50">
        <v>150</v>
      </c>
      <c r="H102" s="109">
        <v>21000</v>
      </c>
      <c r="I102" s="98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</row>
    <row r="103" spans="1:34" s="81" customFormat="1">
      <c r="A103" s="88">
        <v>94</v>
      </c>
      <c r="B103" s="96"/>
      <c r="C103" s="96" t="s">
        <v>154</v>
      </c>
      <c r="D103" s="98"/>
      <c r="E103" s="86">
        <v>70</v>
      </c>
      <c r="F103" s="88" t="s">
        <v>81</v>
      </c>
      <c r="G103" s="50">
        <v>120</v>
      </c>
      <c r="H103" s="109">
        <v>16800</v>
      </c>
      <c r="I103" s="98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</row>
    <row r="104" spans="1:34" s="81" customFormat="1">
      <c r="A104" s="88">
        <v>95</v>
      </c>
      <c r="B104" s="96"/>
      <c r="C104" s="96" t="s">
        <v>151</v>
      </c>
      <c r="D104" s="98"/>
      <c r="E104" s="86">
        <v>70</v>
      </c>
      <c r="F104" s="88" t="s">
        <v>81</v>
      </c>
      <c r="G104" s="50">
        <v>180</v>
      </c>
      <c r="H104" s="109">
        <v>25200</v>
      </c>
      <c r="I104" s="98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</row>
    <row r="105" spans="1:34" s="81" customFormat="1">
      <c r="A105" s="88">
        <v>96</v>
      </c>
      <c r="B105" s="96"/>
      <c r="C105" s="96" t="s">
        <v>155</v>
      </c>
      <c r="D105" s="98"/>
      <c r="E105" s="86">
        <v>70</v>
      </c>
      <c r="F105" s="88" t="s">
        <v>81</v>
      </c>
      <c r="G105" s="50">
        <v>120</v>
      </c>
      <c r="H105" s="109">
        <v>16800</v>
      </c>
      <c r="I105" s="98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</row>
    <row r="106" spans="1:34" s="81" customFormat="1">
      <c r="A106" s="88">
        <v>97</v>
      </c>
      <c r="B106" s="96"/>
      <c r="C106" s="96" t="s">
        <v>156</v>
      </c>
      <c r="D106" s="98"/>
      <c r="E106" s="86">
        <v>70</v>
      </c>
      <c r="F106" s="88" t="s">
        <v>81</v>
      </c>
      <c r="G106" s="50">
        <v>180</v>
      </c>
      <c r="H106" s="109">
        <v>25200</v>
      </c>
      <c r="I106" s="98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</row>
    <row r="107" spans="1:34" s="81" customFormat="1">
      <c r="A107" s="88">
        <v>98</v>
      </c>
      <c r="B107" s="96"/>
      <c r="C107" s="110" t="s">
        <v>158</v>
      </c>
      <c r="D107" s="98"/>
      <c r="E107" s="86"/>
      <c r="F107" s="88"/>
      <c r="G107" s="50"/>
      <c r="H107" s="109"/>
      <c r="I107" s="98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</row>
    <row r="108" spans="1:34" s="81" customFormat="1">
      <c r="A108" s="88">
        <v>99</v>
      </c>
      <c r="B108" s="96"/>
      <c r="C108" s="96" t="s">
        <v>153</v>
      </c>
      <c r="D108" s="98"/>
      <c r="E108" s="86">
        <v>150</v>
      </c>
      <c r="F108" s="88" t="s">
        <v>81</v>
      </c>
      <c r="G108" s="50">
        <v>150</v>
      </c>
      <c r="H108" s="109">
        <v>45000</v>
      </c>
      <c r="I108" s="98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</row>
    <row r="109" spans="1:34" s="81" customFormat="1">
      <c r="A109" s="88">
        <v>100</v>
      </c>
      <c r="B109" s="96"/>
      <c r="C109" s="96" t="s">
        <v>154</v>
      </c>
      <c r="D109" s="98"/>
      <c r="E109" s="86">
        <v>150</v>
      </c>
      <c r="F109" s="88" t="s">
        <v>81</v>
      </c>
      <c r="G109" s="50">
        <v>120</v>
      </c>
      <c r="H109" s="109">
        <v>36000</v>
      </c>
      <c r="I109" s="98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</row>
    <row r="110" spans="1:34" s="81" customFormat="1">
      <c r="A110" s="88">
        <v>101</v>
      </c>
      <c r="B110" s="96"/>
      <c r="C110" s="96" t="s">
        <v>151</v>
      </c>
      <c r="D110" s="98"/>
      <c r="E110" s="86">
        <v>150</v>
      </c>
      <c r="F110" s="88" t="s">
        <v>81</v>
      </c>
      <c r="G110" s="50">
        <v>180</v>
      </c>
      <c r="H110" s="109">
        <v>54000</v>
      </c>
      <c r="I110" s="98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</row>
    <row r="111" spans="1:34" s="81" customFormat="1">
      <c r="A111" s="88">
        <v>102</v>
      </c>
      <c r="B111" s="96"/>
      <c r="C111" s="96" t="s">
        <v>155</v>
      </c>
      <c r="D111" s="98"/>
      <c r="E111" s="86">
        <v>150</v>
      </c>
      <c r="F111" s="88" t="s">
        <v>81</v>
      </c>
      <c r="G111" s="50">
        <v>120</v>
      </c>
      <c r="H111" s="109">
        <v>36000</v>
      </c>
      <c r="I111" s="98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</row>
    <row r="112" spans="1:34" s="81" customFormat="1">
      <c r="A112" s="88">
        <v>103</v>
      </c>
      <c r="B112" s="96"/>
      <c r="C112" s="96" t="s">
        <v>156</v>
      </c>
      <c r="D112" s="98"/>
      <c r="E112" s="86">
        <v>150</v>
      </c>
      <c r="F112" s="88" t="s">
        <v>81</v>
      </c>
      <c r="G112" s="50">
        <v>180</v>
      </c>
      <c r="H112" s="109">
        <v>54000</v>
      </c>
      <c r="I112" s="98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</row>
    <row r="113" spans="1:34" s="81" customFormat="1">
      <c r="A113" s="88">
        <v>104</v>
      </c>
      <c r="B113" s="96"/>
      <c r="C113" s="110" t="s">
        <v>159</v>
      </c>
      <c r="D113" s="98"/>
      <c r="E113" s="86"/>
      <c r="F113" s="88"/>
      <c r="G113" s="50"/>
      <c r="H113" s="109"/>
      <c r="I113" s="98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</row>
    <row r="114" spans="1:34" s="81" customFormat="1">
      <c r="A114" s="88">
        <v>105</v>
      </c>
      <c r="B114" s="96"/>
      <c r="C114" s="96" t="s">
        <v>160</v>
      </c>
      <c r="D114" s="98"/>
      <c r="E114" s="86">
        <v>50</v>
      </c>
      <c r="F114" s="88" t="s">
        <v>109</v>
      </c>
      <c r="G114" s="50">
        <v>525</v>
      </c>
      <c r="H114" s="109">
        <v>26250</v>
      </c>
      <c r="I114" s="98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</row>
    <row r="115" spans="1:34" s="81" customFormat="1">
      <c r="A115" s="88">
        <v>106</v>
      </c>
      <c r="B115" s="96"/>
      <c r="C115" s="96" t="s">
        <v>161</v>
      </c>
      <c r="D115" s="98"/>
      <c r="E115" s="86">
        <v>3</v>
      </c>
      <c r="F115" s="88" t="s">
        <v>162</v>
      </c>
      <c r="G115" s="50">
        <v>5000</v>
      </c>
      <c r="H115" s="109">
        <v>15000</v>
      </c>
      <c r="I115" s="98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</row>
    <row r="116" spans="1:34" s="81" customFormat="1">
      <c r="A116" s="88">
        <v>107</v>
      </c>
      <c r="B116" s="96"/>
      <c r="C116" s="96" t="s">
        <v>163</v>
      </c>
      <c r="D116" s="98"/>
      <c r="E116" s="86">
        <v>100</v>
      </c>
      <c r="F116" s="88" t="s">
        <v>121</v>
      </c>
      <c r="G116" s="50">
        <v>100</v>
      </c>
      <c r="H116" s="109">
        <v>10000</v>
      </c>
      <c r="I116" s="98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</row>
    <row r="117" spans="1:34" s="81" customFormat="1">
      <c r="A117" s="88">
        <v>108</v>
      </c>
      <c r="B117" s="96"/>
      <c r="C117" s="96" t="s">
        <v>164</v>
      </c>
      <c r="D117" s="98"/>
      <c r="E117" s="86">
        <v>20</v>
      </c>
      <c r="F117" s="88" t="s">
        <v>121</v>
      </c>
      <c r="G117" s="50">
        <v>220</v>
      </c>
      <c r="H117" s="109">
        <v>4400</v>
      </c>
      <c r="I117" s="98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</row>
    <row r="118" spans="1:34" s="81" customFormat="1">
      <c r="A118" s="88">
        <v>109</v>
      </c>
      <c r="B118" s="96"/>
      <c r="C118" s="96" t="s">
        <v>165</v>
      </c>
      <c r="D118" s="98"/>
      <c r="E118" s="86">
        <v>20</v>
      </c>
      <c r="F118" s="88" t="s">
        <v>121</v>
      </c>
      <c r="G118" s="50">
        <v>180</v>
      </c>
      <c r="H118" s="109">
        <v>3600</v>
      </c>
      <c r="I118" s="98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</row>
    <row r="119" spans="1:34" s="81" customFormat="1">
      <c r="A119" s="88">
        <v>110</v>
      </c>
      <c r="B119" s="96"/>
      <c r="C119" s="96" t="s">
        <v>135</v>
      </c>
      <c r="D119" s="98"/>
      <c r="E119" s="86">
        <v>6</v>
      </c>
      <c r="F119" s="88" t="s">
        <v>112</v>
      </c>
      <c r="G119" s="50">
        <v>2200</v>
      </c>
      <c r="H119" s="109">
        <v>13200</v>
      </c>
      <c r="I119" s="98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</row>
    <row r="120" spans="1:34" s="81" customFormat="1">
      <c r="A120" s="88">
        <v>111</v>
      </c>
      <c r="B120" s="96"/>
      <c r="C120" s="96" t="s">
        <v>114</v>
      </c>
      <c r="D120" s="98"/>
      <c r="E120" s="86">
        <v>5</v>
      </c>
      <c r="F120" s="88" t="s">
        <v>85</v>
      </c>
      <c r="G120" s="50">
        <v>399.75</v>
      </c>
      <c r="H120" s="109">
        <v>1998.75</v>
      </c>
      <c r="I120" s="98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</row>
    <row r="121" spans="1:34" s="81" customFormat="1">
      <c r="A121" s="88">
        <v>112</v>
      </c>
      <c r="B121" s="96"/>
      <c r="C121" s="96" t="s">
        <v>137</v>
      </c>
      <c r="D121" s="98"/>
      <c r="E121" s="86">
        <v>5</v>
      </c>
      <c r="F121" s="88" t="s">
        <v>85</v>
      </c>
      <c r="G121" s="50">
        <v>2684</v>
      </c>
      <c r="H121" s="109">
        <v>13420</v>
      </c>
      <c r="I121" s="98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</row>
    <row r="122" spans="1:34" s="81" customFormat="1">
      <c r="A122" s="88">
        <v>113</v>
      </c>
      <c r="B122" s="96"/>
      <c r="C122" s="96" t="s">
        <v>166</v>
      </c>
      <c r="D122" s="98"/>
      <c r="E122" s="86">
        <v>3</v>
      </c>
      <c r="F122" s="88" t="s">
        <v>85</v>
      </c>
      <c r="G122" s="50">
        <v>3500</v>
      </c>
      <c r="H122" s="109">
        <v>10500</v>
      </c>
      <c r="I122" s="98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</row>
    <row r="123" spans="1:34" s="81" customFormat="1">
      <c r="A123" s="88">
        <v>114</v>
      </c>
      <c r="B123" s="96"/>
      <c r="C123" s="96" t="s">
        <v>92</v>
      </c>
      <c r="D123" s="98"/>
      <c r="E123" s="86">
        <v>1</v>
      </c>
      <c r="F123" s="88" t="s">
        <v>85</v>
      </c>
      <c r="G123" s="50">
        <v>48000</v>
      </c>
      <c r="H123" s="109">
        <v>48000</v>
      </c>
      <c r="I123" s="98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</row>
    <row r="124" spans="1:34" s="81" customFormat="1">
      <c r="A124" s="88">
        <v>115</v>
      </c>
      <c r="B124" s="96"/>
      <c r="C124" s="96" t="s">
        <v>167</v>
      </c>
      <c r="D124" s="98"/>
      <c r="E124" s="86">
        <v>1</v>
      </c>
      <c r="F124" s="88" t="s">
        <v>85</v>
      </c>
      <c r="G124" s="50">
        <v>450</v>
      </c>
      <c r="H124" s="109">
        <v>450</v>
      </c>
      <c r="I124" s="98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</row>
    <row r="125" spans="1:34" s="81" customFormat="1">
      <c r="A125" s="88">
        <v>116</v>
      </c>
      <c r="B125" s="96"/>
      <c r="C125" s="96" t="s">
        <v>168</v>
      </c>
      <c r="D125" s="98"/>
      <c r="E125" s="86">
        <v>1</v>
      </c>
      <c r="F125" s="88" t="s">
        <v>85</v>
      </c>
      <c r="G125" s="50">
        <v>14999</v>
      </c>
      <c r="H125" s="109">
        <v>14999</v>
      </c>
      <c r="I125" s="98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</row>
    <row r="126" spans="1:34" s="81" customFormat="1">
      <c r="A126" s="88">
        <v>117</v>
      </c>
      <c r="B126" s="96"/>
      <c r="C126" s="96" t="s">
        <v>169</v>
      </c>
      <c r="D126" s="98"/>
      <c r="E126" s="86">
        <v>20</v>
      </c>
      <c r="F126" s="88" t="s">
        <v>109</v>
      </c>
      <c r="G126" s="50">
        <v>1455</v>
      </c>
      <c r="H126" s="109">
        <v>29100</v>
      </c>
      <c r="I126" s="98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</row>
    <row r="127" spans="1:34" s="81" customFormat="1">
      <c r="A127" s="88">
        <v>118</v>
      </c>
      <c r="B127" s="96"/>
      <c r="C127" s="96" t="s">
        <v>170</v>
      </c>
      <c r="D127" s="98"/>
      <c r="E127" s="86">
        <v>20</v>
      </c>
      <c r="F127" s="88" t="s">
        <v>109</v>
      </c>
      <c r="G127" s="50">
        <v>1655</v>
      </c>
      <c r="H127" s="109">
        <v>33100</v>
      </c>
      <c r="I127" s="98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</row>
    <row r="128" spans="1:34" s="81" customFormat="1">
      <c r="A128" s="88">
        <v>119</v>
      </c>
      <c r="B128" s="96"/>
      <c r="C128" s="96" t="s">
        <v>171</v>
      </c>
      <c r="D128" s="98"/>
      <c r="E128" s="86">
        <v>100</v>
      </c>
      <c r="F128" s="88" t="s">
        <v>121</v>
      </c>
      <c r="G128" s="50">
        <v>120</v>
      </c>
      <c r="H128" s="109">
        <v>12000</v>
      </c>
      <c r="I128" s="98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</row>
    <row r="129" spans="1:34" s="81" customFormat="1">
      <c r="A129" s="88">
        <v>120</v>
      </c>
      <c r="B129" s="96"/>
      <c r="C129" s="96" t="s">
        <v>172</v>
      </c>
      <c r="D129" s="98"/>
      <c r="E129" s="86">
        <v>1</v>
      </c>
      <c r="F129" s="88" t="s">
        <v>109</v>
      </c>
      <c r="G129" s="50">
        <v>1550</v>
      </c>
      <c r="H129" s="109">
        <v>1550</v>
      </c>
      <c r="I129" s="98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</row>
    <row r="130" spans="1:34" s="81" customFormat="1">
      <c r="A130" s="88">
        <v>121</v>
      </c>
      <c r="B130" s="96"/>
      <c r="C130" s="96" t="s">
        <v>173</v>
      </c>
      <c r="D130" s="98"/>
      <c r="E130" s="86">
        <v>3</v>
      </c>
      <c r="F130" s="88" t="s">
        <v>85</v>
      </c>
      <c r="G130" s="50">
        <v>7999</v>
      </c>
      <c r="H130" s="109">
        <v>23997</v>
      </c>
      <c r="I130" s="98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</row>
    <row r="131" spans="1:34" s="81" customFormat="1">
      <c r="A131" s="88">
        <v>122</v>
      </c>
      <c r="B131" s="96"/>
      <c r="C131" s="96" t="s">
        <v>133</v>
      </c>
      <c r="D131" s="98"/>
      <c r="E131" s="86">
        <v>3</v>
      </c>
      <c r="F131" s="88" t="s">
        <v>134</v>
      </c>
      <c r="G131" s="50">
        <v>5350</v>
      </c>
      <c r="H131" s="109">
        <v>16050</v>
      </c>
      <c r="I131" s="98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</row>
    <row r="132" spans="1:34" s="81" customFormat="1">
      <c r="A132" s="88">
        <v>123</v>
      </c>
      <c r="B132" s="96"/>
      <c r="C132" s="96" t="s">
        <v>174</v>
      </c>
      <c r="D132" s="98"/>
      <c r="E132" s="86">
        <v>428</v>
      </c>
      <c r="F132" s="88" t="s">
        <v>85</v>
      </c>
      <c r="G132" s="50">
        <v>1500</v>
      </c>
      <c r="H132" s="109">
        <v>642000</v>
      </c>
      <c r="I132" s="98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</row>
    <row r="133" spans="1:34" s="81" customFormat="1">
      <c r="A133" s="88">
        <v>124</v>
      </c>
      <c r="B133" s="96"/>
      <c r="C133" s="96" t="s">
        <v>175</v>
      </c>
      <c r="D133" s="98"/>
      <c r="E133" s="86">
        <v>2</v>
      </c>
      <c r="F133" s="88" t="s">
        <v>85</v>
      </c>
      <c r="G133" s="50">
        <v>13550</v>
      </c>
      <c r="H133" s="109">
        <v>27100</v>
      </c>
      <c r="I133" s="98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</row>
    <row r="134" spans="1:34" s="81" customFormat="1">
      <c r="A134" s="88">
        <v>125</v>
      </c>
      <c r="B134" s="96"/>
      <c r="C134" s="96" t="s">
        <v>176</v>
      </c>
      <c r="D134" s="98"/>
      <c r="E134" s="86">
        <v>1</v>
      </c>
      <c r="F134" s="88" t="s">
        <v>134</v>
      </c>
      <c r="G134" s="50">
        <v>39598</v>
      </c>
      <c r="H134" s="109">
        <v>39598</v>
      </c>
      <c r="I134" s="98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</row>
    <row r="135" spans="1:34" s="81" customFormat="1">
      <c r="A135" s="88">
        <v>126</v>
      </c>
      <c r="B135" s="96"/>
      <c r="C135" s="96" t="s">
        <v>177</v>
      </c>
      <c r="D135" s="98"/>
      <c r="E135" s="86">
        <v>1</v>
      </c>
      <c r="F135" s="88" t="s">
        <v>134</v>
      </c>
      <c r="G135" s="50">
        <v>25770</v>
      </c>
      <c r="H135" s="109">
        <v>25770</v>
      </c>
      <c r="I135" s="98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</row>
    <row r="136" spans="1:34" s="81" customFormat="1">
      <c r="A136" s="88">
        <v>127</v>
      </c>
      <c r="B136" s="96"/>
      <c r="C136" s="96" t="s">
        <v>124</v>
      </c>
      <c r="D136" s="98"/>
      <c r="E136" s="86">
        <v>2</v>
      </c>
      <c r="F136" s="88" t="s">
        <v>125</v>
      </c>
      <c r="G136" s="50">
        <v>450</v>
      </c>
      <c r="H136" s="109">
        <v>900</v>
      </c>
      <c r="I136" s="98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</row>
    <row r="137" spans="1:34" s="81" customFormat="1" ht="25.5">
      <c r="A137" s="88">
        <v>128</v>
      </c>
      <c r="B137" s="96"/>
      <c r="C137" s="96" t="s">
        <v>178</v>
      </c>
      <c r="D137" s="98"/>
      <c r="E137" s="86">
        <v>2</v>
      </c>
      <c r="F137" s="88" t="s">
        <v>134</v>
      </c>
      <c r="G137" s="50">
        <v>39990</v>
      </c>
      <c r="H137" s="109">
        <v>79980</v>
      </c>
      <c r="I137" s="98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</row>
    <row r="138" spans="1:34" s="81" customFormat="1">
      <c r="A138" s="88">
        <v>129</v>
      </c>
      <c r="B138" s="96"/>
      <c r="C138" s="96" t="s">
        <v>84</v>
      </c>
      <c r="D138" s="98"/>
      <c r="E138" s="86">
        <v>2</v>
      </c>
      <c r="F138" s="88" t="s">
        <v>109</v>
      </c>
      <c r="G138" s="50">
        <v>972</v>
      </c>
      <c r="H138" s="109">
        <v>1944</v>
      </c>
      <c r="I138" s="98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</row>
    <row r="139" spans="1:34" s="81" customFormat="1">
      <c r="A139" s="88">
        <v>130</v>
      </c>
      <c r="B139" s="96"/>
      <c r="C139" s="96" t="s">
        <v>132</v>
      </c>
      <c r="D139" s="98"/>
      <c r="E139" s="86">
        <v>3</v>
      </c>
      <c r="F139" s="88" t="s">
        <v>85</v>
      </c>
      <c r="G139" s="50">
        <v>475</v>
      </c>
      <c r="H139" s="109">
        <v>1425</v>
      </c>
      <c r="I139" s="98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</row>
    <row r="140" spans="1:34" s="81" customFormat="1">
      <c r="A140" s="88">
        <v>131</v>
      </c>
      <c r="B140" s="96"/>
      <c r="C140" s="96" t="s">
        <v>179</v>
      </c>
      <c r="D140" s="98"/>
      <c r="E140" s="86">
        <v>428</v>
      </c>
      <c r="F140" s="88" t="s">
        <v>85</v>
      </c>
      <c r="G140" s="50">
        <v>350</v>
      </c>
      <c r="H140" s="109">
        <v>149800</v>
      </c>
      <c r="I140" s="98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</row>
    <row r="141" spans="1:34" s="81" customFormat="1">
      <c r="A141" s="88">
        <v>132</v>
      </c>
      <c r="B141" s="96"/>
      <c r="C141" s="96" t="s">
        <v>180</v>
      </c>
      <c r="D141" s="98"/>
      <c r="E141" s="86">
        <v>1</v>
      </c>
      <c r="F141" s="88" t="s">
        <v>134</v>
      </c>
      <c r="G141" s="50">
        <v>15000</v>
      </c>
      <c r="H141" s="109">
        <v>15000</v>
      </c>
      <c r="I141" s="98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</row>
    <row r="142" spans="1:34" s="81" customFormat="1">
      <c r="A142" s="88">
        <v>133</v>
      </c>
      <c r="B142" s="96"/>
      <c r="C142" s="96" t="s">
        <v>136</v>
      </c>
      <c r="D142" s="98"/>
      <c r="E142" s="86">
        <v>2</v>
      </c>
      <c r="F142" s="88" t="s">
        <v>134</v>
      </c>
      <c r="G142" s="50">
        <v>3500</v>
      </c>
      <c r="H142" s="109">
        <v>7000</v>
      </c>
      <c r="I142" s="98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</row>
    <row r="143" spans="1:34" s="81" customFormat="1">
      <c r="A143" s="88">
        <v>134</v>
      </c>
      <c r="B143" s="96"/>
      <c r="C143" s="96" t="s">
        <v>181</v>
      </c>
      <c r="D143" s="98"/>
      <c r="E143" s="86">
        <v>2</v>
      </c>
      <c r="F143" s="88" t="s">
        <v>109</v>
      </c>
      <c r="G143" s="50">
        <v>829</v>
      </c>
      <c r="H143" s="109">
        <v>1658</v>
      </c>
      <c r="I143" s="98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</row>
    <row r="144" spans="1:34" s="81" customFormat="1">
      <c r="A144" s="88">
        <v>135</v>
      </c>
      <c r="B144" s="96"/>
      <c r="C144" s="96" t="s">
        <v>182</v>
      </c>
      <c r="D144" s="98"/>
      <c r="E144" s="86">
        <v>1</v>
      </c>
      <c r="F144" s="88" t="s">
        <v>134</v>
      </c>
      <c r="G144" s="50">
        <v>16168.93</v>
      </c>
      <c r="H144" s="109">
        <v>16168.93</v>
      </c>
      <c r="I144" s="98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</row>
    <row r="145" spans="1:36" s="81" customFormat="1">
      <c r="A145" s="88">
        <v>136</v>
      </c>
      <c r="B145" s="96"/>
      <c r="C145" s="96" t="s">
        <v>183</v>
      </c>
      <c r="D145" s="98"/>
      <c r="E145" s="86">
        <v>3</v>
      </c>
      <c r="F145" s="88" t="s">
        <v>85</v>
      </c>
      <c r="G145" s="50">
        <v>600</v>
      </c>
      <c r="H145" s="109">
        <v>1800</v>
      </c>
      <c r="I145" s="98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</row>
    <row r="146" spans="1:36" s="81" customFormat="1">
      <c r="A146" s="88">
        <v>137</v>
      </c>
      <c r="B146" s="96"/>
      <c r="C146" s="96" t="s">
        <v>110</v>
      </c>
      <c r="D146" s="98"/>
      <c r="E146" s="86">
        <v>3</v>
      </c>
      <c r="F146" s="88" t="s">
        <v>109</v>
      </c>
      <c r="G146" s="50">
        <v>119</v>
      </c>
      <c r="H146" s="109">
        <v>357</v>
      </c>
      <c r="I146" s="98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</row>
    <row r="147" spans="1:36" s="81" customFormat="1">
      <c r="A147" s="88">
        <v>138</v>
      </c>
      <c r="B147" s="96"/>
      <c r="C147" s="96" t="s">
        <v>184</v>
      </c>
      <c r="D147" s="98"/>
      <c r="E147" s="86">
        <v>30</v>
      </c>
      <c r="F147" s="88" t="s">
        <v>89</v>
      </c>
      <c r="G147" s="50">
        <v>35</v>
      </c>
      <c r="H147" s="109">
        <v>1050</v>
      </c>
      <c r="I147" s="98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</row>
    <row r="148" spans="1:36" s="81" customFormat="1">
      <c r="A148" s="88">
        <v>139</v>
      </c>
      <c r="B148" s="96"/>
      <c r="C148" s="96" t="s">
        <v>111</v>
      </c>
      <c r="D148" s="98"/>
      <c r="E148" s="86">
        <v>3</v>
      </c>
      <c r="F148" s="88" t="s">
        <v>112</v>
      </c>
      <c r="G148" s="50">
        <v>67</v>
      </c>
      <c r="H148" s="109">
        <v>201</v>
      </c>
      <c r="I148" s="98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</row>
    <row r="149" spans="1:36" s="81" customFormat="1">
      <c r="A149" s="88">
        <v>140</v>
      </c>
      <c r="B149" s="96"/>
      <c r="C149" s="96" t="s">
        <v>120</v>
      </c>
      <c r="D149" s="98"/>
      <c r="E149" s="86">
        <v>50</v>
      </c>
      <c r="F149" s="88" t="s">
        <v>121</v>
      </c>
      <c r="G149" s="50">
        <v>150</v>
      </c>
      <c r="H149" s="109">
        <v>7500</v>
      </c>
      <c r="I149" s="98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</row>
    <row r="150" spans="1:36" s="81" customFormat="1">
      <c r="A150" s="88">
        <v>141</v>
      </c>
      <c r="B150" s="96"/>
      <c r="C150" s="96" t="s">
        <v>122</v>
      </c>
      <c r="D150" s="98"/>
      <c r="E150" s="86">
        <v>50</v>
      </c>
      <c r="F150" s="88" t="s">
        <v>121</v>
      </c>
      <c r="G150" s="50">
        <v>180</v>
      </c>
      <c r="H150" s="109">
        <v>9000</v>
      </c>
      <c r="I150" s="98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</row>
    <row r="151" spans="1:36" s="81" customFormat="1">
      <c r="A151" s="88">
        <v>142</v>
      </c>
      <c r="B151" s="96"/>
      <c r="C151" s="96" t="s">
        <v>115</v>
      </c>
      <c r="D151" s="98"/>
      <c r="E151" s="86">
        <v>5</v>
      </c>
      <c r="F151" s="88" t="s">
        <v>85</v>
      </c>
      <c r="G151" s="50">
        <v>250</v>
      </c>
      <c r="H151" s="109">
        <v>1250</v>
      </c>
      <c r="I151" s="98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</row>
    <row r="152" spans="1:36" s="81" customFormat="1">
      <c r="A152" s="88">
        <v>143</v>
      </c>
      <c r="B152" s="96"/>
      <c r="C152" s="96" t="s">
        <v>116</v>
      </c>
      <c r="D152" s="98"/>
      <c r="E152" s="86">
        <v>20</v>
      </c>
      <c r="F152" s="88" t="s">
        <v>117</v>
      </c>
      <c r="G152" s="50">
        <v>75</v>
      </c>
      <c r="H152" s="109">
        <v>1500</v>
      </c>
      <c r="I152" s="98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</row>
    <row r="153" spans="1:36" s="81" customFormat="1" ht="25.5">
      <c r="A153" s="88">
        <v>144</v>
      </c>
      <c r="B153" s="96"/>
      <c r="C153" s="96" t="s">
        <v>185</v>
      </c>
      <c r="D153" s="98"/>
      <c r="E153" s="86">
        <v>2</v>
      </c>
      <c r="F153" s="88" t="s">
        <v>134</v>
      </c>
      <c r="G153" s="50">
        <v>13590</v>
      </c>
      <c r="H153" s="109">
        <v>27180</v>
      </c>
      <c r="I153" s="98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</row>
    <row r="154" spans="1:36" s="81" customFormat="1" ht="25.5">
      <c r="A154" s="88">
        <v>145</v>
      </c>
      <c r="B154" s="96"/>
      <c r="C154" s="96" t="s">
        <v>186</v>
      </c>
      <c r="D154" s="98"/>
      <c r="E154" s="86">
        <v>1</v>
      </c>
      <c r="F154" s="88" t="s">
        <v>134</v>
      </c>
      <c r="G154" s="50">
        <v>6599</v>
      </c>
      <c r="H154" s="109">
        <v>6599</v>
      </c>
      <c r="I154" s="98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</row>
    <row r="155" spans="1:36" s="81" customFormat="1">
      <c r="A155" s="88">
        <v>146</v>
      </c>
      <c r="B155" s="96"/>
      <c r="C155" s="96" t="s">
        <v>187</v>
      </c>
      <c r="D155" s="98"/>
      <c r="E155" s="86">
        <v>1</v>
      </c>
      <c r="F155" s="88" t="s">
        <v>134</v>
      </c>
      <c r="G155" s="50">
        <v>7840</v>
      </c>
      <c r="H155" s="109">
        <v>7840</v>
      </c>
      <c r="I155" s="98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</row>
    <row r="156" spans="1:36" ht="25.5">
      <c r="A156" s="95">
        <v>147</v>
      </c>
      <c r="B156" s="56" t="s">
        <v>23</v>
      </c>
      <c r="C156" s="56" t="s">
        <v>188</v>
      </c>
      <c r="D156" s="61" t="s">
        <v>38</v>
      </c>
      <c r="E156" s="61"/>
      <c r="F156" s="61"/>
      <c r="G156" s="62"/>
      <c r="H156" s="65">
        <f>SUM(H157:H199)</f>
        <v>3017799.75</v>
      </c>
      <c r="I156" s="61" t="s">
        <v>26</v>
      </c>
      <c r="J156" s="233">
        <v>1</v>
      </c>
      <c r="K156" s="233"/>
      <c r="L156" s="233"/>
      <c r="M156" s="233">
        <v>1</v>
      </c>
      <c r="N156" s="233"/>
      <c r="O156" s="233"/>
      <c r="P156" s="233">
        <v>1</v>
      </c>
      <c r="Q156" s="233"/>
      <c r="R156" s="233"/>
      <c r="S156" s="233">
        <v>1</v>
      </c>
      <c r="T156" s="233"/>
      <c r="U156" s="233"/>
      <c r="W156" s="223">
        <f>+H156/4</f>
        <v>754449.9375</v>
      </c>
      <c r="X156" s="223"/>
      <c r="Y156" s="223"/>
      <c r="Z156" s="223">
        <f>+W156</f>
        <v>754449.9375</v>
      </c>
      <c r="AA156" s="223"/>
      <c r="AB156" s="223"/>
      <c r="AC156" s="223">
        <f>+Z156</f>
        <v>754449.9375</v>
      </c>
      <c r="AD156" s="223"/>
      <c r="AE156" s="223"/>
      <c r="AF156" s="223">
        <f>+AC156</f>
        <v>754449.9375</v>
      </c>
      <c r="AG156" s="223"/>
      <c r="AH156" s="223"/>
      <c r="AI156" s="83">
        <f>SUBTOTAL(9,J156:U156)</f>
        <v>4</v>
      </c>
      <c r="AJ156" s="84">
        <f>+H156/AI156</f>
        <v>754449.9375</v>
      </c>
    </row>
    <row r="157" spans="1:36" s="81" customFormat="1">
      <c r="A157" s="88">
        <v>148</v>
      </c>
      <c r="B157" s="96"/>
      <c r="C157" s="110" t="s">
        <v>189</v>
      </c>
      <c r="D157" s="86"/>
      <c r="E157" s="89"/>
      <c r="F157" s="89"/>
      <c r="G157" s="113"/>
      <c r="H157" s="87"/>
      <c r="I157" s="98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</row>
    <row r="158" spans="1:36" s="81" customFormat="1">
      <c r="A158" s="88">
        <v>149</v>
      </c>
      <c r="B158" s="96"/>
      <c r="C158" s="96" t="s">
        <v>190</v>
      </c>
      <c r="D158" s="86"/>
      <c r="E158" s="88">
        <v>15</v>
      </c>
      <c r="F158" s="86" t="s">
        <v>81</v>
      </c>
      <c r="G158" s="109">
        <v>120</v>
      </c>
      <c r="H158" s="101">
        <v>10800</v>
      </c>
      <c r="I158" s="107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</row>
    <row r="159" spans="1:36" s="81" customFormat="1">
      <c r="A159" s="88">
        <v>150</v>
      </c>
      <c r="B159" s="96"/>
      <c r="C159" s="110" t="s">
        <v>191</v>
      </c>
      <c r="D159" s="86"/>
      <c r="E159" s="88"/>
      <c r="F159" s="86"/>
      <c r="G159" s="109"/>
      <c r="H159" s="101"/>
      <c r="I159" s="98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</row>
    <row r="160" spans="1:36" s="81" customFormat="1">
      <c r="A160" s="88">
        <v>151</v>
      </c>
      <c r="B160" s="96"/>
      <c r="C160" s="96" t="s">
        <v>192</v>
      </c>
      <c r="D160" s="86"/>
      <c r="E160" s="88">
        <v>30</v>
      </c>
      <c r="F160" s="86" t="s">
        <v>81</v>
      </c>
      <c r="G160" s="109">
        <v>120</v>
      </c>
      <c r="H160" s="101">
        <v>7200</v>
      </c>
      <c r="I160" s="107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</row>
    <row r="161" spans="1:34" s="81" customFormat="1">
      <c r="A161" s="88">
        <v>152</v>
      </c>
      <c r="B161" s="96"/>
      <c r="C161" s="96" t="s">
        <v>193</v>
      </c>
      <c r="D161" s="86"/>
      <c r="E161" s="88">
        <v>30</v>
      </c>
      <c r="F161" s="86" t="s">
        <v>81</v>
      </c>
      <c r="G161" s="109">
        <v>180</v>
      </c>
      <c r="H161" s="101">
        <v>10800</v>
      </c>
      <c r="I161" s="107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</row>
    <row r="162" spans="1:34" s="81" customFormat="1">
      <c r="A162" s="88">
        <v>153</v>
      </c>
      <c r="B162" s="96"/>
      <c r="C162" s="110" t="s">
        <v>194</v>
      </c>
      <c r="D162" s="86"/>
      <c r="E162" s="88"/>
      <c r="F162" s="86"/>
      <c r="G162" s="109"/>
      <c r="H162" s="101"/>
      <c r="I162" s="98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</row>
    <row r="163" spans="1:34" s="81" customFormat="1">
      <c r="A163" s="88">
        <v>154</v>
      </c>
      <c r="B163" s="96"/>
      <c r="C163" s="96" t="s">
        <v>150</v>
      </c>
      <c r="D163" s="86"/>
      <c r="E163" s="88">
        <v>20</v>
      </c>
      <c r="F163" s="86" t="s">
        <v>81</v>
      </c>
      <c r="G163" s="109">
        <v>120</v>
      </c>
      <c r="H163" s="101">
        <v>2400</v>
      </c>
      <c r="I163" s="107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</row>
    <row r="164" spans="1:34" s="81" customFormat="1">
      <c r="A164" s="88">
        <v>155</v>
      </c>
      <c r="B164" s="96"/>
      <c r="C164" s="96" t="s">
        <v>151</v>
      </c>
      <c r="D164" s="86"/>
      <c r="E164" s="88">
        <v>20</v>
      </c>
      <c r="F164" s="86" t="s">
        <v>81</v>
      </c>
      <c r="G164" s="109">
        <v>180</v>
      </c>
      <c r="H164" s="101">
        <v>3600</v>
      </c>
      <c r="I164" s="107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</row>
    <row r="165" spans="1:34" s="81" customFormat="1">
      <c r="A165" s="88">
        <v>156</v>
      </c>
      <c r="B165" s="96"/>
      <c r="C165" s="96" t="s">
        <v>195</v>
      </c>
      <c r="D165" s="86"/>
      <c r="E165" s="88">
        <v>4</v>
      </c>
      <c r="F165" s="86" t="s">
        <v>196</v>
      </c>
      <c r="G165" s="109">
        <v>1000</v>
      </c>
      <c r="H165" s="101">
        <v>4000</v>
      </c>
      <c r="I165" s="98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</row>
    <row r="166" spans="1:34" s="81" customFormat="1">
      <c r="A166" s="88">
        <v>157</v>
      </c>
      <c r="B166" s="96"/>
      <c r="C166" s="96" t="s">
        <v>197</v>
      </c>
      <c r="D166" s="86"/>
      <c r="E166" s="88"/>
      <c r="F166" s="86"/>
      <c r="G166" s="109"/>
      <c r="H166" s="101"/>
      <c r="I166" s="98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</row>
    <row r="167" spans="1:34" s="81" customFormat="1">
      <c r="A167" s="88">
        <v>158</v>
      </c>
      <c r="B167" s="96"/>
      <c r="C167" s="96" t="s">
        <v>198</v>
      </c>
      <c r="D167" s="86"/>
      <c r="E167" s="88">
        <v>200</v>
      </c>
      <c r="F167" s="86" t="s">
        <v>81</v>
      </c>
      <c r="G167" s="109">
        <v>150</v>
      </c>
      <c r="H167" s="101">
        <v>30000</v>
      </c>
      <c r="I167" s="98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</row>
    <row r="168" spans="1:34" s="81" customFormat="1">
      <c r="A168" s="88">
        <v>159</v>
      </c>
      <c r="B168" s="96"/>
      <c r="C168" s="96" t="s">
        <v>199</v>
      </c>
      <c r="D168" s="86"/>
      <c r="E168" s="88">
        <v>200</v>
      </c>
      <c r="F168" s="86" t="s">
        <v>81</v>
      </c>
      <c r="G168" s="109">
        <v>180</v>
      </c>
      <c r="H168" s="101">
        <v>36000</v>
      </c>
      <c r="I168" s="98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</row>
    <row r="169" spans="1:34" s="81" customFormat="1" ht="25.5">
      <c r="A169" s="88">
        <v>160</v>
      </c>
      <c r="B169" s="96"/>
      <c r="C169" s="114" t="s">
        <v>200</v>
      </c>
      <c r="D169" s="115"/>
      <c r="E169" s="105">
        <v>1</v>
      </c>
      <c r="F169" s="105" t="s">
        <v>162</v>
      </c>
      <c r="G169" s="116">
        <v>1576000</v>
      </c>
      <c r="H169" s="117">
        <f>G169*E169</f>
        <v>1576000</v>
      </c>
      <c r="I169" s="98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</row>
    <row r="170" spans="1:34" s="81" customFormat="1">
      <c r="A170" s="88">
        <v>161</v>
      </c>
      <c r="B170" s="96"/>
      <c r="C170" s="114" t="s">
        <v>849</v>
      </c>
      <c r="D170" s="115"/>
      <c r="E170" s="105">
        <v>1</v>
      </c>
      <c r="F170" s="105" t="s">
        <v>162</v>
      </c>
      <c r="G170" s="118">
        <v>700000</v>
      </c>
      <c r="H170" s="117">
        <f>G170*E170</f>
        <v>700000</v>
      </c>
      <c r="I170" s="98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</row>
    <row r="171" spans="1:34" s="81" customFormat="1" ht="25.5">
      <c r="A171" s="88">
        <v>162</v>
      </c>
      <c r="B171" s="96"/>
      <c r="C171" s="114" t="s">
        <v>201</v>
      </c>
      <c r="D171" s="115"/>
      <c r="E171" s="105">
        <v>1</v>
      </c>
      <c r="F171" s="105" t="s">
        <v>162</v>
      </c>
      <c r="G171" s="116">
        <v>50000</v>
      </c>
      <c r="H171" s="117">
        <f t="shared" ref="H171:H199" si="3">G171*E171</f>
        <v>50000</v>
      </c>
      <c r="I171" s="98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</row>
    <row r="172" spans="1:34" s="81" customFormat="1">
      <c r="A172" s="88">
        <v>163</v>
      </c>
      <c r="B172" s="96"/>
      <c r="C172" s="119" t="s">
        <v>202</v>
      </c>
      <c r="D172" s="115"/>
      <c r="E172" s="105">
        <v>2</v>
      </c>
      <c r="F172" s="105" t="s">
        <v>196</v>
      </c>
      <c r="G172" s="116">
        <v>40000</v>
      </c>
      <c r="H172" s="117">
        <f t="shared" si="3"/>
        <v>80000</v>
      </c>
      <c r="I172" s="98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</row>
    <row r="173" spans="1:34" s="81" customFormat="1">
      <c r="A173" s="88">
        <v>164</v>
      </c>
      <c r="B173" s="96"/>
      <c r="C173" s="120" t="s">
        <v>203</v>
      </c>
      <c r="D173" s="120"/>
      <c r="E173" s="98">
        <v>1</v>
      </c>
      <c r="F173" s="98" t="s">
        <v>162</v>
      </c>
      <c r="G173" s="121">
        <v>50000</v>
      </c>
      <c r="H173" s="122">
        <f t="shared" si="3"/>
        <v>50000</v>
      </c>
      <c r="I173" s="98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</row>
    <row r="174" spans="1:34" s="81" customFormat="1">
      <c r="A174" s="88">
        <v>165</v>
      </c>
      <c r="B174" s="96"/>
      <c r="C174" s="120" t="s">
        <v>204</v>
      </c>
      <c r="D174" s="120"/>
      <c r="E174" s="98">
        <v>1</v>
      </c>
      <c r="F174" s="98" t="s">
        <v>134</v>
      </c>
      <c r="G174" s="121">
        <v>49500</v>
      </c>
      <c r="H174" s="122">
        <f t="shared" si="3"/>
        <v>49500</v>
      </c>
      <c r="I174" s="98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</row>
    <row r="175" spans="1:34" s="81" customFormat="1">
      <c r="A175" s="88">
        <v>166</v>
      </c>
      <c r="B175" s="96"/>
      <c r="C175" s="120" t="s">
        <v>205</v>
      </c>
      <c r="D175" s="120"/>
      <c r="E175" s="98">
        <v>1</v>
      </c>
      <c r="F175" s="98" t="s">
        <v>206</v>
      </c>
      <c r="G175" s="121">
        <v>2500</v>
      </c>
      <c r="H175" s="122">
        <f t="shared" si="3"/>
        <v>2500</v>
      </c>
      <c r="I175" s="98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</row>
    <row r="176" spans="1:34" s="81" customFormat="1">
      <c r="A176" s="88">
        <v>167</v>
      </c>
      <c r="B176" s="96"/>
      <c r="C176" s="120" t="s">
        <v>207</v>
      </c>
      <c r="D176" s="120"/>
      <c r="E176" s="98">
        <v>1</v>
      </c>
      <c r="F176" s="98" t="s">
        <v>206</v>
      </c>
      <c r="G176" s="121">
        <v>8000</v>
      </c>
      <c r="H176" s="122">
        <f t="shared" si="3"/>
        <v>8000</v>
      </c>
      <c r="I176" s="98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</row>
    <row r="177" spans="1:34" s="81" customFormat="1">
      <c r="A177" s="88">
        <v>168</v>
      </c>
      <c r="B177" s="96"/>
      <c r="C177" s="120" t="s">
        <v>208</v>
      </c>
      <c r="D177" s="120"/>
      <c r="E177" s="98">
        <v>1</v>
      </c>
      <c r="F177" s="98" t="s">
        <v>206</v>
      </c>
      <c r="G177" s="121">
        <v>18499.75</v>
      </c>
      <c r="H177" s="122">
        <f t="shared" si="3"/>
        <v>18499.75</v>
      </c>
      <c r="I177" s="98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</row>
    <row r="178" spans="1:34" s="81" customFormat="1">
      <c r="A178" s="88">
        <v>169</v>
      </c>
      <c r="B178" s="96"/>
      <c r="C178" s="120" t="s">
        <v>209</v>
      </c>
      <c r="D178" s="120"/>
      <c r="E178" s="98">
        <v>2</v>
      </c>
      <c r="F178" s="98" t="s">
        <v>112</v>
      </c>
      <c r="G178" s="121">
        <v>1800</v>
      </c>
      <c r="H178" s="122">
        <f t="shared" si="3"/>
        <v>3600</v>
      </c>
      <c r="I178" s="98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</row>
    <row r="179" spans="1:34" s="81" customFormat="1">
      <c r="A179" s="88">
        <v>170</v>
      </c>
      <c r="B179" s="96"/>
      <c r="C179" s="120" t="s">
        <v>210</v>
      </c>
      <c r="D179" s="120"/>
      <c r="E179" s="98">
        <v>2</v>
      </c>
      <c r="F179" s="98" t="s">
        <v>117</v>
      </c>
      <c r="G179" s="121">
        <v>600</v>
      </c>
      <c r="H179" s="122">
        <f t="shared" si="3"/>
        <v>1200</v>
      </c>
      <c r="I179" s="98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</row>
    <row r="180" spans="1:34" s="81" customFormat="1">
      <c r="A180" s="88">
        <v>171</v>
      </c>
      <c r="B180" s="96"/>
      <c r="C180" s="120" t="s">
        <v>211</v>
      </c>
      <c r="D180" s="120"/>
      <c r="E180" s="98">
        <v>5</v>
      </c>
      <c r="F180" s="98" t="s">
        <v>212</v>
      </c>
      <c r="G180" s="121">
        <v>520</v>
      </c>
      <c r="H180" s="122">
        <f t="shared" si="3"/>
        <v>2600</v>
      </c>
      <c r="I180" s="98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</row>
    <row r="181" spans="1:34" s="81" customFormat="1">
      <c r="A181" s="88">
        <v>172</v>
      </c>
      <c r="B181" s="96"/>
      <c r="C181" s="120" t="s">
        <v>213</v>
      </c>
      <c r="D181" s="120"/>
      <c r="E181" s="98">
        <v>1</v>
      </c>
      <c r="F181" s="98" t="s">
        <v>89</v>
      </c>
      <c r="G181" s="121">
        <v>4000</v>
      </c>
      <c r="H181" s="122">
        <f t="shared" si="3"/>
        <v>4000</v>
      </c>
      <c r="I181" s="98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</row>
    <row r="182" spans="1:34" s="81" customFormat="1">
      <c r="A182" s="88">
        <v>173</v>
      </c>
      <c r="B182" s="96"/>
      <c r="C182" s="120" t="s">
        <v>214</v>
      </c>
      <c r="D182" s="120"/>
      <c r="E182" s="98">
        <v>30</v>
      </c>
      <c r="F182" s="98" t="s">
        <v>215</v>
      </c>
      <c r="G182" s="121">
        <v>500</v>
      </c>
      <c r="H182" s="122">
        <f t="shared" si="3"/>
        <v>15000</v>
      </c>
      <c r="I182" s="98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</row>
    <row r="183" spans="1:34" s="81" customFormat="1">
      <c r="A183" s="88">
        <v>174</v>
      </c>
      <c r="B183" s="96"/>
      <c r="C183" s="120" t="s">
        <v>216</v>
      </c>
      <c r="D183" s="120"/>
      <c r="E183" s="98">
        <v>15</v>
      </c>
      <c r="F183" s="98" t="s">
        <v>215</v>
      </c>
      <c r="G183" s="121">
        <v>700</v>
      </c>
      <c r="H183" s="122">
        <f t="shared" si="3"/>
        <v>10500</v>
      </c>
      <c r="I183" s="98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</row>
    <row r="184" spans="1:34" s="81" customFormat="1">
      <c r="A184" s="88">
        <v>175</v>
      </c>
      <c r="B184" s="96"/>
      <c r="C184" s="120" t="s">
        <v>217</v>
      </c>
      <c r="D184" s="120"/>
      <c r="E184" s="98">
        <v>10</v>
      </c>
      <c r="F184" s="98" t="s">
        <v>218</v>
      </c>
      <c r="G184" s="121">
        <v>550</v>
      </c>
      <c r="H184" s="122">
        <f t="shared" si="3"/>
        <v>5500</v>
      </c>
      <c r="I184" s="98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</row>
    <row r="185" spans="1:34" s="81" customFormat="1">
      <c r="A185" s="88">
        <v>176</v>
      </c>
      <c r="B185" s="96"/>
      <c r="C185" s="120" t="s">
        <v>219</v>
      </c>
      <c r="D185" s="120"/>
      <c r="E185" s="98">
        <v>4</v>
      </c>
      <c r="F185" s="98" t="s">
        <v>220</v>
      </c>
      <c r="G185" s="121">
        <v>450</v>
      </c>
      <c r="H185" s="122">
        <f t="shared" si="3"/>
        <v>1800</v>
      </c>
      <c r="I185" s="98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</row>
    <row r="186" spans="1:34" s="81" customFormat="1">
      <c r="A186" s="88">
        <v>177</v>
      </c>
      <c r="B186" s="96"/>
      <c r="C186" s="120" t="s">
        <v>221</v>
      </c>
      <c r="D186" s="120"/>
      <c r="E186" s="98">
        <v>4</v>
      </c>
      <c r="F186" s="98" t="s">
        <v>220</v>
      </c>
      <c r="G186" s="121">
        <v>1200</v>
      </c>
      <c r="H186" s="122">
        <f t="shared" si="3"/>
        <v>4800</v>
      </c>
      <c r="I186" s="98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</row>
    <row r="187" spans="1:34" s="81" customFormat="1">
      <c r="A187" s="88">
        <v>178</v>
      </c>
      <c r="B187" s="96"/>
      <c r="C187" s="120" t="s">
        <v>222</v>
      </c>
      <c r="D187" s="120"/>
      <c r="E187" s="98">
        <v>10</v>
      </c>
      <c r="F187" s="98" t="s">
        <v>223</v>
      </c>
      <c r="G187" s="121">
        <v>550</v>
      </c>
      <c r="H187" s="122">
        <f t="shared" si="3"/>
        <v>5500</v>
      </c>
      <c r="I187" s="98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</row>
    <row r="188" spans="1:34" s="81" customFormat="1">
      <c r="A188" s="88">
        <v>179</v>
      </c>
      <c r="B188" s="96"/>
      <c r="C188" s="120" t="s">
        <v>224</v>
      </c>
      <c r="D188" s="120"/>
      <c r="E188" s="98">
        <v>200</v>
      </c>
      <c r="F188" s="98" t="s">
        <v>85</v>
      </c>
      <c r="G188" s="121">
        <v>15</v>
      </c>
      <c r="H188" s="122">
        <f t="shared" si="3"/>
        <v>3000</v>
      </c>
      <c r="I188" s="98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</row>
    <row r="189" spans="1:34" s="81" customFormat="1">
      <c r="A189" s="88">
        <v>180</v>
      </c>
      <c r="B189" s="96"/>
      <c r="C189" s="120" t="s">
        <v>225</v>
      </c>
      <c r="D189" s="120"/>
      <c r="E189" s="98">
        <v>5</v>
      </c>
      <c r="F189" s="98" t="s">
        <v>226</v>
      </c>
      <c r="G189" s="121">
        <v>2000</v>
      </c>
      <c r="H189" s="122">
        <f t="shared" si="3"/>
        <v>10000</v>
      </c>
      <c r="I189" s="98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</row>
    <row r="190" spans="1:34" s="81" customFormat="1">
      <c r="A190" s="88">
        <v>181</v>
      </c>
      <c r="B190" s="96"/>
      <c r="C190" s="120" t="s">
        <v>227</v>
      </c>
      <c r="D190" s="120"/>
      <c r="E190" s="98">
        <v>5</v>
      </c>
      <c r="F190" s="98" t="s">
        <v>226</v>
      </c>
      <c r="G190" s="121">
        <v>2000</v>
      </c>
      <c r="H190" s="122">
        <f t="shared" si="3"/>
        <v>10000</v>
      </c>
      <c r="I190" s="98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</row>
    <row r="191" spans="1:34" s="81" customFormat="1">
      <c r="A191" s="88">
        <v>182</v>
      </c>
      <c r="B191" s="96"/>
      <c r="C191" s="120" t="s">
        <v>228</v>
      </c>
      <c r="D191" s="120"/>
      <c r="E191" s="98">
        <v>15</v>
      </c>
      <c r="F191" s="98" t="s">
        <v>117</v>
      </c>
      <c r="G191" s="121">
        <v>700</v>
      </c>
      <c r="H191" s="122">
        <f t="shared" si="3"/>
        <v>10500</v>
      </c>
      <c r="I191" s="98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</row>
    <row r="192" spans="1:34" s="81" customFormat="1">
      <c r="A192" s="88">
        <v>183</v>
      </c>
      <c r="B192" s="96"/>
      <c r="C192" s="120" t="s">
        <v>229</v>
      </c>
      <c r="D192" s="120"/>
      <c r="E192" s="98">
        <v>10</v>
      </c>
      <c r="F192" s="98" t="s">
        <v>206</v>
      </c>
      <c r="G192" s="121">
        <v>5000</v>
      </c>
      <c r="H192" s="122">
        <f t="shared" si="3"/>
        <v>50000</v>
      </c>
      <c r="I192" s="98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</row>
    <row r="193" spans="1:36" s="81" customFormat="1">
      <c r="A193" s="88">
        <v>184</v>
      </c>
      <c r="B193" s="96"/>
      <c r="C193" s="120" t="s">
        <v>230</v>
      </c>
      <c r="D193" s="120"/>
      <c r="E193" s="98">
        <v>50</v>
      </c>
      <c r="F193" s="98" t="s">
        <v>85</v>
      </c>
      <c r="G193" s="121">
        <v>350</v>
      </c>
      <c r="H193" s="122">
        <f t="shared" si="3"/>
        <v>17500</v>
      </c>
      <c r="I193" s="98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</row>
    <row r="194" spans="1:36" s="81" customFormat="1">
      <c r="A194" s="88">
        <v>185</v>
      </c>
      <c r="B194" s="96"/>
      <c r="C194" s="120" t="s">
        <v>231</v>
      </c>
      <c r="D194" s="120"/>
      <c r="E194" s="98">
        <v>30</v>
      </c>
      <c r="F194" s="98" t="s">
        <v>85</v>
      </c>
      <c r="G194" s="121">
        <v>800</v>
      </c>
      <c r="H194" s="122">
        <f t="shared" si="3"/>
        <v>24000</v>
      </c>
      <c r="I194" s="98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</row>
    <row r="195" spans="1:36" s="81" customFormat="1">
      <c r="A195" s="88">
        <v>186</v>
      </c>
      <c r="B195" s="96"/>
      <c r="C195" s="120" t="s">
        <v>232</v>
      </c>
      <c r="D195" s="120"/>
      <c r="E195" s="98">
        <v>20</v>
      </c>
      <c r="F195" s="98" t="s">
        <v>206</v>
      </c>
      <c r="G195" s="121">
        <v>2500</v>
      </c>
      <c r="H195" s="122">
        <f t="shared" si="3"/>
        <v>50000</v>
      </c>
      <c r="I195" s="98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</row>
    <row r="196" spans="1:36" s="81" customFormat="1">
      <c r="A196" s="88">
        <v>187</v>
      </c>
      <c r="B196" s="96"/>
      <c r="C196" s="120" t="s">
        <v>233</v>
      </c>
      <c r="D196" s="120"/>
      <c r="E196" s="98">
        <v>2</v>
      </c>
      <c r="F196" s="98" t="s">
        <v>85</v>
      </c>
      <c r="G196" s="121">
        <v>5000</v>
      </c>
      <c r="H196" s="122">
        <f t="shared" si="3"/>
        <v>10000</v>
      </c>
      <c r="I196" s="98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</row>
    <row r="197" spans="1:36" s="81" customFormat="1">
      <c r="A197" s="88">
        <v>188</v>
      </c>
      <c r="B197" s="96"/>
      <c r="C197" s="120" t="s">
        <v>234</v>
      </c>
      <c r="D197" s="120"/>
      <c r="E197" s="98">
        <v>150</v>
      </c>
      <c r="F197" s="98" t="s">
        <v>81</v>
      </c>
      <c r="G197" s="121">
        <v>600</v>
      </c>
      <c r="H197" s="122">
        <f t="shared" si="3"/>
        <v>90000</v>
      </c>
      <c r="I197" s="98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</row>
    <row r="198" spans="1:36" s="81" customFormat="1">
      <c r="A198" s="88">
        <v>189</v>
      </c>
      <c r="B198" s="96"/>
      <c r="C198" s="120" t="s">
        <v>235</v>
      </c>
      <c r="D198" s="120"/>
      <c r="E198" s="98">
        <v>10</v>
      </c>
      <c r="F198" s="98" t="s">
        <v>117</v>
      </c>
      <c r="G198" s="121">
        <v>500</v>
      </c>
      <c r="H198" s="122">
        <f t="shared" si="3"/>
        <v>5000</v>
      </c>
      <c r="I198" s="98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</row>
    <row r="199" spans="1:36" s="81" customFormat="1">
      <c r="A199" s="88">
        <v>190</v>
      </c>
      <c r="B199" s="96"/>
      <c r="C199" s="123" t="s">
        <v>236</v>
      </c>
      <c r="D199" s="124"/>
      <c r="E199" s="125">
        <v>200</v>
      </c>
      <c r="F199" s="125" t="s">
        <v>81</v>
      </c>
      <c r="G199" s="126">
        <v>220</v>
      </c>
      <c r="H199" s="127">
        <f t="shared" si="3"/>
        <v>44000</v>
      </c>
      <c r="I199" s="98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</row>
    <row r="200" spans="1:36" ht="25.5">
      <c r="A200" s="95">
        <v>191</v>
      </c>
      <c r="B200" s="56" t="s">
        <v>23</v>
      </c>
      <c r="C200" s="56" t="s">
        <v>237</v>
      </c>
      <c r="D200" s="61" t="s">
        <v>38</v>
      </c>
      <c r="E200" s="61"/>
      <c r="F200" s="61"/>
      <c r="G200" s="62"/>
      <c r="H200" s="65">
        <f>SUM(H202:H240)</f>
        <v>4245060</v>
      </c>
      <c r="I200" s="61" t="s">
        <v>26</v>
      </c>
      <c r="J200" s="233">
        <v>2</v>
      </c>
      <c r="K200" s="233"/>
      <c r="L200" s="233"/>
      <c r="M200" s="233">
        <v>1</v>
      </c>
      <c r="N200" s="233"/>
      <c r="O200" s="233"/>
      <c r="P200" s="233">
        <v>1</v>
      </c>
      <c r="Q200" s="233"/>
      <c r="R200" s="233"/>
      <c r="S200" s="233">
        <v>1</v>
      </c>
      <c r="T200" s="233"/>
      <c r="U200" s="233"/>
      <c r="W200" s="223">
        <f>(+H200/5)*2</f>
        <v>1698024</v>
      </c>
      <c r="X200" s="223"/>
      <c r="Y200" s="223"/>
      <c r="Z200" s="223">
        <v>849012</v>
      </c>
      <c r="AA200" s="223"/>
      <c r="AB200" s="223"/>
      <c r="AC200" s="223">
        <f>+Z200</f>
        <v>849012</v>
      </c>
      <c r="AD200" s="223"/>
      <c r="AE200" s="223"/>
      <c r="AF200" s="223">
        <f>+AC200</f>
        <v>849012</v>
      </c>
      <c r="AG200" s="223"/>
      <c r="AH200" s="223"/>
      <c r="AI200" s="83">
        <f>SUBTOTAL(9,J200:U200)</f>
        <v>5</v>
      </c>
      <c r="AJ200" s="84">
        <f>+H200/AI200</f>
        <v>849012</v>
      </c>
    </row>
    <row r="201" spans="1:36" s="81" customFormat="1">
      <c r="A201" s="88">
        <v>192</v>
      </c>
      <c r="B201" s="96"/>
      <c r="C201" s="110" t="s">
        <v>238</v>
      </c>
      <c r="D201" s="86"/>
      <c r="E201" s="88"/>
      <c r="F201" s="86"/>
      <c r="G201" s="109"/>
      <c r="H201" s="101"/>
      <c r="I201" s="133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</row>
    <row r="202" spans="1:36" s="81" customFormat="1">
      <c r="A202" s="88">
        <v>193</v>
      </c>
      <c r="B202" s="128"/>
      <c r="C202" s="129" t="s">
        <v>239</v>
      </c>
      <c r="D202" s="98"/>
      <c r="E202" s="98">
        <v>10</v>
      </c>
      <c r="F202" s="98" t="s">
        <v>81</v>
      </c>
      <c r="G202" s="130">
        <v>3000</v>
      </c>
      <c r="H202" s="130">
        <f>G202*E202*2</f>
        <v>60000</v>
      </c>
      <c r="I202" s="132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</row>
    <row r="203" spans="1:36" s="81" customFormat="1">
      <c r="A203" s="88">
        <v>194</v>
      </c>
      <c r="B203" s="128"/>
      <c r="C203" s="129" t="s">
        <v>240</v>
      </c>
      <c r="D203" s="98"/>
      <c r="E203" s="98">
        <v>153</v>
      </c>
      <c r="F203" s="98" t="s">
        <v>81</v>
      </c>
      <c r="G203" s="130">
        <v>3000</v>
      </c>
      <c r="H203" s="130">
        <f>G203*E203*3</f>
        <v>1377000</v>
      </c>
      <c r="I203" s="133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</row>
    <row r="204" spans="1:36" s="81" customFormat="1">
      <c r="A204" s="88">
        <v>195</v>
      </c>
      <c r="B204" s="128"/>
      <c r="C204" s="129" t="s">
        <v>241</v>
      </c>
      <c r="D204" s="98"/>
      <c r="E204" s="98">
        <v>1</v>
      </c>
      <c r="F204" s="98" t="s">
        <v>162</v>
      </c>
      <c r="G204" s="130">
        <v>10000</v>
      </c>
      <c r="H204" s="130">
        <f>G204*E204*3</f>
        <v>30000</v>
      </c>
      <c r="I204" s="89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</row>
    <row r="205" spans="1:36" s="81" customFormat="1">
      <c r="A205" s="88">
        <v>196</v>
      </c>
      <c r="B205" s="128"/>
      <c r="C205" s="129" t="s">
        <v>242</v>
      </c>
      <c r="D205" s="98"/>
      <c r="E205" s="98">
        <v>255</v>
      </c>
      <c r="F205" s="98" t="s">
        <v>81</v>
      </c>
      <c r="G205" s="127">
        <v>150</v>
      </c>
      <c r="H205" s="130">
        <f>E205*G205*3</f>
        <v>114750</v>
      </c>
      <c r="I205" s="107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</row>
    <row r="206" spans="1:36" s="81" customFormat="1">
      <c r="A206" s="88">
        <v>197</v>
      </c>
      <c r="B206" s="128"/>
      <c r="C206" s="129" t="s">
        <v>154</v>
      </c>
      <c r="D206" s="98"/>
      <c r="E206" s="98">
        <v>255</v>
      </c>
      <c r="F206" s="98" t="s">
        <v>81</v>
      </c>
      <c r="G206" s="127">
        <v>120</v>
      </c>
      <c r="H206" s="130">
        <f t="shared" ref="H206:H209" si="4">E206*G206*3</f>
        <v>91800</v>
      </c>
      <c r="I206" s="107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</row>
    <row r="207" spans="1:36" s="81" customFormat="1">
      <c r="A207" s="88">
        <v>198</v>
      </c>
      <c r="B207" s="128"/>
      <c r="C207" s="129" t="s">
        <v>151</v>
      </c>
      <c r="D207" s="98"/>
      <c r="E207" s="98">
        <v>255</v>
      </c>
      <c r="F207" s="98" t="s">
        <v>81</v>
      </c>
      <c r="G207" s="127">
        <v>180</v>
      </c>
      <c r="H207" s="130">
        <f t="shared" si="4"/>
        <v>137700</v>
      </c>
      <c r="I207" s="107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134">
        <f>500*20</f>
        <v>10000</v>
      </c>
    </row>
    <row r="208" spans="1:36" s="81" customFormat="1">
      <c r="A208" s="88">
        <v>199</v>
      </c>
      <c r="B208" s="128"/>
      <c r="C208" s="129" t="s">
        <v>155</v>
      </c>
      <c r="D208" s="98"/>
      <c r="E208" s="98">
        <v>255</v>
      </c>
      <c r="F208" s="98" t="s">
        <v>81</v>
      </c>
      <c r="G208" s="127">
        <v>120</v>
      </c>
      <c r="H208" s="130">
        <f t="shared" si="4"/>
        <v>91800</v>
      </c>
      <c r="I208" s="107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</row>
    <row r="209" spans="1:34" s="81" customFormat="1">
      <c r="A209" s="88">
        <v>200</v>
      </c>
      <c r="B209" s="128"/>
      <c r="C209" s="129" t="s">
        <v>243</v>
      </c>
      <c r="D209" s="98"/>
      <c r="E209" s="98">
        <v>255</v>
      </c>
      <c r="F209" s="98" t="s">
        <v>81</v>
      </c>
      <c r="G209" s="127">
        <v>180</v>
      </c>
      <c r="H209" s="130">
        <f t="shared" si="4"/>
        <v>137700</v>
      </c>
      <c r="I209" s="107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</row>
    <row r="210" spans="1:34" s="81" customFormat="1">
      <c r="A210" s="88">
        <v>201</v>
      </c>
      <c r="B210" s="128"/>
      <c r="C210" s="129" t="s">
        <v>204</v>
      </c>
      <c r="D210" s="98"/>
      <c r="E210" s="98">
        <v>1</v>
      </c>
      <c r="F210" s="98" t="s">
        <v>65</v>
      </c>
      <c r="G210" s="130">
        <v>49500</v>
      </c>
      <c r="H210" s="130">
        <f t="shared" ref="H210:H214" si="5">E210*G210</f>
        <v>49500</v>
      </c>
      <c r="I210" s="89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</row>
    <row r="211" spans="1:34" s="81" customFormat="1">
      <c r="A211" s="88">
        <v>202</v>
      </c>
      <c r="B211" s="128"/>
      <c r="C211" s="129" t="s">
        <v>244</v>
      </c>
      <c r="D211" s="98"/>
      <c r="E211" s="98">
        <v>1</v>
      </c>
      <c r="F211" s="98" t="s">
        <v>134</v>
      </c>
      <c r="G211" s="130">
        <v>25210</v>
      </c>
      <c r="H211" s="130">
        <f t="shared" si="5"/>
        <v>25210</v>
      </c>
      <c r="I211" s="89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</row>
    <row r="212" spans="1:34" s="81" customFormat="1">
      <c r="A212" s="88">
        <v>203</v>
      </c>
      <c r="B212" s="128"/>
      <c r="C212" s="129" t="s">
        <v>245</v>
      </c>
      <c r="D212" s="98"/>
      <c r="E212" s="98">
        <v>20</v>
      </c>
      <c r="F212" s="98" t="s">
        <v>246</v>
      </c>
      <c r="G212" s="130">
        <v>250</v>
      </c>
      <c r="H212" s="130">
        <f t="shared" si="5"/>
        <v>5000</v>
      </c>
      <c r="I212" s="89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</row>
    <row r="213" spans="1:34" s="81" customFormat="1">
      <c r="A213" s="88">
        <v>204</v>
      </c>
      <c r="B213" s="128"/>
      <c r="C213" s="129" t="s">
        <v>247</v>
      </c>
      <c r="D213" s="98"/>
      <c r="E213" s="98">
        <v>2</v>
      </c>
      <c r="F213" s="98" t="s">
        <v>91</v>
      </c>
      <c r="G213" s="130">
        <v>1800</v>
      </c>
      <c r="H213" s="130">
        <f t="shared" si="5"/>
        <v>3600</v>
      </c>
      <c r="I213" s="89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</row>
    <row r="214" spans="1:34" s="81" customFormat="1">
      <c r="A214" s="88">
        <v>205</v>
      </c>
      <c r="B214" s="128"/>
      <c r="C214" s="129" t="s">
        <v>248</v>
      </c>
      <c r="D214" s="98"/>
      <c r="E214" s="98">
        <v>20</v>
      </c>
      <c r="F214" s="98" t="s">
        <v>249</v>
      </c>
      <c r="G214" s="130">
        <v>500</v>
      </c>
      <c r="H214" s="130">
        <f t="shared" si="5"/>
        <v>10000</v>
      </c>
      <c r="I214" s="89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</row>
    <row r="215" spans="1:34" s="81" customFormat="1">
      <c r="A215" s="88">
        <v>206</v>
      </c>
      <c r="B215" s="128"/>
      <c r="C215" s="129" t="s">
        <v>169</v>
      </c>
      <c r="D215" s="98"/>
      <c r="E215" s="98">
        <v>4</v>
      </c>
      <c r="F215" s="98" t="s">
        <v>223</v>
      </c>
      <c r="G215" s="130">
        <v>200</v>
      </c>
      <c r="H215" s="130">
        <v>800</v>
      </c>
      <c r="I215" s="89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</row>
    <row r="216" spans="1:34" s="81" customFormat="1">
      <c r="A216" s="88">
        <v>207</v>
      </c>
      <c r="B216" s="128"/>
      <c r="C216" s="129" t="s">
        <v>250</v>
      </c>
      <c r="D216" s="98"/>
      <c r="E216" s="98">
        <v>20</v>
      </c>
      <c r="F216" s="98" t="s">
        <v>85</v>
      </c>
      <c r="G216" s="130">
        <v>250</v>
      </c>
      <c r="H216" s="130">
        <v>5000</v>
      </c>
      <c r="I216" s="89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</row>
    <row r="217" spans="1:34" s="81" customFormat="1">
      <c r="A217" s="88">
        <v>208</v>
      </c>
      <c r="B217" s="128"/>
      <c r="C217" s="129" t="s">
        <v>251</v>
      </c>
      <c r="D217" s="98"/>
      <c r="E217" s="98">
        <v>102</v>
      </c>
      <c r="F217" s="98" t="s">
        <v>81</v>
      </c>
      <c r="G217" s="130">
        <v>700</v>
      </c>
      <c r="H217" s="130">
        <v>71400</v>
      </c>
      <c r="I217" s="89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4"/>
    </row>
    <row r="218" spans="1:34" s="81" customFormat="1">
      <c r="A218" s="88">
        <v>209</v>
      </c>
      <c r="B218" s="128"/>
      <c r="C218" s="129" t="s">
        <v>252</v>
      </c>
      <c r="D218" s="98"/>
      <c r="E218" s="98">
        <v>10</v>
      </c>
      <c r="F218" s="98" t="s">
        <v>81</v>
      </c>
      <c r="G218" s="130">
        <v>5000</v>
      </c>
      <c r="H218" s="130">
        <v>50000</v>
      </c>
      <c r="I218" s="89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</row>
    <row r="219" spans="1:34" s="81" customFormat="1">
      <c r="A219" s="88">
        <v>210</v>
      </c>
      <c r="B219" s="128"/>
      <c r="C219" s="129" t="s">
        <v>253</v>
      </c>
      <c r="D219" s="98"/>
      <c r="E219" s="98">
        <v>10</v>
      </c>
      <c r="F219" s="98" t="s">
        <v>81</v>
      </c>
      <c r="G219" s="130">
        <v>500</v>
      </c>
      <c r="H219" s="130">
        <v>5000</v>
      </c>
      <c r="I219" s="89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</row>
    <row r="220" spans="1:34" s="81" customFormat="1">
      <c r="A220" s="88">
        <v>211</v>
      </c>
      <c r="B220" s="128"/>
      <c r="C220" s="129" t="s">
        <v>254</v>
      </c>
      <c r="D220" s="98"/>
      <c r="E220" s="98">
        <v>20</v>
      </c>
      <c r="F220" s="98" t="s">
        <v>109</v>
      </c>
      <c r="G220" s="130">
        <v>250</v>
      </c>
      <c r="H220" s="130">
        <v>5000</v>
      </c>
      <c r="I220" s="89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</row>
    <row r="221" spans="1:34" s="81" customFormat="1">
      <c r="A221" s="88">
        <v>212</v>
      </c>
      <c r="B221" s="128"/>
      <c r="C221" s="129" t="s">
        <v>255</v>
      </c>
      <c r="D221" s="98"/>
      <c r="E221" s="98">
        <v>4</v>
      </c>
      <c r="F221" s="98" t="s">
        <v>109</v>
      </c>
      <c r="G221" s="130">
        <v>3500</v>
      </c>
      <c r="H221" s="130">
        <v>14000</v>
      </c>
      <c r="I221" s="89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</row>
    <row r="222" spans="1:34" s="81" customFormat="1">
      <c r="A222" s="88">
        <v>213</v>
      </c>
      <c r="B222" s="128"/>
      <c r="C222" s="131" t="s">
        <v>256</v>
      </c>
      <c r="D222" s="98"/>
      <c r="E222" s="98"/>
      <c r="F222" s="98"/>
      <c r="G222" s="130"/>
      <c r="H222" s="130"/>
      <c r="I222" s="89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</row>
    <row r="223" spans="1:34" s="81" customFormat="1">
      <c r="A223" s="88">
        <v>214</v>
      </c>
      <c r="B223" s="128"/>
      <c r="C223" s="129" t="s">
        <v>239</v>
      </c>
      <c r="D223" s="98"/>
      <c r="E223" s="98">
        <v>10</v>
      </c>
      <c r="F223" s="98" t="s">
        <v>81</v>
      </c>
      <c r="G223" s="130">
        <v>3000</v>
      </c>
      <c r="H223" s="130">
        <f>30000*3</f>
        <v>90000</v>
      </c>
      <c r="I223" s="89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</row>
    <row r="224" spans="1:34" s="81" customFormat="1">
      <c r="A224" s="88">
        <v>215</v>
      </c>
      <c r="B224" s="128"/>
      <c r="C224" s="129" t="s">
        <v>240</v>
      </c>
      <c r="D224" s="98"/>
      <c r="E224" s="98">
        <v>135</v>
      </c>
      <c r="F224" s="98" t="s">
        <v>81</v>
      </c>
      <c r="G224" s="130">
        <v>3000</v>
      </c>
      <c r="H224" s="130">
        <f>G224*E224*3</f>
        <v>1215000</v>
      </c>
      <c r="I224" s="89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</row>
    <row r="225" spans="1:34" s="81" customFormat="1">
      <c r="A225" s="88">
        <v>216</v>
      </c>
      <c r="B225" s="128"/>
      <c r="C225" s="129" t="s">
        <v>241</v>
      </c>
      <c r="D225" s="98"/>
      <c r="E225" s="98">
        <v>1</v>
      </c>
      <c r="F225" s="98" t="s">
        <v>162</v>
      </c>
      <c r="G225" s="130">
        <v>15000</v>
      </c>
      <c r="H225" s="130">
        <f>15000*3</f>
        <v>45000</v>
      </c>
      <c r="I225" s="89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</row>
    <row r="226" spans="1:34" s="81" customFormat="1">
      <c r="A226" s="88">
        <v>217</v>
      </c>
      <c r="B226" s="128"/>
      <c r="C226" s="129" t="s">
        <v>242</v>
      </c>
      <c r="D226" s="98"/>
      <c r="E226" s="98">
        <v>200</v>
      </c>
      <c r="F226" s="98" t="s">
        <v>81</v>
      </c>
      <c r="G226" s="127">
        <v>150</v>
      </c>
      <c r="H226" s="130">
        <f>+E226*G226*3</f>
        <v>90000</v>
      </c>
      <c r="I226" s="107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</row>
    <row r="227" spans="1:34" s="81" customFormat="1">
      <c r="A227" s="88">
        <v>218</v>
      </c>
      <c r="B227" s="128"/>
      <c r="C227" s="129" t="s">
        <v>154</v>
      </c>
      <c r="D227" s="98"/>
      <c r="E227" s="98">
        <v>200</v>
      </c>
      <c r="F227" s="98" t="s">
        <v>81</v>
      </c>
      <c r="G227" s="127">
        <v>120</v>
      </c>
      <c r="H227" s="130">
        <f t="shared" ref="H227:H230" si="6">+E227*G227*3</f>
        <v>72000</v>
      </c>
      <c r="I227" s="107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</row>
    <row r="228" spans="1:34" s="81" customFormat="1">
      <c r="A228" s="88">
        <v>219</v>
      </c>
      <c r="B228" s="128"/>
      <c r="C228" s="129" t="s">
        <v>151</v>
      </c>
      <c r="D228" s="98"/>
      <c r="E228" s="98">
        <v>200</v>
      </c>
      <c r="F228" s="98" t="s">
        <v>81</v>
      </c>
      <c r="G228" s="127">
        <v>180</v>
      </c>
      <c r="H228" s="130">
        <f t="shared" si="6"/>
        <v>108000</v>
      </c>
      <c r="I228" s="107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</row>
    <row r="229" spans="1:34" s="81" customFormat="1">
      <c r="A229" s="88">
        <v>220</v>
      </c>
      <c r="B229" s="128"/>
      <c r="C229" s="129" t="s">
        <v>155</v>
      </c>
      <c r="D229" s="98"/>
      <c r="E229" s="98">
        <v>200</v>
      </c>
      <c r="F229" s="98" t="s">
        <v>81</v>
      </c>
      <c r="G229" s="127">
        <v>120</v>
      </c>
      <c r="H229" s="130">
        <f t="shared" si="6"/>
        <v>72000</v>
      </c>
      <c r="I229" s="107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</row>
    <row r="230" spans="1:34" s="81" customFormat="1">
      <c r="A230" s="88">
        <v>221</v>
      </c>
      <c r="B230" s="128"/>
      <c r="C230" s="129" t="s">
        <v>243</v>
      </c>
      <c r="D230" s="98"/>
      <c r="E230" s="98">
        <v>200</v>
      </c>
      <c r="F230" s="98" t="s">
        <v>81</v>
      </c>
      <c r="G230" s="127">
        <v>180</v>
      </c>
      <c r="H230" s="130">
        <f t="shared" si="6"/>
        <v>108000</v>
      </c>
      <c r="I230" s="107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</row>
    <row r="231" spans="1:34" s="81" customFormat="1">
      <c r="A231" s="88">
        <v>222</v>
      </c>
      <c r="B231" s="128"/>
      <c r="C231" s="129" t="s">
        <v>245</v>
      </c>
      <c r="D231" s="98"/>
      <c r="E231" s="98">
        <v>20</v>
      </c>
      <c r="F231" s="98" t="s">
        <v>246</v>
      </c>
      <c r="G231" s="130">
        <v>250</v>
      </c>
      <c r="H231" s="130">
        <v>5000</v>
      </c>
      <c r="I231" s="89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</row>
    <row r="232" spans="1:34" s="81" customFormat="1">
      <c r="A232" s="88">
        <v>223</v>
      </c>
      <c r="B232" s="128"/>
      <c r="C232" s="129" t="s">
        <v>247</v>
      </c>
      <c r="D232" s="98"/>
      <c r="E232" s="98">
        <v>2</v>
      </c>
      <c r="F232" s="98" t="s">
        <v>91</v>
      </c>
      <c r="G232" s="130">
        <v>1800</v>
      </c>
      <c r="H232" s="130">
        <v>3600</v>
      </c>
      <c r="I232" s="89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</row>
    <row r="233" spans="1:34" s="81" customFormat="1">
      <c r="A233" s="88">
        <v>224</v>
      </c>
      <c r="B233" s="128"/>
      <c r="C233" s="129" t="s">
        <v>248</v>
      </c>
      <c r="D233" s="98"/>
      <c r="E233" s="98">
        <v>50</v>
      </c>
      <c r="F233" s="98" t="s">
        <v>249</v>
      </c>
      <c r="G233" s="130">
        <v>500</v>
      </c>
      <c r="H233" s="130">
        <v>25000</v>
      </c>
      <c r="I233" s="89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</row>
    <row r="234" spans="1:34" s="81" customFormat="1">
      <c r="A234" s="88">
        <v>225</v>
      </c>
      <c r="B234" s="128"/>
      <c r="C234" s="129" t="s">
        <v>250</v>
      </c>
      <c r="D234" s="98"/>
      <c r="E234" s="98">
        <v>20</v>
      </c>
      <c r="F234" s="98" t="s">
        <v>85</v>
      </c>
      <c r="G234" s="130">
        <v>200</v>
      </c>
      <c r="H234" s="130">
        <v>4000</v>
      </c>
      <c r="I234" s="89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</row>
    <row r="235" spans="1:34" s="81" customFormat="1">
      <c r="A235" s="88">
        <v>226</v>
      </c>
      <c r="B235" s="128"/>
      <c r="C235" s="129" t="s">
        <v>169</v>
      </c>
      <c r="D235" s="98"/>
      <c r="E235" s="98">
        <v>4</v>
      </c>
      <c r="F235" s="98" t="s">
        <v>223</v>
      </c>
      <c r="G235" s="130">
        <v>250</v>
      </c>
      <c r="H235" s="130">
        <v>1000</v>
      </c>
      <c r="I235" s="89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</row>
    <row r="236" spans="1:34" s="81" customFormat="1">
      <c r="A236" s="88">
        <v>227</v>
      </c>
      <c r="B236" s="128"/>
      <c r="C236" s="129" t="s">
        <v>251</v>
      </c>
      <c r="D236" s="98"/>
      <c r="E236" s="98">
        <v>66</v>
      </c>
      <c r="F236" s="98" t="s">
        <v>81</v>
      </c>
      <c r="G236" s="130">
        <v>700</v>
      </c>
      <c r="H236" s="130">
        <f t="shared" ref="H236:H240" si="7">E236*G236</f>
        <v>46200</v>
      </c>
      <c r="I236" s="89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</row>
    <row r="237" spans="1:34" s="81" customFormat="1">
      <c r="A237" s="88">
        <v>228</v>
      </c>
      <c r="B237" s="128"/>
      <c r="C237" s="129" t="s">
        <v>252</v>
      </c>
      <c r="D237" s="98"/>
      <c r="E237" s="98">
        <v>10</v>
      </c>
      <c r="F237" s="98" t="s">
        <v>81</v>
      </c>
      <c r="G237" s="130">
        <v>5000</v>
      </c>
      <c r="H237" s="130">
        <f t="shared" si="7"/>
        <v>50000</v>
      </c>
      <c r="I237" s="89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</row>
    <row r="238" spans="1:34" s="81" customFormat="1">
      <c r="A238" s="88">
        <v>229</v>
      </c>
      <c r="B238" s="128"/>
      <c r="C238" s="129" t="s">
        <v>253</v>
      </c>
      <c r="D238" s="98"/>
      <c r="E238" s="98">
        <v>10</v>
      </c>
      <c r="F238" s="98" t="s">
        <v>81</v>
      </c>
      <c r="G238" s="130">
        <v>500</v>
      </c>
      <c r="H238" s="130">
        <f t="shared" si="7"/>
        <v>5000</v>
      </c>
      <c r="I238" s="89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</row>
    <row r="239" spans="1:34" s="81" customFormat="1">
      <c r="A239" s="88">
        <v>230</v>
      </c>
      <c r="B239" s="128"/>
      <c r="C239" s="129" t="s">
        <v>254</v>
      </c>
      <c r="D239" s="98"/>
      <c r="E239" s="98">
        <v>10</v>
      </c>
      <c r="F239" s="98" t="s">
        <v>109</v>
      </c>
      <c r="G239" s="130">
        <v>250</v>
      </c>
      <c r="H239" s="130">
        <f t="shared" si="7"/>
        <v>2500</v>
      </c>
      <c r="I239" s="89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</row>
    <row r="240" spans="1:34" s="81" customFormat="1">
      <c r="A240" s="88">
        <v>231</v>
      </c>
      <c r="B240" s="128"/>
      <c r="C240" s="129" t="s">
        <v>255</v>
      </c>
      <c r="D240" s="98"/>
      <c r="E240" s="98">
        <v>5</v>
      </c>
      <c r="F240" s="98" t="s">
        <v>109</v>
      </c>
      <c r="G240" s="130">
        <v>3500</v>
      </c>
      <c r="H240" s="130">
        <f t="shared" si="7"/>
        <v>17500</v>
      </c>
      <c r="I240" s="89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</row>
    <row r="241" spans="1:40" ht="25.5">
      <c r="A241" s="95">
        <v>232</v>
      </c>
      <c r="B241" s="56" t="s">
        <v>23</v>
      </c>
      <c r="C241" s="13" t="s">
        <v>835</v>
      </c>
      <c r="D241" s="61" t="s">
        <v>38</v>
      </c>
      <c r="E241" s="61"/>
      <c r="F241" s="61"/>
      <c r="G241" s="62"/>
      <c r="H241" s="65">
        <f>SUM(H242:H253)</f>
        <v>152950</v>
      </c>
      <c r="I241" s="61" t="s">
        <v>26</v>
      </c>
      <c r="J241" s="233"/>
      <c r="K241" s="233"/>
      <c r="L241" s="233"/>
      <c r="M241" s="233"/>
      <c r="N241" s="233"/>
      <c r="O241" s="233">
        <v>1</v>
      </c>
      <c r="P241" s="233"/>
      <c r="Q241" s="233"/>
      <c r="R241" s="233"/>
      <c r="S241" s="233"/>
      <c r="T241" s="233"/>
      <c r="U241" s="233"/>
      <c r="W241" s="223"/>
      <c r="X241" s="223"/>
      <c r="Y241" s="223"/>
      <c r="Z241" s="223"/>
      <c r="AA241" s="223"/>
      <c r="AB241" s="223">
        <f>+H241</f>
        <v>152950</v>
      </c>
      <c r="AC241" s="223"/>
      <c r="AD241" s="223"/>
      <c r="AE241" s="223"/>
      <c r="AF241" s="223"/>
      <c r="AG241" s="223"/>
      <c r="AH241" s="223"/>
      <c r="AI241" s="83">
        <f>SUBTOTAL(9,J241:U241)</f>
        <v>1</v>
      </c>
      <c r="AJ241" s="84">
        <f>+H241/AI241</f>
        <v>152950</v>
      </c>
    </row>
    <row r="242" spans="1:40" s="81" customFormat="1">
      <c r="A242" s="88">
        <v>233</v>
      </c>
      <c r="B242" s="96"/>
      <c r="C242" s="96" t="s">
        <v>258</v>
      </c>
      <c r="D242" s="86"/>
      <c r="E242" s="88">
        <v>30</v>
      </c>
      <c r="F242" s="86" t="s">
        <v>81</v>
      </c>
      <c r="G242" s="109">
        <v>150</v>
      </c>
      <c r="H242" s="101">
        <v>27000</v>
      </c>
      <c r="I242" s="107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</row>
    <row r="243" spans="1:40" s="81" customFormat="1">
      <c r="A243" s="88">
        <v>234</v>
      </c>
      <c r="B243" s="96"/>
      <c r="C243" s="96" t="s">
        <v>259</v>
      </c>
      <c r="D243" s="86"/>
      <c r="E243" s="88">
        <v>30</v>
      </c>
      <c r="F243" s="86" t="s">
        <v>81</v>
      </c>
      <c r="G243" s="109">
        <v>120</v>
      </c>
      <c r="H243" s="101">
        <v>21600</v>
      </c>
      <c r="I243" s="107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</row>
    <row r="244" spans="1:40" s="81" customFormat="1">
      <c r="A244" s="88">
        <v>235</v>
      </c>
      <c r="B244" s="96"/>
      <c r="C244" s="96" t="s">
        <v>260</v>
      </c>
      <c r="D244" s="86"/>
      <c r="E244" s="88">
        <v>30</v>
      </c>
      <c r="F244" s="86" t="s">
        <v>81</v>
      </c>
      <c r="G244" s="109">
        <v>180</v>
      </c>
      <c r="H244" s="101">
        <v>32400</v>
      </c>
      <c r="I244" s="107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</row>
    <row r="245" spans="1:40" s="81" customFormat="1">
      <c r="A245" s="88">
        <v>236</v>
      </c>
      <c r="B245" s="96"/>
      <c r="C245" s="96" t="s">
        <v>261</v>
      </c>
      <c r="D245" s="86"/>
      <c r="E245" s="88">
        <v>30</v>
      </c>
      <c r="F245" s="86" t="s">
        <v>81</v>
      </c>
      <c r="G245" s="109">
        <v>120</v>
      </c>
      <c r="H245" s="101">
        <v>21600</v>
      </c>
      <c r="I245" s="107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</row>
    <row r="246" spans="1:40" s="81" customFormat="1">
      <c r="A246" s="88">
        <v>237</v>
      </c>
      <c r="B246" s="96"/>
      <c r="C246" s="96" t="s">
        <v>262</v>
      </c>
      <c r="D246" s="86"/>
      <c r="E246" s="88">
        <v>30</v>
      </c>
      <c r="F246" s="86" t="s">
        <v>81</v>
      </c>
      <c r="G246" s="109">
        <v>180</v>
      </c>
      <c r="H246" s="101">
        <v>32400</v>
      </c>
      <c r="I246" s="107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</row>
    <row r="247" spans="1:40" s="81" customFormat="1">
      <c r="A247" s="88">
        <v>238</v>
      </c>
      <c r="B247" s="96"/>
      <c r="C247" s="96" t="s">
        <v>211</v>
      </c>
      <c r="D247" s="86"/>
      <c r="E247" s="88">
        <v>20</v>
      </c>
      <c r="F247" s="86" t="s">
        <v>263</v>
      </c>
      <c r="G247" s="109">
        <v>110</v>
      </c>
      <c r="H247" s="101">
        <v>2200</v>
      </c>
      <c r="I247" s="98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</row>
    <row r="248" spans="1:40" s="81" customFormat="1">
      <c r="A248" s="88">
        <v>239</v>
      </c>
      <c r="B248" s="96"/>
      <c r="C248" s="96" t="s">
        <v>264</v>
      </c>
      <c r="D248" s="86"/>
      <c r="E248" s="88">
        <v>3</v>
      </c>
      <c r="F248" s="86" t="s">
        <v>162</v>
      </c>
      <c r="G248" s="109">
        <v>2000</v>
      </c>
      <c r="H248" s="101">
        <v>6000</v>
      </c>
      <c r="I248" s="98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W248" s="224"/>
      <c r="X248" s="224"/>
      <c r="Y248" s="224"/>
      <c r="Z248" s="224"/>
      <c r="AA248" s="224"/>
      <c r="AB248" s="224"/>
      <c r="AC248" s="224"/>
      <c r="AD248" s="224"/>
      <c r="AE248" s="224"/>
      <c r="AF248" s="224"/>
      <c r="AG248" s="224"/>
      <c r="AH248" s="224"/>
    </row>
    <row r="249" spans="1:40" s="81" customFormat="1">
      <c r="A249" s="88">
        <v>240</v>
      </c>
      <c r="B249" s="96"/>
      <c r="C249" s="96" t="s">
        <v>210</v>
      </c>
      <c r="D249" s="86"/>
      <c r="E249" s="88">
        <v>50</v>
      </c>
      <c r="F249" s="86" t="s">
        <v>85</v>
      </c>
      <c r="G249" s="109">
        <v>15</v>
      </c>
      <c r="H249" s="101">
        <v>750</v>
      </c>
      <c r="I249" s="98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</row>
    <row r="250" spans="1:40" s="81" customFormat="1">
      <c r="A250" s="88">
        <v>241</v>
      </c>
      <c r="B250" s="96"/>
      <c r="C250" s="96" t="s">
        <v>228</v>
      </c>
      <c r="D250" s="86"/>
      <c r="E250" s="88">
        <v>50</v>
      </c>
      <c r="F250" s="86" t="s">
        <v>85</v>
      </c>
      <c r="G250" s="109">
        <v>35</v>
      </c>
      <c r="H250" s="101">
        <v>1750</v>
      </c>
      <c r="I250" s="98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</row>
    <row r="251" spans="1:40" s="81" customFormat="1">
      <c r="A251" s="88">
        <v>242</v>
      </c>
      <c r="B251" s="96"/>
      <c r="C251" s="96" t="s">
        <v>235</v>
      </c>
      <c r="D251" s="86"/>
      <c r="E251" s="88">
        <v>5</v>
      </c>
      <c r="F251" s="86" t="s">
        <v>117</v>
      </c>
      <c r="G251" s="109">
        <v>490</v>
      </c>
      <c r="H251" s="101">
        <v>2450</v>
      </c>
      <c r="I251" s="98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</row>
    <row r="252" spans="1:40" s="81" customFormat="1">
      <c r="A252" s="88">
        <v>243</v>
      </c>
      <c r="B252" s="96"/>
      <c r="C252" s="96" t="s">
        <v>265</v>
      </c>
      <c r="D252" s="86"/>
      <c r="E252" s="88">
        <v>12</v>
      </c>
      <c r="F252" s="86" t="s">
        <v>117</v>
      </c>
      <c r="G252" s="109">
        <v>100</v>
      </c>
      <c r="H252" s="101">
        <v>1200</v>
      </c>
      <c r="I252" s="98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</row>
    <row r="253" spans="1:40" s="81" customFormat="1">
      <c r="A253" s="88">
        <v>244</v>
      </c>
      <c r="B253" s="96"/>
      <c r="C253" s="96" t="s">
        <v>209</v>
      </c>
      <c r="D253" s="86"/>
      <c r="E253" s="88">
        <v>2</v>
      </c>
      <c r="F253" s="86" t="s">
        <v>91</v>
      </c>
      <c r="G253" s="109">
        <v>1800</v>
      </c>
      <c r="H253" s="101">
        <v>3600</v>
      </c>
      <c r="I253" s="98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</row>
    <row r="254" spans="1:40" ht="25.5">
      <c r="A254" s="95">
        <v>245</v>
      </c>
      <c r="B254" s="56" t="s">
        <v>23</v>
      </c>
      <c r="C254" s="13" t="s">
        <v>836</v>
      </c>
      <c r="D254" s="61" t="s">
        <v>38</v>
      </c>
      <c r="E254" s="61"/>
      <c r="F254" s="61"/>
      <c r="G254" s="62"/>
      <c r="H254" s="65">
        <f>SUM(H256:H269)</f>
        <v>272380</v>
      </c>
      <c r="I254" s="61" t="s">
        <v>26</v>
      </c>
      <c r="J254" s="233"/>
      <c r="K254" s="233"/>
      <c r="L254" s="233"/>
      <c r="M254" s="233"/>
      <c r="N254" s="233"/>
      <c r="O254" s="233">
        <v>1</v>
      </c>
      <c r="P254" s="233"/>
      <c r="Q254" s="233"/>
      <c r="R254" s="233"/>
      <c r="S254" s="233"/>
      <c r="T254" s="233"/>
      <c r="U254" s="233"/>
      <c r="W254" s="223"/>
      <c r="X254" s="223"/>
      <c r="Y254" s="223"/>
      <c r="Z254" s="223"/>
      <c r="AA254" s="223"/>
      <c r="AB254" s="223">
        <f>+H254</f>
        <v>272380</v>
      </c>
      <c r="AC254" s="223"/>
      <c r="AD254" s="223"/>
      <c r="AE254" s="223"/>
      <c r="AF254" s="223"/>
      <c r="AG254" s="223"/>
      <c r="AH254" s="223"/>
      <c r="AI254" s="83">
        <f>SUBTOTAL(9,J254:U254)</f>
        <v>1</v>
      </c>
      <c r="AJ254" s="84">
        <f>+H254/AI254</f>
        <v>272380</v>
      </c>
      <c r="AM254" s="83">
        <f>SUBTOTAL(9,H241:H327)</f>
        <v>2537880.0068000001</v>
      </c>
      <c r="AN254" s="83">
        <f>+AM254/2</f>
        <v>1268940.0034</v>
      </c>
    </row>
    <row r="255" spans="1:40" s="81" customFormat="1">
      <c r="A255" s="88">
        <v>246</v>
      </c>
      <c r="B255" s="110"/>
      <c r="C255" s="110" t="s">
        <v>269</v>
      </c>
      <c r="D255" s="135"/>
      <c r="E255" s="135"/>
      <c r="F255" s="135"/>
      <c r="G255" s="136"/>
      <c r="H255" s="137"/>
      <c r="I255" s="138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4"/>
    </row>
    <row r="256" spans="1:40" s="81" customFormat="1">
      <c r="A256" s="88">
        <v>247</v>
      </c>
      <c r="B256" s="96"/>
      <c r="C256" s="96" t="s">
        <v>270</v>
      </c>
      <c r="D256" s="86"/>
      <c r="E256" s="88">
        <v>50</v>
      </c>
      <c r="F256" s="86" t="s">
        <v>81</v>
      </c>
      <c r="G256" s="109">
        <v>150</v>
      </c>
      <c r="H256" s="101">
        <v>22500</v>
      </c>
      <c r="I256" s="107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</row>
    <row r="257" spans="1:36" s="81" customFormat="1">
      <c r="A257" s="88">
        <v>248</v>
      </c>
      <c r="B257" s="96"/>
      <c r="C257" s="96" t="s">
        <v>271</v>
      </c>
      <c r="D257" s="86"/>
      <c r="E257" s="88">
        <v>50</v>
      </c>
      <c r="F257" s="86" t="s">
        <v>81</v>
      </c>
      <c r="G257" s="109">
        <v>120</v>
      </c>
      <c r="H257" s="101">
        <v>18000</v>
      </c>
      <c r="I257" s="107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</row>
    <row r="258" spans="1:36" s="81" customFormat="1">
      <c r="A258" s="88">
        <v>249</v>
      </c>
      <c r="B258" s="96"/>
      <c r="C258" s="96" t="s">
        <v>272</v>
      </c>
      <c r="D258" s="86"/>
      <c r="E258" s="88">
        <v>50</v>
      </c>
      <c r="F258" s="86" t="s">
        <v>81</v>
      </c>
      <c r="G258" s="109">
        <v>180</v>
      </c>
      <c r="H258" s="101">
        <v>27000</v>
      </c>
      <c r="I258" s="107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</row>
    <row r="259" spans="1:36" s="81" customFormat="1">
      <c r="A259" s="88">
        <v>250</v>
      </c>
      <c r="B259" s="96"/>
      <c r="C259" s="96" t="s">
        <v>273</v>
      </c>
      <c r="D259" s="86"/>
      <c r="E259" s="88">
        <v>50</v>
      </c>
      <c r="F259" s="86" t="s">
        <v>81</v>
      </c>
      <c r="G259" s="109">
        <v>120</v>
      </c>
      <c r="H259" s="101">
        <v>18000</v>
      </c>
      <c r="I259" s="107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</row>
    <row r="260" spans="1:36" s="81" customFormat="1">
      <c r="A260" s="88">
        <v>251</v>
      </c>
      <c r="B260" s="96"/>
      <c r="C260" s="96" t="s">
        <v>274</v>
      </c>
      <c r="D260" s="86"/>
      <c r="E260" s="88">
        <v>50</v>
      </c>
      <c r="F260" s="86" t="s">
        <v>81</v>
      </c>
      <c r="G260" s="109">
        <v>180</v>
      </c>
      <c r="H260" s="101">
        <v>27000</v>
      </c>
      <c r="I260" s="107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</row>
    <row r="261" spans="1:36" s="81" customFormat="1">
      <c r="A261" s="88">
        <v>252</v>
      </c>
      <c r="B261" s="96"/>
      <c r="C261" s="96" t="s">
        <v>275</v>
      </c>
      <c r="D261" s="86"/>
      <c r="E261" s="88">
        <v>1</v>
      </c>
      <c r="F261" s="86" t="s">
        <v>162</v>
      </c>
      <c r="G261" s="109">
        <v>2000</v>
      </c>
      <c r="H261" s="101">
        <v>2000</v>
      </c>
      <c r="I261" s="98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</row>
    <row r="262" spans="1:36" s="81" customFormat="1">
      <c r="A262" s="88">
        <v>253</v>
      </c>
      <c r="B262" s="96"/>
      <c r="C262" s="96" t="s">
        <v>276</v>
      </c>
      <c r="D262" s="86"/>
      <c r="E262" s="88">
        <v>34</v>
      </c>
      <c r="F262" s="86" t="s">
        <v>206</v>
      </c>
      <c r="G262" s="109">
        <v>420</v>
      </c>
      <c r="H262" s="101">
        <v>14280</v>
      </c>
      <c r="I262" s="98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</row>
    <row r="263" spans="1:36" s="81" customFormat="1">
      <c r="A263" s="88">
        <v>254</v>
      </c>
      <c r="B263" s="96"/>
      <c r="C263" s="110" t="s">
        <v>277</v>
      </c>
      <c r="D263" s="86"/>
      <c r="E263" s="88"/>
      <c r="F263" s="86"/>
      <c r="G263" s="109"/>
      <c r="H263" s="101"/>
      <c r="I263" s="98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</row>
    <row r="264" spans="1:36" s="81" customFormat="1">
      <c r="A264" s="88">
        <v>255</v>
      </c>
      <c r="B264" s="96"/>
      <c r="C264" s="96" t="s">
        <v>271</v>
      </c>
      <c r="D264" s="86"/>
      <c r="E264" s="88">
        <v>50</v>
      </c>
      <c r="F264" s="86" t="s">
        <v>81</v>
      </c>
      <c r="G264" s="109">
        <v>150</v>
      </c>
      <c r="H264" s="101">
        <v>22500</v>
      </c>
      <c r="I264" s="107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W264" s="224"/>
      <c r="X264" s="224"/>
      <c r="Y264" s="224"/>
      <c r="Z264" s="224"/>
      <c r="AA264" s="224"/>
      <c r="AB264" s="224"/>
      <c r="AC264" s="224"/>
      <c r="AD264" s="224"/>
      <c r="AE264" s="224"/>
      <c r="AF264" s="224"/>
      <c r="AG264" s="224"/>
      <c r="AH264" s="224"/>
    </row>
    <row r="265" spans="1:36" s="81" customFormat="1">
      <c r="A265" s="88">
        <v>256</v>
      </c>
      <c r="B265" s="96"/>
      <c r="C265" s="96" t="s">
        <v>272</v>
      </c>
      <c r="D265" s="86"/>
      <c r="E265" s="88">
        <v>50</v>
      </c>
      <c r="F265" s="86" t="s">
        <v>81</v>
      </c>
      <c r="G265" s="109">
        <v>250</v>
      </c>
      <c r="H265" s="101">
        <v>37500</v>
      </c>
      <c r="I265" s="107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</row>
    <row r="266" spans="1:36" s="81" customFormat="1">
      <c r="A266" s="88">
        <v>257</v>
      </c>
      <c r="B266" s="96"/>
      <c r="C266" s="96" t="s">
        <v>273</v>
      </c>
      <c r="D266" s="86"/>
      <c r="E266" s="88">
        <v>50</v>
      </c>
      <c r="F266" s="86" t="s">
        <v>81</v>
      </c>
      <c r="G266" s="109">
        <v>150</v>
      </c>
      <c r="H266" s="101">
        <v>22500</v>
      </c>
      <c r="I266" s="107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</row>
    <row r="267" spans="1:36" s="81" customFormat="1">
      <c r="A267" s="88">
        <v>258</v>
      </c>
      <c r="B267" s="96"/>
      <c r="C267" s="96" t="s">
        <v>274</v>
      </c>
      <c r="D267" s="86"/>
      <c r="E267" s="88">
        <v>50</v>
      </c>
      <c r="F267" s="86" t="s">
        <v>81</v>
      </c>
      <c r="G267" s="109">
        <v>250</v>
      </c>
      <c r="H267" s="101">
        <v>37500</v>
      </c>
      <c r="I267" s="98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</row>
    <row r="268" spans="1:36" s="81" customFormat="1">
      <c r="A268" s="88">
        <v>259</v>
      </c>
      <c r="B268" s="96"/>
      <c r="C268" s="96" t="s">
        <v>278</v>
      </c>
      <c r="D268" s="86"/>
      <c r="E268" s="88">
        <v>50</v>
      </c>
      <c r="F268" s="86" t="s">
        <v>81</v>
      </c>
      <c r="G268" s="109">
        <v>220</v>
      </c>
      <c r="H268" s="101">
        <v>11000</v>
      </c>
      <c r="I268" s="98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</row>
    <row r="269" spans="1:36" s="81" customFormat="1">
      <c r="A269" s="88">
        <v>260</v>
      </c>
      <c r="B269" s="96"/>
      <c r="C269" s="96" t="s">
        <v>276</v>
      </c>
      <c r="D269" s="86"/>
      <c r="E269" s="88">
        <v>30</v>
      </c>
      <c r="F269" s="86" t="s">
        <v>206</v>
      </c>
      <c r="G269" s="109">
        <v>420</v>
      </c>
      <c r="H269" s="101">
        <v>12600</v>
      </c>
      <c r="I269" s="98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</row>
    <row r="270" spans="1:36" ht="25.5">
      <c r="A270" s="95">
        <v>261</v>
      </c>
      <c r="B270" s="56" t="s">
        <v>23</v>
      </c>
      <c r="C270" s="56" t="s">
        <v>291</v>
      </c>
      <c r="D270" s="61" t="s">
        <v>38</v>
      </c>
      <c r="E270" s="61"/>
      <c r="F270" s="61"/>
      <c r="G270" s="62"/>
      <c r="H270" s="65">
        <f>SUM(H271:H279)</f>
        <v>154320</v>
      </c>
      <c r="I270" s="61" t="s">
        <v>26</v>
      </c>
      <c r="J270" s="233"/>
      <c r="K270" s="233"/>
      <c r="L270" s="233"/>
      <c r="M270" s="233"/>
      <c r="N270" s="233"/>
      <c r="O270" s="233">
        <v>1</v>
      </c>
      <c r="P270" s="233"/>
      <c r="Q270" s="233"/>
      <c r="R270" s="233"/>
      <c r="S270" s="233"/>
      <c r="T270" s="233"/>
      <c r="U270" s="233"/>
      <c r="W270" s="223"/>
      <c r="X270" s="223"/>
      <c r="Y270" s="223"/>
      <c r="Z270" s="223"/>
      <c r="AA270" s="223"/>
      <c r="AB270" s="223">
        <f>+H270</f>
        <v>154320</v>
      </c>
      <c r="AC270" s="223"/>
      <c r="AD270" s="223"/>
      <c r="AE270" s="223"/>
      <c r="AF270" s="223"/>
      <c r="AG270" s="223"/>
      <c r="AH270" s="223"/>
      <c r="AI270" s="83">
        <f>SUBTOTAL(9,J270:U270)</f>
        <v>1</v>
      </c>
      <c r="AJ270" s="84">
        <f>+H270/AI270</f>
        <v>154320</v>
      </c>
    </row>
    <row r="271" spans="1:36" s="81" customFormat="1">
      <c r="A271" s="88">
        <v>262</v>
      </c>
      <c r="B271" s="96"/>
      <c r="C271" s="96" t="s">
        <v>258</v>
      </c>
      <c r="D271" s="86"/>
      <c r="E271" s="88">
        <v>30</v>
      </c>
      <c r="F271" s="86" t="s">
        <v>81</v>
      </c>
      <c r="G271" s="109">
        <v>150</v>
      </c>
      <c r="H271" s="101">
        <v>27000</v>
      </c>
      <c r="I271" s="98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</row>
    <row r="272" spans="1:36" s="81" customFormat="1">
      <c r="A272" s="88">
        <v>263</v>
      </c>
      <c r="B272" s="96"/>
      <c r="C272" s="96" t="s">
        <v>259</v>
      </c>
      <c r="D272" s="86"/>
      <c r="E272" s="88">
        <v>30</v>
      </c>
      <c r="F272" s="86" t="s">
        <v>81</v>
      </c>
      <c r="G272" s="109">
        <v>120</v>
      </c>
      <c r="H272" s="101">
        <v>21600</v>
      </c>
      <c r="I272" s="98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</row>
    <row r="273" spans="1:36" s="81" customFormat="1">
      <c r="A273" s="88">
        <v>264</v>
      </c>
      <c r="B273" s="96"/>
      <c r="C273" s="96" t="s">
        <v>260</v>
      </c>
      <c r="D273" s="86"/>
      <c r="E273" s="88">
        <v>30</v>
      </c>
      <c r="F273" s="86" t="s">
        <v>81</v>
      </c>
      <c r="G273" s="109">
        <v>180</v>
      </c>
      <c r="H273" s="101">
        <v>32400</v>
      </c>
      <c r="I273" s="98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</row>
    <row r="274" spans="1:36" s="81" customFormat="1">
      <c r="A274" s="88">
        <v>265</v>
      </c>
      <c r="B274" s="96"/>
      <c r="C274" s="96" t="s">
        <v>261</v>
      </c>
      <c r="D274" s="86"/>
      <c r="E274" s="88">
        <v>30</v>
      </c>
      <c r="F274" s="86" t="s">
        <v>81</v>
      </c>
      <c r="G274" s="109">
        <v>120</v>
      </c>
      <c r="H274" s="101">
        <v>21600</v>
      </c>
      <c r="I274" s="98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W274" s="224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4"/>
      <c r="AH274" s="224"/>
    </row>
    <row r="275" spans="1:36" s="81" customFormat="1">
      <c r="A275" s="88">
        <v>266</v>
      </c>
      <c r="B275" s="96"/>
      <c r="C275" s="96" t="s">
        <v>262</v>
      </c>
      <c r="D275" s="86"/>
      <c r="E275" s="88">
        <v>30</v>
      </c>
      <c r="F275" s="86" t="s">
        <v>81</v>
      </c>
      <c r="G275" s="109">
        <v>180</v>
      </c>
      <c r="H275" s="101">
        <v>32400</v>
      </c>
      <c r="I275" s="98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</row>
    <row r="276" spans="1:36" s="81" customFormat="1">
      <c r="A276" s="88">
        <v>267</v>
      </c>
      <c r="B276" s="96"/>
      <c r="C276" s="96" t="s">
        <v>292</v>
      </c>
      <c r="D276" s="86"/>
      <c r="E276" s="88">
        <v>2</v>
      </c>
      <c r="F276" s="86" t="s">
        <v>109</v>
      </c>
      <c r="G276" s="109">
        <v>500</v>
      </c>
      <c r="H276" s="101">
        <v>1000</v>
      </c>
      <c r="I276" s="98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</row>
    <row r="277" spans="1:36" s="81" customFormat="1">
      <c r="A277" s="88">
        <v>268</v>
      </c>
      <c r="B277" s="96"/>
      <c r="C277" s="96" t="s">
        <v>293</v>
      </c>
      <c r="D277" s="86"/>
      <c r="E277" s="88">
        <v>1</v>
      </c>
      <c r="F277" s="86" t="s">
        <v>134</v>
      </c>
      <c r="G277" s="109">
        <v>15000</v>
      </c>
      <c r="H277" s="101">
        <v>15000</v>
      </c>
      <c r="I277" s="98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</row>
    <row r="278" spans="1:36" s="81" customFormat="1">
      <c r="A278" s="88">
        <v>269</v>
      </c>
      <c r="B278" s="96"/>
      <c r="C278" s="96" t="s">
        <v>124</v>
      </c>
      <c r="D278" s="86"/>
      <c r="E278" s="88">
        <v>12</v>
      </c>
      <c r="F278" s="86" t="s">
        <v>294</v>
      </c>
      <c r="G278" s="109">
        <v>110</v>
      </c>
      <c r="H278" s="101">
        <v>1320</v>
      </c>
      <c r="I278" s="98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</row>
    <row r="279" spans="1:36" s="81" customFormat="1">
      <c r="A279" s="88">
        <v>270</v>
      </c>
      <c r="B279" s="96"/>
      <c r="C279" s="96" t="s">
        <v>295</v>
      </c>
      <c r="D279" s="86"/>
      <c r="E279" s="88">
        <v>1</v>
      </c>
      <c r="F279" s="86" t="s">
        <v>162</v>
      </c>
      <c r="G279" s="109">
        <v>2000</v>
      </c>
      <c r="H279" s="101">
        <v>2000</v>
      </c>
      <c r="I279" s="98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W279" s="224"/>
      <c r="X279" s="224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</row>
    <row r="280" spans="1:36" ht="38.25">
      <c r="A280" s="95">
        <v>271</v>
      </c>
      <c r="B280" s="56" t="s">
        <v>23</v>
      </c>
      <c r="C280" s="56" t="s">
        <v>296</v>
      </c>
      <c r="D280" s="61" t="s">
        <v>38</v>
      </c>
      <c r="E280" s="61"/>
      <c r="F280" s="61"/>
      <c r="G280" s="62"/>
      <c r="H280" s="65">
        <f>SUM(H281:H290)</f>
        <v>190820</v>
      </c>
      <c r="I280" s="61" t="s">
        <v>26</v>
      </c>
      <c r="J280" s="233"/>
      <c r="K280" s="233"/>
      <c r="L280" s="233"/>
      <c r="M280" s="233"/>
      <c r="N280" s="233"/>
      <c r="O280" s="233">
        <v>1</v>
      </c>
      <c r="P280" s="233"/>
      <c r="Q280" s="233"/>
      <c r="R280" s="233"/>
      <c r="S280" s="233"/>
      <c r="T280" s="233"/>
      <c r="U280" s="233"/>
      <c r="W280" s="223"/>
      <c r="X280" s="223"/>
      <c r="Y280" s="223"/>
      <c r="Z280" s="223"/>
      <c r="AA280" s="223"/>
      <c r="AB280" s="223">
        <f>+H280</f>
        <v>190820</v>
      </c>
      <c r="AC280" s="223"/>
      <c r="AD280" s="223"/>
      <c r="AE280" s="223"/>
      <c r="AF280" s="223"/>
      <c r="AG280" s="223"/>
      <c r="AH280" s="223"/>
      <c r="AI280" s="83">
        <f>SUBTOTAL(9,J280:U280)</f>
        <v>1</v>
      </c>
      <c r="AJ280" s="84">
        <f>+H280/AI280</f>
        <v>190820</v>
      </c>
    </row>
    <row r="281" spans="1:36" s="81" customFormat="1">
      <c r="A281" s="88">
        <v>272</v>
      </c>
      <c r="B281" s="96"/>
      <c r="C281" s="96" t="s">
        <v>258</v>
      </c>
      <c r="D281" s="86"/>
      <c r="E281" s="88">
        <v>30</v>
      </c>
      <c r="F281" s="86" t="s">
        <v>81</v>
      </c>
      <c r="G281" s="109">
        <v>150</v>
      </c>
      <c r="H281" s="101">
        <v>27000</v>
      </c>
      <c r="I281" s="98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4"/>
    </row>
    <row r="282" spans="1:36" s="81" customFormat="1">
      <c r="A282" s="88">
        <v>273</v>
      </c>
      <c r="B282" s="96"/>
      <c r="C282" s="96" t="s">
        <v>259</v>
      </c>
      <c r="D282" s="86"/>
      <c r="E282" s="88">
        <v>30</v>
      </c>
      <c r="F282" s="86" t="s">
        <v>81</v>
      </c>
      <c r="G282" s="109">
        <v>120</v>
      </c>
      <c r="H282" s="101">
        <v>21600</v>
      </c>
      <c r="I282" s="98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W282" s="224"/>
      <c r="X282" s="224"/>
      <c r="Y282" s="224"/>
      <c r="Z282" s="224"/>
      <c r="AA282" s="224"/>
      <c r="AB282" s="224"/>
      <c r="AC282" s="224"/>
      <c r="AD282" s="224"/>
      <c r="AE282" s="224"/>
      <c r="AF282" s="224"/>
      <c r="AG282" s="224"/>
      <c r="AH282" s="224"/>
    </row>
    <row r="283" spans="1:36" s="81" customFormat="1">
      <c r="A283" s="88">
        <v>274</v>
      </c>
      <c r="B283" s="96"/>
      <c r="C283" s="96" t="s">
        <v>260</v>
      </c>
      <c r="D283" s="86"/>
      <c r="E283" s="88">
        <v>30</v>
      </c>
      <c r="F283" s="86" t="s">
        <v>81</v>
      </c>
      <c r="G283" s="109">
        <v>180</v>
      </c>
      <c r="H283" s="101">
        <v>32400</v>
      </c>
      <c r="I283" s="98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</row>
    <row r="284" spans="1:36" s="81" customFormat="1">
      <c r="A284" s="88">
        <v>275</v>
      </c>
      <c r="B284" s="96"/>
      <c r="C284" s="96" t="s">
        <v>261</v>
      </c>
      <c r="D284" s="86"/>
      <c r="E284" s="88">
        <v>30</v>
      </c>
      <c r="F284" s="86" t="s">
        <v>81</v>
      </c>
      <c r="G284" s="109">
        <v>120</v>
      </c>
      <c r="H284" s="101">
        <v>21600</v>
      </c>
      <c r="I284" s="98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</row>
    <row r="285" spans="1:36" s="81" customFormat="1">
      <c r="A285" s="88">
        <v>276</v>
      </c>
      <c r="B285" s="96"/>
      <c r="C285" s="96" t="s">
        <v>262</v>
      </c>
      <c r="D285" s="86"/>
      <c r="E285" s="88">
        <v>30</v>
      </c>
      <c r="F285" s="86" t="s">
        <v>81</v>
      </c>
      <c r="G285" s="109">
        <v>180</v>
      </c>
      <c r="H285" s="101">
        <v>32400</v>
      </c>
      <c r="I285" s="98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W285" s="224"/>
      <c r="X285" s="224"/>
      <c r="Y285" s="224"/>
      <c r="Z285" s="224"/>
      <c r="AA285" s="224"/>
      <c r="AB285" s="224"/>
      <c r="AC285" s="224"/>
      <c r="AD285" s="224"/>
      <c r="AE285" s="224"/>
      <c r="AF285" s="224"/>
      <c r="AG285" s="224"/>
      <c r="AH285" s="224"/>
    </row>
    <row r="286" spans="1:36" s="81" customFormat="1">
      <c r="A286" s="88">
        <v>277</v>
      </c>
      <c r="B286" s="96"/>
      <c r="C286" s="96" t="s">
        <v>204</v>
      </c>
      <c r="D286" s="86"/>
      <c r="E286" s="88">
        <v>1</v>
      </c>
      <c r="F286" s="86" t="s">
        <v>134</v>
      </c>
      <c r="G286" s="109">
        <v>49500</v>
      </c>
      <c r="H286" s="101">
        <v>49500</v>
      </c>
      <c r="I286" s="98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4"/>
    </row>
    <row r="287" spans="1:36" s="81" customFormat="1">
      <c r="A287" s="88">
        <v>278</v>
      </c>
      <c r="B287" s="96"/>
      <c r="C287" s="96" t="s">
        <v>292</v>
      </c>
      <c r="D287" s="86"/>
      <c r="E287" s="88">
        <v>2</v>
      </c>
      <c r="F287" s="86" t="s">
        <v>109</v>
      </c>
      <c r="G287" s="109">
        <v>500</v>
      </c>
      <c r="H287" s="101">
        <v>1000</v>
      </c>
      <c r="I287" s="98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4"/>
    </row>
    <row r="288" spans="1:36" s="81" customFormat="1">
      <c r="A288" s="88">
        <v>279</v>
      </c>
      <c r="B288" s="96"/>
      <c r="C288" s="96" t="s">
        <v>124</v>
      </c>
      <c r="D288" s="86"/>
      <c r="E288" s="88">
        <v>12</v>
      </c>
      <c r="F288" s="86" t="s">
        <v>294</v>
      </c>
      <c r="G288" s="109">
        <v>110</v>
      </c>
      <c r="H288" s="101">
        <v>1320</v>
      </c>
      <c r="I288" s="98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4"/>
    </row>
    <row r="289" spans="1:36" s="81" customFormat="1">
      <c r="A289" s="88">
        <v>280</v>
      </c>
      <c r="B289" s="96"/>
      <c r="C289" s="96" t="s">
        <v>297</v>
      </c>
      <c r="D289" s="86"/>
      <c r="E289" s="88">
        <v>1</v>
      </c>
      <c r="F289" s="86" t="s">
        <v>162</v>
      </c>
      <c r="G289" s="109">
        <v>2000</v>
      </c>
      <c r="H289" s="101">
        <v>2000</v>
      </c>
      <c r="I289" s="98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W289" s="224"/>
      <c r="X289" s="224"/>
      <c r="Y289" s="224"/>
      <c r="Z289" s="224"/>
      <c r="AA289" s="224"/>
      <c r="AB289" s="224"/>
      <c r="AC289" s="224"/>
      <c r="AD289" s="224"/>
      <c r="AE289" s="224"/>
      <c r="AF289" s="224"/>
      <c r="AG289" s="224"/>
      <c r="AH289" s="224"/>
    </row>
    <row r="290" spans="1:36" s="81" customFormat="1">
      <c r="A290" s="88">
        <v>281</v>
      </c>
      <c r="B290" s="96"/>
      <c r="C290" s="96" t="s">
        <v>227</v>
      </c>
      <c r="D290" s="86"/>
      <c r="E290" s="88">
        <v>1</v>
      </c>
      <c r="F290" s="86" t="s">
        <v>162</v>
      </c>
      <c r="G290" s="109">
        <v>2000</v>
      </c>
      <c r="H290" s="101">
        <v>2000</v>
      </c>
      <c r="I290" s="98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W290" s="224"/>
      <c r="X290" s="224"/>
      <c r="Y290" s="224"/>
      <c r="Z290" s="224"/>
      <c r="AA290" s="224"/>
      <c r="AB290" s="224"/>
      <c r="AC290" s="224"/>
      <c r="AD290" s="224"/>
      <c r="AE290" s="224"/>
      <c r="AF290" s="224"/>
      <c r="AG290" s="224"/>
      <c r="AH290" s="224"/>
    </row>
    <row r="291" spans="1:36" ht="25.5">
      <c r="A291" s="95">
        <v>282</v>
      </c>
      <c r="B291" s="56" t="s">
        <v>23</v>
      </c>
      <c r="C291" s="56" t="s">
        <v>298</v>
      </c>
      <c r="D291" s="61" t="s">
        <v>38</v>
      </c>
      <c r="E291" s="61"/>
      <c r="F291" s="61"/>
      <c r="G291" s="62"/>
      <c r="H291" s="65">
        <f>SUM(H292:H300)</f>
        <v>141320</v>
      </c>
      <c r="I291" s="61" t="s">
        <v>26</v>
      </c>
      <c r="J291" s="233"/>
      <c r="K291" s="233"/>
      <c r="L291" s="233"/>
      <c r="M291" s="233"/>
      <c r="N291" s="233"/>
      <c r="O291" s="233">
        <v>1</v>
      </c>
      <c r="P291" s="233"/>
      <c r="Q291" s="233"/>
      <c r="R291" s="233"/>
      <c r="S291" s="233"/>
      <c r="T291" s="233"/>
      <c r="U291" s="233"/>
      <c r="W291" s="223"/>
      <c r="X291" s="223"/>
      <c r="Y291" s="223"/>
      <c r="Z291" s="223"/>
      <c r="AA291" s="223"/>
      <c r="AB291" s="223">
        <f>+H291</f>
        <v>141320</v>
      </c>
      <c r="AC291" s="223"/>
      <c r="AD291" s="223"/>
      <c r="AE291" s="223"/>
      <c r="AF291" s="223"/>
      <c r="AG291" s="223"/>
      <c r="AH291" s="223"/>
      <c r="AI291" s="83">
        <f>SUBTOTAL(9,J291:U291)</f>
        <v>1</v>
      </c>
      <c r="AJ291" s="84">
        <f>+H291/AI291</f>
        <v>141320</v>
      </c>
    </row>
    <row r="292" spans="1:36" s="81" customFormat="1">
      <c r="A292" s="88">
        <v>283</v>
      </c>
      <c r="B292" s="96"/>
      <c r="C292" s="96" t="s">
        <v>258</v>
      </c>
      <c r="D292" s="86"/>
      <c r="E292" s="88">
        <v>30</v>
      </c>
      <c r="F292" s="86" t="s">
        <v>81</v>
      </c>
      <c r="G292" s="109">
        <v>150</v>
      </c>
      <c r="H292" s="101">
        <v>27000</v>
      </c>
      <c r="I292" s="98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4"/>
    </row>
    <row r="293" spans="1:36" s="81" customFormat="1">
      <c r="A293" s="88">
        <v>284</v>
      </c>
      <c r="B293" s="96"/>
      <c r="C293" s="96" t="s">
        <v>259</v>
      </c>
      <c r="D293" s="86"/>
      <c r="E293" s="88">
        <v>30</v>
      </c>
      <c r="F293" s="86" t="s">
        <v>81</v>
      </c>
      <c r="G293" s="109">
        <v>120</v>
      </c>
      <c r="H293" s="101">
        <v>21600</v>
      </c>
      <c r="I293" s="98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W293" s="224"/>
      <c r="X293" s="224"/>
      <c r="Y293" s="224"/>
      <c r="Z293" s="224"/>
      <c r="AA293" s="224"/>
      <c r="AB293" s="224"/>
      <c r="AC293" s="224"/>
      <c r="AD293" s="224"/>
      <c r="AE293" s="224"/>
      <c r="AF293" s="224"/>
      <c r="AG293" s="224"/>
      <c r="AH293" s="224"/>
    </row>
    <row r="294" spans="1:36" s="81" customFormat="1">
      <c r="A294" s="88">
        <v>285</v>
      </c>
      <c r="B294" s="96"/>
      <c r="C294" s="96" t="s">
        <v>260</v>
      </c>
      <c r="D294" s="86"/>
      <c r="E294" s="88">
        <v>30</v>
      </c>
      <c r="F294" s="86" t="s">
        <v>81</v>
      </c>
      <c r="G294" s="109">
        <v>180</v>
      </c>
      <c r="H294" s="101">
        <v>32400</v>
      </c>
      <c r="I294" s="98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W294" s="224"/>
      <c r="X294" s="224"/>
      <c r="Y294" s="224"/>
      <c r="Z294" s="224"/>
      <c r="AA294" s="224"/>
      <c r="AB294" s="224"/>
      <c r="AC294" s="224"/>
      <c r="AD294" s="224"/>
      <c r="AE294" s="224"/>
      <c r="AF294" s="224"/>
      <c r="AG294" s="224"/>
      <c r="AH294" s="224"/>
    </row>
    <row r="295" spans="1:36" s="81" customFormat="1">
      <c r="A295" s="88">
        <v>286</v>
      </c>
      <c r="B295" s="96"/>
      <c r="C295" s="96" t="s">
        <v>261</v>
      </c>
      <c r="D295" s="86"/>
      <c r="E295" s="88">
        <v>30</v>
      </c>
      <c r="F295" s="86" t="s">
        <v>81</v>
      </c>
      <c r="G295" s="109">
        <v>120</v>
      </c>
      <c r="H295" s="101">
        <v>21600</v>
      </c>
      <c r="I295" s="98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</row>
    <row r="296" spans="1:36" s="81" customFormat="1">
      <c r="A296" s="88">
        <v>287</v>
      </c>
      <c r="B296" s="96"/>
      <c r="C296" s="96" t="s">
        <v>262</v>
      </c>
      <c r="D296" s="86"/>
      <c r="E296" s="88">
        <v>30</v>
      </c>
      <c r="F296" s="86" t="s">
        <v>81</v>
      </c>
      <c r="G296" s="109">
        <v>180</v>
      </c>
      <c r="H296" s="101">
        <v>32400</v>
      </c>
      <c r="I296" s="98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4"/>
    </row>
    <row r="297" spans="1:36" s="81" customFormat="1">
      <c r="A297" s="88">
        <v>288</v>
      </c>
      <c r="B297" s="96"/>
      <c r="C297" s="96" t="s">
        <v>292</v>
      </c>
      <c r="D297" s="86"/>
      <c r="E297" s="88">
        <v>2</v>
      </c>
      <c r="F297" s="86" t="s">
        <v>109</v>
      </c>
      <c r="G297" s="109">
        <v>500</v>
      </c>
      <c r="H297" s="101">
        <v>1000</v>
      </c>
      <c r="I297" s="98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W297" s="224"/>
      <c r="X297" s="224"/>
      <c r="Y297" s="224"/>
      <c r="Z297" s="224"/>
      <c r="AA297" s="224"/>
      <c r="AB297" s="224"/>
      <c r="AC297" s="224"/>
      <c r="AD297" s="224"/>
      <c r="AE297" s="224"/>
      <c r="AF297" s="224"/>
      <c r="AG297" s="224"/>
      <c r="AH297" s="224"/>
    </row>
    <row r="298" spans="1:36" s="81" customFormat="1">
      <c r="A298" s="88">
        <v>289</v>
      </c>
      <c r="B298" s="96"/>
      <c r="C298" s="96" t="s">
        <v>124</v>
      </c>
      <c r="D298" s="86"/>
      <c r="E298" s="88">
        <v>12</v>
      </c>
      <c r="F298" s="86" t="s">
        <v>294</v>
      </c>
      <c r="G298" s="109">
        <v>110</v>
      </c>
      <c r="H298" s="101">
        <v>1320</v>
      </c>
      <c r="I298" s="98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W298" s="224"/>
      <c r="X298" s="224"/>
      <c r="Y298" s="224"/>
      <c r="Z298" s="224"/>
      <c r="AA298" s="224"/>
      <c r="AB298" s="224"/>
      <c r="AC298" s="224"/>
      <c r="AD298" s="224"/>
      <c r="AE298" s="224"/>
      <c r="AF298" s="224"/>
      <c r="AG298" s="224"/>
      <c r="AH298" s="224"/>
    </row>
    <row r="299" spans="1:36" s="81" customFormat="1">
      <c r="A299" s="88">
        <v>290</v>
      </c>
      <c r="B299" s="96"/>
      <c r="C299" s="96" t="s">
        <v>297</v>
      </c>
      <c r="D299" s="86"/>
      <c r="E299" s="88">
        <v>1</v>
      </c>
      <c r="F299" s="86" t="s">
        <v>162</v>
      </c>
      <c r="G299" s="109">
        <v>2000</v>
      </c>
      <c r="H299" s="101">
        <v>2000</v>
      </c>
      <c r="I299" s="98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W299" s="224"/>
      <c r="X299" s="224"/>
      <c r="Y299" s="224"/>
      <c r="Z299" s="224"/>
      <c r="AA299" s="224"/>
      <c r="AB299" s="224"/>
      <c r="AC299" s="224"/>
      <c r="AD299" s="224"/>
      <c r="AE299" s="224"/>
      <c r="AF299" s="224"/>
      <c r="AG299" s="224"/>
      <c r="AH299" s="224"/>
    </row>
    <row r="300" spans="1:36" s="81" customFormat="1">
      <c r="A300" s="88">
        <v>291</v>
      </c>
      <c r="B300" s="96"/>
      <c r="C300" s="96" t="s">
        <v>227</v>
      </c>
      <c r="D300" s="86"/>
      <c r="E300" s="88">
        <v>1</v>
      </c>
      <c r="F300" s="86" t="s">
        <v>162</v>
      </c>
      <c r="G300" s="109">
        <v>2000</v>
      </c>
      <c r="H300" s="101">
        <v>2000</v>
      </c>
      <c r="I300" s="98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W300" s="224"/>
      <c r="X300" s="224"/>
      <c r="Y300" s="224"/>
      <c r="Z300" s="224"/>
      <c r="AA300" s="224"/>
      <c r="AB300" s="224"/>
      <c r="AC300" s="224"/>
      <c r="AD300" s="224"/>
      <c r="AE300" s="224"/>
      <c r="AF300" s="224"/>
      <c r="AG300" s="224"/>
      <c r="AH300" s="224"/>
    </row>
    <row r="301" spans="1:36" ht="25.5">
      <c r="A301" s="95">
        <v>292</v>
      </c>
      <c r="B301" s="56" t="s">
        <v>23</v>
      </c>
      <c r="C301" s="56" t="s">
        <v>300</v>
      </c>
      <c r="D301" s="61" t="s">
        <v>38</v>
      </c>
      <c r="E301" s="61"/>
      <c r="F301" s="61"/>
      <c r="G301" s="62"/>
      <c r="H301" s="65">
        <f>SUM(H302:H316)</f>
        <v>143500.00340000002</v>
      </c>
      <c r="I301" s="61" t="s">
        <v>26</v>
      </c>
      <c r="J301" s="233"/>
      <c r="K301" s="233"/>
      <c r="L301" s="233"/>
      <c r="M301" s="233"/>
      <c r="N301" s="233"/>
      <c r="O301" s="233">
        <v>1</v>
      </c>
      <c r="P301" s="233"/>
      <c r="Q301" s="233"/>
      <c r="R301" s="233"/>
      <c r="S301" s="233"/>
      <c r="T301" s="233"/>
      <c r="U301" s="233"/>
      <c r="W301" s="223"/>
      <c r="X301" s="223"/>
      <c r="Y301" s="223"/>
      <c r="Z301" s="223"/>
      <c r="AA301" s="223"/>
      <c r="AB301" s="223">
        <f>+H301</f>
        <v>143500.00340000002</v>
      </c>
      <c r="AC301" s="223"/>
      <c r="AD301" s="223"/>
      <c r="AE301" s="223"/>
      <c r="AF301" s="223"/>
      <c r="AG301" s="223"/>
      <c r="AH301" s="223"/>
      <c r="AI301" s="83">
        <f>SUBTOTAL(9,J301:U301)</f>
        <v>1</v>
      </c>
      <c r="AJ301" s="84">
        <f>+H301/AI301</f>
        <v>143500.00340000002</v>
      </c>
    </row>
    <row r="302" spans="1:36" s="81" customFormat="1">
      <c r="A302" s="88">
        <v>293</v>
      </c>
      <c r="B302" s="96"/>
      <c r="C302" s="96" t="s">
        <v>258</v>
      </c>
      <c r="D302" s="86"/>
      <c r="E302" s="88">
        <v>30</v>
      </c>
      <c r="F302" s="86" t="s">
        <v>81</v>
      </c>
      <c r="G302" s="109">
        <v>150</v>
      </c>
      <c r="H302" s="101">
        <v>27000</v>
      </c>
      <c r="I302" s="98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4"/>
    </row>
    <row r="303" spans="1:36" s="81" customFormat="1">
      <c r="A303" s="88">
        <v>294</v>
      </c>
      <c r="B303" s="96"/>
      <c r="C303" s="96" t="s">
        <v>259</v>
      </c>
      <c r="D303" s="86"/>
      <c r="E303" s="88">
        <v>30</v>
      </c>
      <c r="F303" s="86" t="s">
        <v>81</v>
      </c>
      <c r="G303" s="109">
        <v>120</v>
      </c>
      <c r="H303" s="101">
        <v>21600</v>
      </c>
      <c r="I303" s="98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W303" s="224"/>
      <c r="X303" s="224"/>
      <c r="Y303" s="224"/>
      <c r="Z303" s="224"/>
      <c r="AA303" s="224"/>
      <c r="AB303" s="224"/>
      <c r="AC303" s="224"/>
      <c r="AD303" s="224"/>
      <c r="AE303" s="224"/>
      <c r="AF303" s="224"/>
      <c r="AG303" s="224"/>
      <c r="AH303" s="224"/>
    </row>
    <row r="304" spans="1:36" s="81" customFormat="1">
      <c r="A304" s="88">
        <v>295</v>
      </c>
      <c r="B304" s="96"/>
      <c r="C304" s="96" t="s">
        <v>260</v>
      </c>
      <c r="D304" s="86"/>
      <c r="E304" s="88">
        <v>30</v>
      </c>
      <c r="F304" s="86" t="s">
        <v>81</v>
      </c>
      <c r="G304" s="109">
        <v>180</v>
      </c>
      <c r="H304" s="101">
        <v>32400</v>
      </c>
      <c r="I304" s="98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W304" s="224"/>
      <c r="X304" s="224"/>
      <c r="Y304" s="224"/>
      <c r="Z304" s="224"/>
      <c r="AA304" s="224"/>
      <c r="AB304" s="224"/>
      <c r="AC304" s="224"/>
      <c r="AD304" s="224"/>
      <c r="AE304" s="224"/>
      <c r="AF304" s="224"/>
      <c r="AG304" s="224"/>
      <c r="AH304" s="224"/>
    </row>
    <row r="305" spans="1:36" s="81" customFormat="1">
      <c r="A305" s="88">
        <v>296</v>
      </c>
      <c r="B305" s="96"/>
      <c r="C305" s="96" t="s">
        <v>261</v>
      </c>
      <c r="D305" s="86"/>
      <c r="E305" s="88">
        <v>30</v>
      </c>
      <c r="F305" s="86" t="s">
        <v>81</v>
      </c>
      <c r="G305" s="109">
        <v>120</v>
      </c>
      <c r="H305" s="101">
        <v>21600</v>
      </c>
      <c r="I305" s="98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W305" s="224"/>
      <c r="X305" s="224"/>
      <c r="Y305" s="224"/>
      <c r="Z305" s="224"/>
      <c r="AA305" s="224"/>
      <c r="AB305" s="224"/>
      <c r="AC305" s="224"/>
      <c r="AD305" s="224"/>
      <c r="AE305" s="224"/>
      <c r="AF305" s="224"/>
      <c r="AG305" s="224"/>
      <c r="AH305" s="224"/>
    </row>
    <row r="306" spans="1:36" s="81" customFormat="1">
      <c r="A306" s="88">
        <v>297</v>
      </c>
      <c r="B306" s="96"/>
      <c r="C306" s="96" t="s">
        <v>262</v>
      </c>
      <c r="D306" s="86"/>
      <c r="E306" s="88">
        <v>30</v>
      </c>
      <c r="F306" s="86" t="s">
        <v>81</v>
      </c>
      <c r="G306" s="109">
        <v>180</v>
      </c>
      <c r="H306" s="101">
        <v>32400</v>
      </c>
      <c r="I306" s="98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W306" s="224"/>
      <c r="X306" s="224"/>
      <c r="Y306" s="224"/>
      <c r="Z306" s="224"/>
      <c r="AA306" s="224"/>
      <c r="AB306" s="224"/>
      <c r="AC306" s="224"/>
      <c r="AD306" s="224"/>
      <c r="AE306" s="224"/>
      <c r="AF306" s="224"/>
      <c r="AG306" s="224"/>
      <c r="AH306" s="224"/>
    </row>
    <row r="307" spans="1:36" s="81" customFormat="1">
      <c r="A307" s="88">
        <v>298</v>
      </c>
      <c r="B307" s="96"/>
      <c r="C307" s="96" t="s">
        <v>292</v>
      </c>
      <c r="D307" s="86"/>
      <c r="E307" s="88">
        <v>2</v>
      </c>
      <c r="F307" s="86" t="s">
        <v>109</v>
      </c>
      <c r="G307" s="109">
        <v>500</v>
      </c>
      <c r="H307" s="101">
        <v>1000</v>
      </c>
      <c r="I307" s="98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W307" s="224"/>
      <c r="X307" s="224"/>
      <c r="Y307" s="224"/>
      <c r="Z307" s="224"/>
      <c r="AA307" s="224"/>
      <c r="AB307" s="224"/>
      <c r="AC307" s="224"/>
      <c r="AD307" s="224"/>
      <c r="AE307" s="224"/>
      <c r="AF307" s="224"/>
      <c r="AG307" s="224"/>
      <c r="AH307" s="224"/>
    </row>
    <row r="308" spans="1:36" s="81" customFormat="1">
      <c r="A308" s="88">
        <v>299</v>
      </c>
      <c r="B308" s="96"/>
      <c r="C308" s="96" t="s">
        <v>235</v>
      </c>
      <c r="D308" s="86"/>
      <c r="E308" s="88">
        <v>1</v>
      </c>
      <c r="F308" s="86" t="s">
        <v>109</v>
      </c>
      <c r="G308" s="109">
        <v>500</v>
      </c>
      <c r="H308" s="101">
        <v>500</v>
      </c>
      <c r="I308" s="98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W308" s="224"/>
      <c r="X308" s="224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4"/>
    </row>
    <row r="309" spans="1:36" s="81" customFormat="1">
      <c r="A309" s="88">
        <v>300</v>
      </c>
      <c r="B309" s="96"/>
      <c r="C309" s="96" t="s">
        <v>301</v>
      </c>
      <c r="D309" s="86"/>
      <c r="E309" s="88">
        <v>1</v>
      </c>
      <c r="F309" s="86" t="s">
        <v>162</v>
      </c>
      <c r="G309" s="109">
        <v>2000</v>
      </c>
      <c r="H309" s="101">
        <v>2000</v>
      </c>
      <c r="I309" s="98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W309" s="224"/>
      <c r="X309" s="224"/>
      <c r="Y309" s="224"/>
      <c r="Z309" s="224"/>
      <c r="AA309" s="224"/>
      <c r="AB309" s="224"/>
      <c r="AC309" s="224"/>
      <c r="AD309" s="224"/>
      <c r="AE309" s="224"/>
      <c r="AF309" s="224"/>
      <c r="AG309" s="224"/>
      <c r="AH309" s="224"/>
    </row>
    <row r="310" spans="1:36" s="81" customFormat="1">
      <c r="A310" s="88">
        <v>301</v>
      </c>
      <c r="B310" s="96"/>
      <c r="C310" s="96" t="s">
        <v>84</v>
      </c>
      <c r="D310" s="98"/>
      <c r="E310" s="88">
        <v>1</v>
      </c>
      <c r="F310" s="139" t="s">
        <v>109</v>
      </c>
      <c r="G310" s="140">
        <v>350</v>
      </c>
      <c r="H310" s="141">
        <f>+E310*G310</f>
        <v>350</v>
      </c>
      <c r="I310" s="98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</row>
    <row r="311" spans="1:36" s="81" customFormat="1">
      <c r="A311" s="88">
        <v>302</v>
      </c>
      <c r="B311" s="96"/>
      <c r="C311" s="96" t="s">
        <v>120</v>
      </c>
      <c r="D311" s="98"/>
      <c r="E311" s="88">
        <v>3</v>
      </c>
      <c r="F311" s="86" t="s">
        <v>121</v>
      </c>
      <c r="G311" s="109">
        <v>150</v>
      </c>
      <c r="H311" s="141">
        <f t="shared" ref="H311:H316" si="8">+E311*G311</f>
        <v>450</v>
      </c>
      <c r="I311" s="98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W311" s="224"/>
      <c r="X311" s="224"/>
      <c r="Y311" s="224"/>
      <c r="Z311" s="224"/>
      <c r="AA311" s="224"/>
      <c r="AB311" s="224"/>
      <c r="AC311" s="224"/>
      <c r="AD311" s="224"/>
      <c r="AE311" s="224"/>
      <c r="AF311" s="224"/>
      <c r="AG311" s="224"/>
      <c r="AH311" s="224"/>
    </row>
    <row r="312" spans="1:36" s="81" customFormat="1">
      <c r="A312" s="88">
        <v>303</v>
      </c>
      <c r="B312" s="96"/>
      <c r="C312" s="96" t="s">
        <v>122</v>
      </c>
      <c r="D312" s="98"/>
      <c r="E312" s="88">
        <v>2</v>
      </c>
      <c r="F312" s="86" t="s">
        <v>121</v>
      </c>
      <c r="G312" s="109">
        <v>180</v>
      </c>
      <c r="H312" s="141">
        <f t="shared" si="8"/>
        <v>360</v>
      </c>
      <c r="I312" s="98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W312" s="224"/>
      <c r="X312" s="22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4"/>
    </row>
    <row r="313" spans="1:36" s="81" customFormat="1">
      <c r="A313" s="88">
        <v>304</v>
      </c>
      <c r="B313" s="96"/>
      <c r="C313" s="96" t="s">
        <v>123</v>
      </c>
      <c r="D313" s="98"/>
      <c r="E313" s="88">
        <v>3</v>
      </c>
      <c r="F313" s="86" t="s">
        <v>119</v>
      </c>
      <c r="G313" s="109">
        <f>32+27.4678+(0.9/3)</f>
        <v>59.767799999999994</v>
      </c>
      <c r="H313" s="141">
        <f t="shared" si="8"/>
        <v>179.30339999999998</v>
      </c>
      <c r="I313" s="98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W313" s="224"/>
      <c r="X313" s="22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4"/>
    </row>
    <row r="314" spans="1:36" s="81" customFormat="1">
      <c r="A314" s="88">
        <v>305</v>
      </c>
      <c r="B314" s="96"/>
      <c r="C314" s="142" t="s">
        <v>164</v>
      </c>
      <c r="D314" s="98"/>
      <c r="E314" s="143">
        <v>3</v>
      </c>
      <c r="F314" s="86" t="s">
        <v>121</v>
      </c>
      <c r="G314" s="144">
        <v>250</v>
      </c>
      <c r="H314" s="141">
        <f t="shared" si="8"/>
        <v>750</v>
      </c>
      <c r="I314" s="98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W314" s="224"/>
      <c r="X314" s="224"/>
      <c r="Y314" s="224"/>
      <c r="Z314" s="224"/>
      <c r="AA314" s="224"/>
      <c r="AB314" s="224"/>
      <c r="AC314" s="224"/>
      <c r="AD314" s="224"/>
      <c r="AE314" s="224"/>
      <c r="AF314" s="224"/>
      <c r="AG314" s="224"/>
      <c r="AH314" s="224"/>
    </row>
    <row r="315" spans="1:36" s="81" customFormat="1">
      <c r="A315" s="88">
        <v>306</v>
      </c>
      <c r="B315" s="96"/>
      <c r="C315" s="142" t="s">
        <v>165</v>
      </c>
      <c r="D315" s="98"/>
      <c r="E315" s="143">
        <v>3</v>
      </c>
      <c r="F315" s="86" t="s">
        <v>121</v>
      </c>
      <c r="G315" s="144">
        <v>237.5</v>
      </c>
      <c r="H315" s="141">
        <f t="shared" si="8"/>
        <v>712.5</v>
      </c>
      <c r="I315" s="98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W315" s="224"/>
      <c r="X315" s="224"/>
      <c r="Y315" s="224"/>
      <c r="Z315" s="224"/>
      <c r="AA315" s="224"/>
      <c r="AB315" s="224"/>
      <c r="AC315" s="224"/>
      <c r="AD315" s="224"/>
      <c r="AE315" s="224"/>
      <c r="AF315" s="224"/>
      <c r="AG315" s="224"/>
      <c r="AH315" s="224"/>
    </row>
    <row r="316" spans="1:36" s="81" customFormat="1">
      <c r="A316" s="88">
        <v>307</v>
      </c>
      <c r="B316" s="96"/>
      <c r="C316" s="145" t="s">
        <v>135</v>
      </c>
      <c r="D316" s="98"/>
      <c r="E316" s="105">
        <v>1</v>
      </c>
      <c r="F316" s="146" t="s">
        <v>112</v>
      </c>
      <c r="G316" s="144">
        <f>2200-1.8</f>
        <v>2198.1999999999998</v>
      </c>
      <c r="H316" s="141">
        <f t="shared" si="8"/>
        <v>2198.1999999999998</v>
      </c>
      <c r="I316" s="98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224"/>
    </row>
    <row r="317" spans="1:36" ht="25.5">
      <c r="A317" s="95">
        <v>308</v>
      </c>
      <c r="B317" s="56" t="s">
        <v>23</v>
      </c>
      <c r="C317" s="56" t="s">
        <v>302</v>
      </c>
      <c r="D317" s="61" t="s">
        <v>38</v>
      </c>
      <c r="E317" s="61"/>
      <c r="F317" s="61"/>
      <c r="G317" s="62"/>
      <c r="H317" s="65">
        <f>SUM(H318:H326)</f>
        <v>143500</v>
      </c>
      <c r="I317" s="61" t="s">
        <v>26</v>
      </c>
      <c r="J317" s="233"/>
      <c r="K317" s="233"/>
      <c r="L317" s="233"/>
      <c r="M317" s="233"/>
      <c r="N317" s="233"/>
      <c r="O317" s="233">
        <v>1</v>
      </c>
      <c r="P317" s="233"/>
      <c r="Q317" s="233"/>
      <c r="R317" s="233"/>
      <c r="S317" s="233"/>
      <c r="T317" s="233"/>
      <c r="U317" s="233"/>
      <c r="W317" s="223"/>
      <c r="X317" s="223"/>
      <c r="Y317" s="223"/>
      <c r="Z317" s="223"/>
      <c r="AA317" s="223"/>
      <c r="AB317" s="223">
        <f>+H317</f>
        <v>143500</v>
      </c>
      <c r="AC317" s="223"/>
      <c r="AD317" s="223"/>
      <c r="AE317" s="223"/>
      <c r="AF317" s="223"/>
      <c r="AG317" s="223"/>
      <c r="AH317" s="223"/>
      <c r="AI317" s="83">
        <f>SUBTOTAL(9,J317:U317)</f>
        <v>1</v>
      </c>
      <c r="AJ317" s="84">
        <f>+H317/AI317</f>
        <v>143500</v>
      </c>
    </row>
    <row r="318" spans="1:36" s="81" customFormat="1">
      <c r="A318" s="88">
        <v>309</v>
      </c>
      <c r="B318" s="96"/>
      <c r="C318" s="96" t="s">
        <v>258</v>
      </c>
      <c r="D318" s="86"/>
      <c r="E318" s="88">
        <v>30</v>
      </c>
      <c r="F318" s="86" t="s">
        <v>81</v>
      </c>
      <c r="G318" s="109">
        <v>150</v>
      </c>
      <c r="H318" s="101">
        <v>27000</v>
      </c>
      <c r="I318" s="98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</row>
    <row r="319" spans="1:36" s="81" customFormat="1">
      <c r="A319" s="88">
        <v>310</v>
      </c>
      <c r="B319" s="96"/>
      <c r="C319" s="96" t="s">
        <v>259</v>
      </c>
      <c r="D319" s="86"/>
      <c r="E319" s="88">
        <v>30</v>
      </c>
      <c r="F319" s="86" t="s">
        <v>81</v>
      </c>
      <c r="G319" s="109">
        <v>120</v>
      </c>
      <c r="H319" s="101">
        <v>21600</v>
      </c>
      <c r="I319" s="98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W319" s="224"/>
      <c r="X319" s="224"/>
      <c r="Y319" s="224"/>
      <c r="Z319" s="224"/>
      <c r="AA319" s="224"/>
      <c r="AB319" s="224"/>
      <c r="AC319" s="224"/>
      <c r="AD319" s="224"/>
      <c r="AE319" s="224"/>
      <c r="AF319" s="224"/>
      <c r="AG319" s="224"/>
      <c r="AH319" s="224"/>
    </row>
    <row r="320" spans="1:36" s="81" customFormat="1">
      <c r="A320" s="88">
        <v>311</v>
      </c>
      <c r="B320" s="96"/>
      <c r="C320" s="96" t="s">
        <v>260</v>
      </c>
      <c r="D320" s="86"/>
      <c r="E320" s="88">
        <v>30</v>
      </c>
      <c r="F320" s="86" t="s">
        <v>81</v>
      </c>
      <c r="G320" s="109">
        <v>180</v>
      </c>
      <c r="H320" s="101">
        <v>32400</v>
      </c>
      <c r="I320" s="98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  <c r="AG320" s="224"/>
      <c r="AH320" s="224"/>
    </row>
    <row r="321" spans="1:36" s="81" customFormat="1">
      <c r="A321" s="88">
        <v>312</v>
      </c>
      <c r="B321" s="96"/>
      <c r="C321" s="96" t="s">
        <v>261</v>
      </c>
      <c r="D321" s="86"/>
      <c r="E321" s="88">
        <v>30</v>
      </c>
      <c r="F321" s="86" t="s">
        <v>81</v>
      </c>
      <c r="G321" s="109">
        <v>120</v>
      </c>
      <c r="H321" s="101">
        <v>21600</v>
      </c>
      <c r="I321" s="98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224"/>
    </row>
    <row r="322" spans="1:36" s="81" customFormat="1">
      <c r="A322" s="88">
        <v>313</v>
      </c>
      <c r="B322" s="96"/>
      <c r="C322" s="96" t="s">
        <v>262</v>
      </c>
      <c r="D322" s="86"/>
      <c r="E322" s="88">
        <v>30</v>
      </c>
      <c r="F322" s="86" t="s">
        <v>81</v>
      </c>
      <c r="G322" s="109">
        <v>180</v>
      </c>
      <c r="H322" s="101">
        <v>32400</v>
      </c>
      <c r="I322" s="98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W322" s="224"/>
      <c r="X322" s="224"/>
      <c r="Y322" s="224"/>
      <c r="Z322" s="224"/>
      <c r="AA322" s="224"/>
      <c r="AB322" s="224"/>
      <c r="AC322" s="224"/>
      <c r="AD322" s="224"/>
      <c r="AE322" s="224"/>
      <c r="AF322" s="224"/>
      <c r="AG322" s="224"/>
      <c r="AH322" s="224"/>
    </row>
    <row r="323" spans="1:36" s="81" customFormat="1">
      <c r="A323" s="88">
        <v>314</v>
      </c>
      <c r="B323" s="96"/>
      <c r="C323" s="96" t="s">
        <v>292</v>
      </c>
      <c r="D323" s="86"/>
      <c r="E323" s="88">
        <v>2</v>
      </c>
      <c r="F323" s="86" t="s">
        <v>109</v>
      </c>
      <c r="G323" s="109">
        <v>500</v>
      </c>
      <c r="H323" s="101">
        <v>1000</v>
      </c>
      <c r="I323" s="98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4"/>
    </row>
    <row r="324" spans="1:36" s="81" customFormat="1">
      <c r="A324" s="88">
        <v>315</v>
      </c>
      <c r="B324" s="96"/>
      <c r="C324" s="96" t="s">
        <v>235</v>
      </c>
      <c r="D324" s="86"/>
      <c r="E324" s="88">
        <v>1</v>
      </c>
      <c r="F324" s="86" t="s">
        <v>109</v>
      </c>
      <c r="G324" s="109">
        <v>500</v>
      </c>
      <c r="H324" s="101">
        <v>500</v>
      </c>
      <c r="I324" s="98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</row>
    <row r="325" spans="1:36" s="81" customFormat="1">
      <c r="A325" s="88">
        <v>316</v>
      </c>
      <c r="B325" s="96"/>
      <c r="C325" s="96" t="s">
        <v>301</v>
      </c>
      <c r="D325" s="86"/>
      <c r="E325" s="88">
        <v>1</v>
      </c>
      <c r="F325" s="86" t="s">
        <v>162</v>
      </c>
      <c r="G325" s="109">
        <v>2000</v>
      </c>
      <c r="H325" s="101">
        <v>2000</v>
      </c>
      <c r="I325" s="98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W325" s="224"/>
      <c r="X325" s="224"/>
      <c r="Y325" s="224"/>
      <c r="Z325" s="224"/>
      <c r="AA325" s="224"/>
      <c r="AB325" s="224"/>
      <c r="AC325" s="224"/>
      <c r="AD325" s="224"/>
      <c r="AE325" s="224"/>
      <c r="AF325" s="224"/>
      <c r="AG325" s="224"/>
      <c r="AH325" s="224"/>
    </row>
    <row r="326" spans="1:36" s="81" customFormat="1">
      <c r="A326" s="88">
        <v>317</v>
      </c>
      <c r="B326" s="96"/>
      <c r="C326" s="96" t="s">
        <v>303</v>
      </c>
      <c r="D326" s="86"/>
      <c r="E326" s="88">
        <v>1</v>
      </c>
      <c r="F326" s="86" t="s">
        <v>162</v>
      </c>
      <c r="G326" s="109">
        <v>5000</v>
      </c>
      <c r="H326" s="101">
        <v>5000</v>
      </c>
      <c r="I326" s="98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</row>
    <row r="327" spans="1:36">
      <c r="A327" s="95">
        <v>318</v>
      </c>
      <c r="B327" s="56" t="s">
        <v>23</v>
      </c>
      <c r="C327" s="56" t="s">
        <v>304</v>
      </c>
      <c r="D327" s="61" t="s">
        <v>38</v>
      </c>
      <c r="E327" s="61"/>
      <c r="F327" s="61"/>
      <c r="G327" s="62"/>
      <c r="H327" s="65">
        <f>SUM(H328:H337)</f>
        <v>140300</v>
      </c>
      <c r="I327" s="61" t="s">
        <v>26</v>
      </c>
      <c r="J327" s="233"/>
      <c r="K327" s="233"/>
      <c r="L327" s="233"/>
      <c r="M327" s="233"/>
      <c r="N327" s="233"/>
      <c r="O327" s="233">
        <v>1</v>
      </c>
      <c r="P327" s="233"/>
      <c r="Q327" s="233"/>
      <c r="R327" s="233"/>
      <c r="S327" s="233"/>
      <c r="T327" s="233"/>
      <c r="U327" s="233"/>
      <c r="W327" s="223"/>
      <c r="X327" s="223"/>
      <c r="Y327" s="223"/>
      <c r="Z327" s="223"/>
      <c r="AA327" s="223"/>
      <c r="AB327" s="223">
        <f>+H327</f>
        <v>140300</v>
      </c>
      <c r="AC327" s="223"/>
      <c r="AD327" s="223"/>
      <c r="AE327" s="223"/>
      <c r="AF327" s="223"/>
      <c r="AG327" s="223"/>
      <c r="AH327" s="223"/>
      <c r="AI327" s="83">
        <f>SUBTOTAL(9,J327:U327)</f>
        <v>1</v>
      </c>
      <c r="AJ327" s="84">
        <f>+H327/AI327</f>
        <v>140300</v>
      </c>
    </row>
    <row r="328" spans="1:36" s="81" customFormat="1">
      <c r="A328" s="88">
        <v>319</v>
      </c>
      <c r="B328" s="96"/>
      <c r="C328" s="96" t="s">
        <v>258</v>
      </c>
      <c r="D328" s="86"/>
      <c r="E328" s="88">
        <v>30</v>
      </c>
      <c r="F328" s="86" t="s">
        <v>81</v>
      </c>
      <c r="G328" s="109">
        <v>150</v>
      </c>
      <c r="H328" s="101">
        <v>27000</v>
      </c>
      <c r="I328" s="98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W328" s="224"/>
      <c r="X328" s="224"/>
      <c r="Y328" s="224"/>
      <c r="Z328" s="224"/>
      <c r="AA328" s="224"/>
      <c r="AB328" s="224"/>
      <c r="AC328" s="224"/>
      <c r="AD328" s="224"/>
      <c r="AE328" s="224"/>
      <c r="AF328" s="224"/>
      <c r="AG328" s="224"/>
      <c r="AH328" s="224"/>
    </row>
    <row r="329" spans="1:36" s="81" customFormat="1">
      <c r="A329" s="88">
        <v>320</v>
      </c>
      <c r="B329" s="96"/>
      <c r="C329" s="96" t="s">
        <v>259</v>
      </c>
      <c r="D329" s="86"/>
      <c r="E329" s="88">
        <v>30</v>
      </c>
      <c r="F329" s="86" t="s">
        <v>81</v>
      </c>
      <c r="G329" s="109">
        <v>120</v>
      </c>
      <c r="H329" s="101">
        <v>21600</v>
      </c>
      <c r="I329" s="98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W329" s="224"/>
      <c r="X329" s="224"/>
      <c r="Y329" s="224"/>
      <c r="Z329" s="224"/>
      <c r="AA329" s="224"/>
      <c r="AB329" s="224"/>
      <c r="AC329" s="224"/>
      <c r="AD329" s="224"/>
      <c r="AE329" s="224"/>
      <c r="AF329" s="224"/>
      <c r="AG329" s="224"/>
      <c r="AH329" s="224"/>
    </row>
    <row r="330" spans="1:36" s="81" customFormat="1">
      <c r="A330" s="88">
        <v>321</v>
      </c>
      <c r="B330" s="96"/>
      <c r="C330" s="96" t="s">
        <v>260</v>
      </c>
      <c r="D330" s="86"/>
      <c r="E330" s="88">
        <v>30</v>
      </c>
      <c r="F330" s="86" t="s">
        <v>81</v>
      </c>
      <c r="G330" s="109">
        <v>180</v>
      </c>
      <c r="H330" s="101">
        <v>32400</v>
      </c>
      <c r="I330" s="98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W330" s="224"/>
      <c r="X330" s="224"/>
      <c r="Y330" s="224"/>
      <c r="Z330" s="224"/>
      <c r="AA330" s="224"/>
      <c r="AB330" s="224"/>
      <c r="AC330" s="224"/>
      <c r="AD330" s="224"/>
      <c r="AE330" s="224"/>
      <c r="AF330" s="224"/>
      <c r="AG330" s="224"/>
      <c r="AH330" s="224"/>
    </row>
    <row r="331" spans="1:36" s="81" customFormat="1">
      <c r="A331" s="88">
        <v>322</v>
      </c>
      <c r="B331" s="96"/>
      <c r="C331" s="96" t="s">
        <v>261</v>
      </c>
      <c r="D331" s="86"/>
      <c r="E331" s="88">
        <v>30</v>
      </c>
      <c r="F331" s="86" t="s">
        <v>81</v>
      </c>
      <c r="G331" s="109">
        <v>120</v>
      </c>
      <c r="H331" s="101">
        <v>21600</v>
      </c>
      <c r="I331" s="98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W331" s="224"/>
      <c r="X331" s="224"/>
      <c r="Y331" s="224"/>
      <c r="Z331" s="224"/>
      <c r="AA331" s="224"/>
      <c r="AB331" s="224"/>
      <c r="AC331" s="224"/>
      <c r="AD331" s="224"/>
      <c r="AE331" s="224"/>
      <c r="AF331" s="224"/>
      <c r="AG331" s="224"/>
      <c r="AH331" s="224"/>
    </row>
    <row r="332" spans="1:36" s="81" customFormat="1">
      <c r="A332" s="88">
        <v>323</v>
      </c>
      <c r="B332" s="96"/>
      <c r="C332" s="96" t="s">
        <v>262</v>
      </c>
      <c r="D332" s="86"/>
      <c r="E332" s="88">
        <v>30</v>
      </c>
      <c r="F332" s="86" t="s">
        <v>81</v>
      </c>
      <c r="G332" s="109">
        <v>180</v>
      </c>
      <c r="H332" s="101">
        <v>32400</v>
      </c>
      <c r="I332" s="98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224"/>
    </row>
    <row r="333" spans="1:36" s="81" customFormat="1">
      <c r="A333" s="88">
        <v>324</v>
      </c>
      <c r="B333" s="96"/>
      <c r="C333" s="96" t="s">
        <v>292</v>
      </c>
      <c r="D333" s="86"/>
      <c r="E333" s="88">
        <v>2</v>
      </c>
      <c r="F333" s="86" t="s">
        <v>109</v>
      </c>
      <c r="G333" s="109">
        <v>500</v>
      </c>
      <c r="H333" s="101">
        <v>1000</v>
      </c>
      <c r="I333" s="98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4"/>
    </row>
    <row r="334" spans="1:36" s="81" customFormat="1">
      <c r="A334" s="88">
        <v>325</v>
      </c>
      <c r="B334" s="96"/>
      <c r="C334" s="96" t="s">
        <v>235</v>
      </c>
      <c r="D334" s="86"/>
      <c r="E334" s="88">
        <v>1</v>
      </c>
      <c r="F334" s="86" t="s">
        <v>109</v>
      </c>
      <c r="G334" s="109">
        <v>500</v>
      </c>
      <c r="H334" s="101">
        <v>500</v>
      </c>
      <c r="I334" s="98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224"/>
    </row>
    <row r="335" spans="1:36" s="81" customFormat="1">
      <c r="A335" s="88">
        <v>326</v>
      </c>
      <c r="B335" s="96"/>
      <c r="C335" s="96" t="s">
        <v>124</v>
      </c>
      <c r="D335" s="86"/>
      <c r="E335" s="88">
        <v>10</v>
      </c>
      <c r="F335" s="86" t="s">
        <v>294</v>
      </c>
      <c r="G335" s="109">
        <v>110</v>
      </c>
      <c r="H335" s="101">
        <v>1100</v>
      </c>
      <c r="I335" s="98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W335" s="224"/>
      <c r="X335" s="224"/>
      <c r="Y335" s="224"/>
      <c r="Z335" s="224"/>
      <c r="AA335" s="224"/>
      <c r="AB335" s="224"/>
      <c r="AC335" s="224"/>
      <c r="AD335" s="224"/>
      <c r="AE335" s="224"/>
      <c r="AF335" s="224"/>
      <c r="AG335" s="224"/>
      <c r="AH335" s="224"/>
    </row>
    <row r="336" spans="1:36" s="81" customFormat="1">
      <c r="A336" s="88">
        <v>327</v>
      </c>
      <c r="B336" s="96"/>
      <c r="C336" s="96" t="s">
        <v>305</v>
      </c>
      <c r="D336" s="86"/>
      <c r="E336" s="88">
        <v>1</v>
      </c>
      <c r="F336" s="86" t="s">
        <v>109</v>
      </c>
      <c r="G336" s="109">
        <v>700</v>
      </c>
      <c r="H336" s="101">
        <v>700</v>
      </c>
      <c r="I336" s="98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</row>
    <row r="337" spans="1:36" s="81" customFormat="1">
      <c r="A337" s="88">
        <v>328</v>
      </c>
      <c r="B337" s="96"/>
      <c r="C337" s="96" t="s">
        <v>301</v>
      </c>
      <c r="D337" s="86"/>
      <c r="E337" s="88">
        <v>1</v>
      </c>
      <c r="F337" s="86" t="s">
        <v>162</v>
      </c>
      <c r="G337" s="109">
        <v>2000</v>
      </c>
      <c r="H337" s="101">
        <v>2000</v>
      </c>
      <c r="I337" s="98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W337" s="224"/>
      <c r="X337" s="224"/>
      <c r="Y337" s="224"/>
      <c r="Z337" s="224"/>
      <c r="AA337" s="224"/>
      <c r="AB337" s="224"/>
      <c r="AC337" s="224"/>
      <c r="AD337" s="224"/>
      <c r="AE337" s="224"/>
      <c r="AF337" s="224"/>
      <c r="AG337" s="224"/>
      <c r="AH337" s="224"/>
    </row>
    <row r="338" spans="1:36" ht="25.5">
      <c r="A338" s="95">
        <v>329</v>
      </c>
      <c r="B338" s="56" t="s">
        <v>23</v>
      </c>
      <c r="C338" s="56" t="s">
        <v>307</v>
      </c>
      <c r="D338" s="61" t="s">
        <v>38</v>
      </c>
      <c r="E338" s="61"/>
      <c r="F338" s="61"/>
      <c r="G338" s="62"/>
      <c r="H338" s="65">
        <f>SUM(H339:H349)</f>
        <v>147880</v>
      </c>
      <c r="I338" s="61" t="s">
        <v>26</v>
      </c>
      <c r="J338" s="233">
        <v>1</v>
      </c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  <c r="W338" s="223">
        <f>+H338</f>
        <v>147880</v>
      </c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83">
        <f>SUBTOTAL(9,J338:U338)</f>
        <v>1</v>
      </c>
      <c r="AJ338" s="84">
        <f>+H338/AI338</f>
        <v>147880</v>
      </c>
    </row>
    <row r="339" spans="1:36" s="81" customFormat="1">
      <c r="A339" s="88">
        <v>330</v>
      </c>
      <c r="B339" s="96"/>
      <c r="C339" s="96" t="s">
        <v>258</v>
      </c>
      <c r="D339" s="86"/>
      <c r="E339" s="88">
        <v>30</v>
      </c>
      <c r="F339" s="86" t="s">
        <v>81</v>
      </c>
      <c r="G339" s="109">
        <v>150</v>
      </c>
      <c r="H339" s="101">
        <v>27000</v>
      </c>
      <c r="I339" s="98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W339" s="224"/>
      <c r="X339" s="224"/>
      <c r="Y339" s="224"/>
      <c r="Z339" s="224"/>
      <c r="AA339" s="224"/>
      <c r="AB339" s="224"/>
      <c r="AC339" s="224"/>
      <c r="AD339" s="224"/>
      <c r="AE339" s="224"/>
      <c r="AF339" s="224"/>
      <c r="AG339" s="224"/>
      <c r="AH339" s="224"/>
    </row>
    <row r="340" spans="1:36" s="81" customFormat="1">
      <c r="A340" s="88">
        <v>331</v>
      </c>
      <c r="B340" s="96"/>
      <c r="C340" s="96" t="s">
        <v>259</v>
      </c>
      <c r="D340" s="86"/>
      <c r="E340" s="88">
        <v>30</v>
      </c>
      <c r="F340" s="86" t="s">
        <v>81</v>
      </c>
      <c r="G340" s="109">
        <v>120</v>
      </c>
      <c r="H340" s="101">
        <v>21600</v>
      </c>
      <c r="I340" s="98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W340" s="224"/>
      <c r="X340" s="224"/>
      <c r="Y340" s="224"/>
      <c r="Z340" s="224"/>
      <c r="AA340" s="224"/>
      <c r="AB340" s="224"/>
      <c r="AC340" s="224"/>
      <c r="AD340" s="224"/>
      <c r="AE340" s="224"/>
      <c r="AF340" s="224"/>
      <c r="AG340" s="224"/>
      <c r="AH340" s="224"/>
    </row>
    <row r="341" spans="1:36" s="81" customFormat="1">
      <c r="A341" s="88">
        <v>332</v>
      </c>
      <c r="B341" s="96"/>
      <c r="C341" s="96" t="s">
        <v>260</v>
      </c>
      <c r="D341" s="86"/>
      <c r="E341" s="88">
        <v>30</v>
      </c>
      <c r="F341" s="86" t="s">
        <v>81</v>
      </c>
      <c r="G341" s="109">
        <v>180</v>
      </c>
      <c r="H341" s="101">
        <v>32400</v>
      </c>
      <c r="I341" s="98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W341" s="224"/>
      <c r="X341" s="224"/>
      <c r="Y341" s="224"/>
      <c r="Z341" s="224"/>
      <c r="AA341" s="224"/>
      <c r="AB341" s="224"/>
      <c r="AC341" s="224"/>
      <c r="AD341" s="224"/>
      <c r="AE341" s="224"/>
      <c r="AF341" s="224"/>
      <c r="AG341" s="224"/>
      <c r="AH341" s="224"/>
    </row>
    <row r="342" spans="1:36" s="81" customFormat="1">
      <c r="A342" s="88">
        <v>333</v>
      </c>
      <c r="B342" s="96"/>
      <c r="C342" s="96" t="s">
        <v>261</v>
      </c>
      <c r="D342" s="86"/>
      <c r="E342" s="88">
        <v>30</v>
      </c>
      <c r="F342" s="86" t="s">
        <v>81</v>
      </c>
      <c r="G342" s="109">
        <v>120</v>
      </c>
      <c r="H342" s="101">
        <v>21600</v>
      </c>
      <c r="I342" s="98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W342" s="224"/>
      <c r="X342" s="224"/>
      <c r="Y342" s="224"/>
      <c r="Z342" s="224"/>
      <c r="AA342" s="224"/>
      <c r="AB342" s="224"/>
      <c r="AC342" s="224"/>
      <c r="AD342" s="224"/>
      <c r="AE342" s="224"/>
      <c r="AF342" s="224"/>
      <c r="AG342" s="224"/>
      <c r="AH342" s="224"/>
    </row>
    <row r="343" spans="1:36" s="81" customFormat="1">
      <c r="A343" s="88">
        <v>334</v>
      </c>
      <c r="B343" s="96"/>
      <c r="C343" s="96" t="s">
        <v>262</v>
      </c>
      <c r="D343" s="86"/>
      <c r="E343" s="88">
        <v>30</v>
      </c>
      <c r="F343" s="86" t="s">
        <v>81</v>
      </c>
      <c r="G343" s="109">
        <v>180</v>
      </c>
      <c r="H343" s="101">
        <v>32400</v>
      </c>
      <c r="I343" s="98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W343" s="224"/>
      <c r="X343" s="224"/>
      <c r="Y343" s="224"/>
      <c r="Z343" s="224"/>
      <c r="AA343" s="224"/>
      <c r="AB343" s="224"/>
      <c r="AC343" s="224"/>
      <c r="AD343" s="224"/>
      <c r="AE343" s="224"/>
      <c r="AF343" s="224"/>
      <c r="AG343" s="224"/>
      <c r="AH343" s="224"/>
    </row>
    <row r="344" spans="1:36" s="81" customFormat="1">
      <c r="A344" s="88">
        <v>335</v>
      </c>
      <c r="B344" s="96"/>
      <c r="C344" s="96" t="s">
        <v>211</v>
      </c>
      <c r="D344" s="86"/>
      <c r="E344" s="88">
        <v>20</v>
      </c>
      <c r="F344" s="86" t="s">
        <v>263</v>
      </c>
      <c r="G344" s="109">
        <v>110</v>
      </c>
      <c r="H344" s="101">
        <v>2200</v>
      </c>
      <c r="I344" s="98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</row>
    <row r="345" spans="1:36" s="81" customFormat="1">
      <c r="A345" s="88">
        <v>336</v>
      </c>
      <c r="B345" s="96"/>
      <c r="C345" s="96" t="s">
        <v>264</v>
      </c>
      <c r="D345" s="86"/>
      <c r="E345" s="88">
        <v>3</v>
      </c>
      <c r="F345" s="86" t="s">
        <v>162</v>
      </c>
      <c r="G345" s="109">
        <v>2000</v>
      </c>
      <c r="H345" s="101">
        <v>6000</v>
      </c>
      <c r="I345" s="98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W345" s="224"/>
      <c r="X345" s="224"/>
      <c r="Y345" s="224"/>
      <c r="Z345" s="224"/>
      <c r="AA345" s="224"/>
      <c r="AB345" s="224"/>
      <c r="AC345" s="224"/>
      <c r="AD345" s="224"/>
      <c r="AE345" s="224"/>
      <c r="AF345" s="224"/>
      <c r="AG345" s="224"/>
      <c r="AH345" s="224"/>
    </row>
    <row r="346" spans="1:36" s="81" customFormat="1">
      <c r="A346" s="88">
        <v>337</v>
      </c>
      <c r="B346" s="96"/>
      <c r="C346" s="96" t="s">
        <v>210</v>
      </c>
      <c r="D346" s="86"/>
      <c r="E346" s="98">
        <v>50</v>
      </c>
      <c r="F346" s="98" t="s">
        <v>85</v>
      </c>
      <c r="G346" s="130">
        <v>15</v>
      </c>
      <c r="H346" s="147">
        <v>750</v>
      </c>
      <c r="I346" s="98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W346" s="224"/>
      <c r="X346" s="224"/>
      <c r="Y346" s="224"/>
      <c r="Z346" s="224"/>
      <c r="AA346" s="224"/>
      <c r="AB346" s="224"/>
      <c r="AC346" s="224"/>
      <c r="AD346" s="224"/>
      <c r="AE346" s="224"/>
      <c r="AF346" s="224"/>
      <c r="AG346" s="224"/>
      <c r="AH346" s="224"/>
    </row>
    <row r="347" spans="1:36" s="81" customFormat="1">
      <c r="A347" s="88">
        <v>338</v>
      </c>
      <c r="B347" s="96"/>
      <c r="C347" s="96" t="s">
        <v>228</v>
      </c>
      <c r="D347" s="86"/>
      <c r="E347" s="88">
        <v>50</v>
      </c>
      <c r="F347" s="86" t="s">
        <v>85</v>
      </c>
      <c r="G347" s="109">
        <v>35</v>
      </c>
      <c r="H347" s="101">
        <v>1750</v>
      </c>
      <c r="I347" s="98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W347" s="224"/>
      <c r="X347" s="224"/>
      <c r="Y347" s="224"/>
      <c r="Z347" s="224"/>
      <c r="AA347" s="224"/>
      <c r="AB347" s="224"/>
      <c r="AC347" s="224"/>
      <c r="AD347" s="224"/>
      <c r="AE347" s="224"/>
      <c r="AF347" s="224"/>
      <c r="AG347" s="224"/>
      <c r="AH347" s="224"/>
    </row>
    <row r="348" spans="1:36" s="81" customFormat="1">
      <c r="A348" s="88">
        <v>339</v>
      </c>
      <c r="B348" s="96"/>
      <c r="C348" s="96" t="s">
        <v>235</v>
      </c>
      <c r="D348" s="86"/>
      <c r="E348" s="88">
        <v>2</v>
      </c>
      <c r="F348" s="86" t="s">
        <v>117</v>
      </c>
      <c r="G348" s="109">
        <v>490</v>
      </c>
      <c r="H348" s="101">
        <v>980</v>
      </c>
      <c r="I348" s="98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W348" s="224"/>
      <c r="X348" s="224"/>
      <c r="Y348" s="224"/>
      <c r="Z348" s="224"/>
      <c r="AA348" s="224"/>
      <c r="AB348" s="224"/>
      <c r="AC348" s="224"/>
      <c r="AD348" s="224"/>
      <c r="AE348" s="224"/>
      <c r="AF348" s="224"/>
      <c r="AG348" s="224"/>
      <c r="AH348" s="224"/>
    </row>
    <row r="349" spans="1:36" s="81" customFormat="1">
      <c r="A349" s="88">
        <v>340</v>
      </c>
      <c r="B349" s="96"/>
      <c r="C349" s="96" t="s">
        <v>265</v>
      </c>
      <c r="D349" s="86"/>
      <c r="E349" s="88">
        <v>12</v>
      </c>
      <c r="F349" s="86" t="s">
        <v>117</v>
      </c>
      <c r="G349" s="109">
        <v>100</v>
      </c>
      <c r="H349" s="101">
        <v>1200</v>
      </c>
      <c r="I349" s="98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W349" s="224"/>
      <c r="X349" s="224"/>
      <c r="Y349" s="224"/>
      <c r="Z349" s="224"/>
      <c r="AA349" s="224"/>
      <c r="AB349" s="224"/>
      <c r="AC349" s="224"/>
      <c r="AD349" s="224"/>
      <c r="AE349" s="224"/>
      <c r="AF349" s="224"/>
      <c r="AG349" s="224"/>
      <c r="AH349" s="224"/>
    </row>
    <row r="350" spans="1:36" ht="25.5">
      <c r="A350" s="95">
        <v>341</v>
      </c>
      <c r="B350" s="56" t="s">
        <v>23</v>
      </c>
      <c r="C350" s="13" t="s">
        <v>837</v>
      </c>
      <c r="D350" s="61" t="s">
        <v>38</v>
      </c>
      <c r="E350" s="61"/>
      <c r="F350" s="61"/>
      <c r="G350" s="62"/>
      <c r="H350" s="65">
        <f>SUM(H351:H371)</f>
        <v>266440</v>
      </c>
      <c r="I350" s="61" t="s">
        <v>26</v>
      </c>
      <c r="J350" s="233">
        <v>1</v>
      </c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  <c r="W350" s="223">
        <f>+H350</f>
        <v>266440</v>
      </c>
      <c r="X350" s="223"/>
      <c r="Y350" s="223"/>
      <c r="Z350" s="223"/>
      <c r="AA350" s="223"/>
      <c r="AB350" s="223"/>
      <c r="AC350" s="223"/>
      <c r="AD350" s="223"/>
      <c r="AE350" s="223"/>
      <c r="AF350" s="223"/>
      <c r="AG350" s="223"/>
      <c r="AH350" s="223"/>
      <c r="AI350" s="83">
        <f>SUBTOTAL(9,J350:U350)</f>
        <v>1</v>
      </c>
      <c r="AJ350" s="84">
        <f>+H350/AI350</f>
        <v>266440</v>
      </c>
    </row>
    <row r="351" spans="1:36" s="81" customFormat="1">
      <c r="A351" s="88">
        <v>342</v>
      </c>
      <c r="B351" s="96"/>
      <c r="C351" s="110" t="s">
        <v>269</v>
      </c>
      <c r="D351" s="86"/>
      <c r="E351" s="88"/>
      <c r="F351" s="86"/>
      <c r="G351" s="109"/>
      <c r="H351" s="101"/>
      <c r="I351" s="98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W351" s="224"/>
      <c r="X351" s="224"/>
      <c r="Y351" s="224"/>
      <c r="Z351" s="224"/>
      <c r="AA351" s="224"/>
      <c r="AB351" s="224"/>
      <c r="AC351" s="224"/>
      <c r="AD351" s="224"/>
      <c r="AE351" s="224"/>
      <c r="AF351" s="224"/>
      <c r="AG351" s="224"/>
      <c r="AH351" s="224"/>
    </row>
    <row r="352" spans="1:36" s="81" customFormat="1">
      <c r="A352" s="88">
        <v>343</v>
      </c>
      <c r="B352" s="96"/>
      <c r="C352" s="96" t="s">
        <v>270</v>
      </c>
      <c r="D352" s="86"/>
      <c r="E352" s="88">
        <v>50</v>
      </c>
      <c r="F352" s="86" t="s">
        <v>81</v>
      </c>
      <c r="G352" s="109">
        <v>150</v>
      </c>
      <c r="H352" s="101">
        <v>22500</v>
      </c>
      <c r="I352" s="98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W352" s="224"/>
      <c r="X352" s="224"/>
      <c r="Y352" s="224"/>
      <c r="Z352" s="224"/>
      <c r="AA352" s="224"/>
      <c r="AB352" s="224"/>
      <c r="AC352" s="224"/>
      <c r="AD352" s="224"/>
      <c r="AE352" s="224"/>
      <c r="AF352" s="224"/>
      <c r="AG352" s="224"/>
      <c r="AH352" s="224"/>
    </row>
    <row r="353" spans="1:34" s="81" customFormat="1">
      <c r="A353" s="88">
        <v>344</v>
      </c>
      <c r="B353" s="96"/>
      <c r="C353" s="96" t="s">
        <v>271</v>
      </c>
      <c r="D353" s="86"/>
      <c r="E353" s="88">
        <v>50</v>
      </c>
      <c r="F353" s="86" t="s">
        <v>81</v>
      </c>
      <c r="G353" s="109">
        <v>120</v>
      </c>
      <c r="H353" s="101">
        <v>18000</v>
      </c>
      <c r="I353" s="98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W353" s="224"/>
      <c r="X353" s="224"/>
      <c r="Y353" s="224"/>
      <c r="Z353" s="224"/>
      <c r="AA353" s="224"/>
      <c r="AB353" s="224"/>
      <c r="AC353" s="224"/>
      <c r="AD353" s="224"/>
      <c r="AE353" s="224"/>
      <c r="AF353" s="224"/>
      <c r="AG353" s="224"/>
      <c r="AH353" s="224"/>
    </row>
    <row r="354" spans="1:34" s="81" customFormat="1">
      <c r="A354" s="88">
        <v>345</v>
      </c>
      <c r="B354" s="96"/>
      <c r="C354" s="96" t="s">
        <v>272</v>
      </c>
      <c r="D354" s="86"/>
      <c r="E354" s="88">
        <v>50</v>
      </c>
      <c r="F354" s="86" t="s">
        <v>81</v>
      </c>
      <c r="G354" s="109">
        <v>180</v>
      </c>
      <c r="H354" s="101">
        <v>27000</v>
      </c>
      <c r="I354" s="98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W354" s="224"/>
      <c r="X354" s="224"/>
      <c r="Y354" s="224"/>
      <c r="Z354" s="224"/>
      <c r="AA354" s="224"/>
      <c r="AB354" s="224"/>
      <c r="AC354" s="224"/>
      <c r="AD354" s="224"/>
      <c r="AE354" s="224"/>
      <c r="AF354" s="224"/>
      <c r="AG354" s="224"/>
      <c r="AH354" s="224"/>
    </row>
    <row r="355" spans="1:34" s="81" customFormat="1">
      <c r="A355" s="88">
        <v>346</v>
      </c>
      <c r="B355" s="96"/>
      <c r="C355" s="96" t="s">
        <v>273</v>
      </c>
      <c r="D355" s="86"/>
      <c r="E355" s="88">
        <v>50</v>
      </c>
      <c r="F355" s="86" t="s">
        <v>81</v>
      </c>
      <c r="G355" s="109">
        <v>120</v>
      </c>
      <c r="H355" s="101">
        <v>18000</v>
      </c>
      <c r="I355" s="98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W355" s="224"/>
      <c r="X355" s="224"/>
      <c r="Y355" s="224"/>
      <c r="Z355" s="224"/>
      <c r="AA355" s="224"/>
      <c r="AB355" s="224"/>
      <c r="AC355" s="224"/>
      <c r="AD355" s="224"/>
      <c r="AE355" s="224"/>
      <c r="AF355" s="224"/>
      <c r="AG355" s="224"/>
      <c r="AH355" s="224"/>
    </row>
    <row r="356" spans="1:34" s="81" customFormat="1">
      <c r="A356" s="88">
        <v>347</v>
      </c>
      <c r="B356" s="96"/>
      <c r="C356" s="96" t="s">
        <v>274</v>
      </c>
      <c r="D356" s="86"/>
      <c r="E356" s="88">
        <v>50</v>
      </c>
      <c r="F356" s="86" t="s">
        <v>81</v>
      </c>
      <c r="G356" s="109">
        <v>180</v>
      </c>
      <c r="H356" s="101">
        <v>27000</v>
      </c>
      <c r="I356" s="98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W356" s="224"/>
      <c r="X356" s="224"/>
      <c r="Y356" s="224"/>
      <c r="Z356" s="224"/>
      <c r="AA356" s="224"/>
      <c r="AB356" s="224"/>
      <c r="AC356" s="224"/>
      <c r="AD356" s="224"/>
      <c r="AE356" s="224"/>
      <c r="AF356" s="224"/>
      <c r="AG356" s="224"/>
      <c r="AH356" s="224"/>
    </row>
    <row r="357" spans="1:34" s="81" customFormat="1">
      <c r="A357" s="88">
        <v>348</v>
      </c>
      <c r="B357" s="96"/>
      <c r="C357" s="96" t="s">
        <v>309</v>
      </c>
      <c r="D357" s="86"/>
      <c r="E357" s="88">
        <v>34</v>
      </c>
      <c r="F357" s="86" t="s">
        <v>206</v>
      </c>
      <c r="G357" s="109">
        <v>420</v>
      </c>
      <c r="H357" s="101">
        <v>14280</v>
      </c>
      <c r="I357" s="98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W357" s="224"/>
      <c r="X357" s="224"/>
      <c r="Y357" s="224"/>
      <c r="Z357" s="224"/>
      <c r="AA357" s="224"/>
      <c r="AB357" s="224"/>
      <c r="AC357" s="224"/>
      <c r="AD357" s="224"/>
      <c r="AE357" s="224"/>
      <c r="AF357" s="224"/>
      <c r="AG357" s="224"/>
      <c r="AH357" s="224"/>
    </row>
    <row r="358" spans="1:34" s="81" customFormat="1">
      <c r="A358" s="88">
        <v>349</v>
      </c>
      <c r="B358" s="96"/>
      <c r="C358" s="110" t="s">
        <v>277</v>
      </c>
      <c r="D358" s="86"/>
      <c r="E358" s="88"/>
      <c r="F358" s="86"/>
      <c r="G358" s="109"/>
      <c r="H358" s="101"/>
      <c r="I358" s="98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W358" s="224"/>
      <c r="X358" s="22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4"/>
    </row>
    <row r="359" spans="1:34" s="81" customFormat="1">
      <c r="A359" s="88">
        <v>350</v>
      </c>
      <c r="B359" s="96"/>
      <c r="C359" s="96" t="s">
        <v>270</v>
      </c>
      <c r="D359" s="86"/>
      <c r="E359" s="88">
        <v>50</v>
      </c>
      <c r="F359" s="86" t="s">
        <v>81</v>
      </c>
      <c r="G359" s="109">
        <v>150</v>
      </c>
      <c r="H359" s="101">
        <v>22500</v>
      </c>
      <c r="I359" s="98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</row>
    <row r="360" spans="1:34" s="81" customFormat="1">
      <c r="A360" s="88">
        <v>351</v>
      </c>
      <c r="B360" s="96"/>
      <c r="C360" s="96" t="s">
        <v>271</v>
      </c>
      <c r="D360" s="86"/>
      <c r="E360" s="88">
        <v>50</v>
      </c>
      <c r="F360" s="86" t="s">
        <v>81</v>
      </c>
      <c r="G360" s="109">
        <v>120</v>
      </c>
      <c r="H360" s="101">
        <v>18000</v>
      </c>
      <c r="I360" s="98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W360" s="224"/>
      <c r="X360" s="224"/>
      <c r="Y360" s="224"/>
      <c r="Z360" s="224"/>
      <c r="AA360" s="224"/>
      <c r="AB360" s="224"/>
      <c r="AC360" s="224"/>
      <c r="AD360" s="224"/>
      <c r="AE360" s="224"/>
      <c r="AF360" s="224"/>
      <c r="AG360" s="224"/>
      <c r="AH360" s="224"/>
    </row>
    <row r="361" spans="1:34" s="81" customFormat="1">
      <c r="A361" s="88">
        <v>352</v>
      </c>
      <c r="B361" s="96"/>
      <c r="C361" s="96" t="s">
        <v>272</v>
      </c>
      <c r="D361" s="86"/>
      <c r="E361" s="88">
        <v>50</v>
      </c>
      <c r="F361" s="86" t="s">
        <v>81</v>
      </c>
      <c r="G361" s="109">
        <v>180</v>
      </c>
      <c r="H361" s="101">
        <v>27000</v>
      </c>
      <c r="I361" s="98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W361" s="224"/>
      <c r="X361" s="224"/>
      <c r="Y361" s="224"/>
      <c r="Z361" s="224"/>
      <c r="AA361" s="224"/>
      <c r="AB361" s="224"/>
      <c r="AC361" s="224"/>
      <c r="AD361" s="224"/>
      <c r="AE361" s="224"/>
      <c r="AF361" s="224"/>
      <c r="AG361" s="224"/>
      <c r="AH361" s="224"/>
    </row>
    <row r="362" spans="1:34" s="81" customFormat="1">
      <c r="A362" s="88">
        <v>353</v>
      </c>
      <c r="B362" s="96"/>
      <c r="C362" s="96" t="s">
        <v>273</v>
      </c>
      <c r="D362" s="86"/>
      <c r="E362" s="88">
        <v>50</v>
      </c>
      <c r="F362" s="86" t="s">
        <v>81</v>
      </c>
      <c r="G362" s="109">
        <v>120</v>
      </c>
      <c r="H362" s="101">
        <v>18000</v>
      </c>
      <c r="I362" s="98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W362" s="224"/>
      <c r="X362" s="224"/>
      <c r="Y362" s="224"/>
      <c r="Z362" s="224"/>
      <c r="AA362" s="224"/>
      <c r="AB362" s="224"/>
      <c r="AC362" s="224"/>
      <c r="AD362" s="224"/>
      <c r="AE362" s="224"/>
      <c r="AF362" s="224"/>
      <c r="AG362" s="224"/>
      <c r="AH362" s="224"/>
    </row>
    <row r="363" spans="1:34" s="81" customFormat="1">
      <c r="A363" s="88">
        <v>354</v>
      </c>
      <c r="B363" s="96"/>
      <c r="C363" s="96" t="s">
        <v>274</v>
      </c>
      <c r="D363" s="86"/>
      <c r="E363" s="88">
        <v>50</v>
      </c>
      <c r="F363" s="86" t="s">
        <v>81</v>
      </c>
      <c r="G363" s="109">
        <v>180</v>
      </c>
      <c r="H363" s="101">
        <v>27000</v>
      </c>
      <c r="I363" s="98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W363" s="224"/>
      <c r="X363" s="224"/>
      <c r="Y363" s="224"/>
      <c r="Z363" s="224"/>
      <c r="AA363" s="224"/>
      <c r="AB363" s="224"/>
      <c r="AC363" s="224"/>
      <c r="AD363" s="224"/>
      <c r="AE363" s="224"/>
      <c r="AF363" s="224"/>
      <c r="AG363" s="224"/>
      <c r="AH363" s="224"/>
    </row>
    <row r="364" spans="1:34" s="81" customFormat="1">
      <c r="A364" s="88">
        <v>355</v>
      </c>
      <c r="B364" s="96"/>
      <c r="C364" s="96" t="s">
        <v>309</v>
      </c>
      <c r="D364" s="86"/>
      <c r="E364" s="88">
        <v>34</v>
      </c>
      <c r="F364" s="86" t="s">
        <v>206</v>
      </c>
      <c r="G364" s="109">
        <v>420</v>
      </c>
      <c r="H364" s="101">
        <v>14280</v>
      </c>
      <c r="I364" s="98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W364" s="224"/>
      <c r="X364" s="224"/>
      <c r="Y364" s="224"/>
      <c r="Z364" s="224"/>
      <c r="AA364" s="224"/>
      <c r="AB364" s="224"/>
      <c r="AC364" s="224"/>
      <c r="AD364" s="224"/>
      <c r="AE364" s="224"/>
      <c r="AF364" s="224"/>
      <c r="AG364" s="224"/>
      <c r="AH364" s="224"/>
    </row>
    <row r="365" spans="1:34" s="81" customFormat="1">
      <c r="A365" s="88">
        <v>356</v>
      </c>
      <c r="B365" s="96"/>
      <c r="C365" s="110" t="s">
        <v>280</v>
      </c>
      <c r="D365" s="86"/>
      <c r="E365" s="88"/>
      <c r="F365" s="86"/>
      <c r="G365" s="109"/>
      <c r="H365" s="101"/>
      <c r="I365" s="98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W365" s="224"/>
      <c r="X365" s="224"/>
      <c r="Y365" s="224"/>
      <c r="Z365" s="224"/>
      <c r="AA365" s="224"/>
      <c r="AB365" s="224"/>
      <c r="AC365" s="224"/>
      <c r="AD365" s="224"/>
      <c r="AE365" s="224"/>
      <c r="AF365" s="224"/>
      <c r="AG365" s="224"/>
      <c r="AH365" s="224"/>
    </row>
    <row r="366" spans="1:34" s="81" customFormat="1">
      <c r="A366" s="88">
        <v>357</v>
      </c>
      <c r="B366" s="96"/>
      <c r="C366" s="96" t="s">
        <v>211</v>
      </c>
      <c r="D366" s="86"/>
      <c r="E366" s="88">
        <v>20</v>
      </c>
      <c r="F366" s="86" t="s">
        <v>263</v>
      </c>
      <c r="G366" s="109">
        <v>110</v>
      </c>
      <c r="H366" s="101">
        <v>2200</v>
      </c>
      <c r="I366" s="98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W366" s="224"/>
      <c r="X366" s="224"/>
      <c r="Y366" s="224"/>
      <c r="Z366" s="224"/>
      <c r="AA366" s="224"/>
      <c r="AB366" s="224"/>
      <c r="AC366" s="224"/>
      <c r="AD366" s="224"/>
      <c r="AE366" s="224"/>
      <c r="AF366" s="224"/>
      <c r="AG366" s="224"/>
      <c r="AH366" s="224"/>
    </row>
    <row r="367" spans="1:34" s="81" customFormat="1">
      <c r="A367" s="88">
        <v>358</v>
      </c>
      <c r="B367" s="96"/>
      <c r="C367" s="96" t="s">
        <v>264</v>
      </c>
      <c r="D367" s="86"/>
      <c r="E367" s="88">
        <v>3</v>
      </c>
      <c r="F367" s="86" t="s">
        <v>162</v>
      </c>
      <c r="G367" s="109">
        <v>2000</v>
      </c>
      <c r="H367" s="101">
        <v>6000</v>
      </c>
      <c r="I367" s="98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W367" s="224"/>
      <c r="X367" s="224"/>
      <c r="Y367" s="224"/>
      <c r="Z367" s="224"/>
      <c r="AA367" s="224"/>
      <c r="AB367" s="224"/>
      <c r="AC367" s="224"/>
      <c r="AD367" s="224"/>
      <c r="AE367" s="224"/>
      <c r="AF367" s="224"/>
      <c r="AG367" s="224"/>
      <c r="AH367" s="224"/>
    </row>
    <row r="368" spans="1:34" s="81" customFormat="1">
      <c r="A368" s="88">
        <v>359</v>
      </c>
      <c r="B368" s="96"/>
      <c r="C368" s="96" t="s">
        <v>210</v>
      </c>
      <c r="D368" s="86"/>
      <c r="E368" s="88">
        <v>50</v>
      </c>
      <c r="F368" s="86" t="s">
        <v>85</v>
      </c>
      <c r="G368" s="109">
        <v>15</v>
      </c>
      <c r="H368" s="101">
        <v>750</v>
      </c>
      <c r="I368" s="98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W368" s="224"/>
      <c r="X368" s="224"/>
      <c r="Y368" s="224"/>
      <c r="Z368" s="224"/>
      <c r="AA368" s="224"/>
      <c r="AB368" s="224"/>
      <c r="AC368" s="224"/>
      <c r="AD368" s="224"/>
      <c r="AE368" s="224"/>
      <c r="AF368" s="224"/>
      <c r="AG368" s="224"/>
      <c r="AH368" s="224"/>
    </row>
    <row r="369" spans="1:36" s="81" customFormat="1">
      <c r="A369" s="88">
        <v>360</v>
      </c>
      <c r="B369" s="96"/>
      <c r="C369" s="96" t="s">
        <v>228</v>
      </c>
      <c r="D369" s="86"/>
      <c r="E369" s="88">
        <v>50</v>
      </c>
      <c r="F369" s="86" t="s">
        <v>85</v>
      </c>
      <c r="G369" s="109">
        <v>35</v>
      </c>
      <c r="H369" s="101">
        <v>1750</v>
      </c>
      <c r="I369" s="98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W369" s="224"/>
      <c r="X369" s="224"/>
      <c r="Y369" s="224"/>
      <c r="Z369" s="224"/>
      <c r="AA369" s="224"/>
      <c r="AB369" s="224"/>
      <c r="AC369" s="224"/>
      <c r="AD369" s="224"/>
      <c r="AE369" s="224"/>
      <c r="AF369" s="224"/>
      <c r="AG369" s="224"/>
      <c r="AH369" s="224"/>
    </row>
    <row r="370" spans="1:36" s="81" customFormat="1">
      <c r="A370" s="88">
        <v>361</v>
      </c>
      <c r="B370" s="96"/>
      <c r="C370" s="96" t="s">
        <v>235</v>
      </c>
      <c r="D370" s="86"/>
      <c r="E370" s="88">
        <v>2</v>
      </c>
      <c r="F370" s="86" t="s">
        <v>117</v>
      </c>
      <c r="G370" s="109">
        <v>490</v>
      </c>
      <c r="H370" s="101">
        <v>980</v>
      </c>
      <c r="I370" s="98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W370" s="224"/>
      <c r="X370" s="224"/>
      <c r="Y370" s="224"/>
      <c r="Z370" s="224"/>
      <c r="AA370" s="224"/>
      <c r="AB370" s="224"/>
      <c r="AC370" s="224"/>
      <c r="AD370" s="224"/>
      <c r="AE370" s="224"/>
      <c r="AF370" s="224"/>
      <c r="AG370" s="224"/>
      <c r="AH370" s="224"/>
    </row>
    <row r="371" spans="1:36" s="81" customFormat="1">
      <c r="A371" s="88">
        <v>362</v>
      </c>
      <c r="B371" s="96"/>
      <c r="C371" s="96" t="s">
        <v>265</v>
      </c>
      <c r="D371" s="86"/>
      <c r="E371" s="88">
        <v>12</v>
      </c>
      <c r="F371" s="86" t="s">
        <v>117</v>
      </c>
      <c r="G371" s="109">
        <v>100</v>
      </c>
      <c r="H371" s="101">
        <v>1200</v>
      </c>
      <c r="I371" s="98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</row>
    <row r="372" spans="1:36" ht="25.5">
      <c r="A372" s="95">
        <v>363</v>
      </c>
      <c r="B372" s="56" t="s">
        <v>23</v>
      </c>
      <c r="C372" s="56" t="s">
        <v>315</v>
      </c>
      <c r="D372" s="61" t="s">
        <v>38</v>
      </c>
      <c r="E372" s="61"/>
      <c r="F372" s="61"/>
      <c r="G372" s="62"/>
      <c r="H372" s="65">
        <f>SUM(H373:H381)</f>
        <v>177600</v>
      </c>
      <c r="I372" s="61" t="s">
        <v>26</v>
      </c>
      <c r="J372" s="233">
        <v>1</v>
      </c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  <c r="W372" s="223">
        <f>+H372</f>
        <v>177600</v>
      </c>
      <c r="X372" s="223"/>
      <c r="Y372" s="223"/>
      <c r="Z372" s="223"/>
      <c r="AA372" s="223"/>
      <c r="AB372" s="223"/>
      <c r="AC372" s="223"/>
      <c r="AD372" s="223"/>
      <c r="AE372" s="223"/>
      <c r="AF372" s="223"/>
      <c r="AG372" s="223"/>
      <c r="AH372" s="223"/>
      <c r="AI372" s="83">
        <f>SUBTOTAL(9,J372:U372)</f>
        <v>1</v>
      </c>
      <c r="AJ372" s="84">
        <f>+H372/AI372</f>
        <v>177600</v>
      </c>
    </row>
    <row r="373" spans="1:36" s="81" customFormat="1">
      <c r="A373" s="88">
        <v>364</v>
      </c>
      <c r="B373" s="96"/>
      <c r="C373" s="96" t="s">
        <v>258</v>
      </c>
      <c r="D373" s="86"/>
      <c r="E373" s="88">
        <v>35</v>
      </c>
      <c r="F373" s="86" t="s">
        <v>81</v>
      </c>
      <c r="G373" s="109">
        <v>150</v>
      </c>
      <c r="H373" s="101">
        <f>+E373*G373*6</f>
        <v>31500</v>
      </c>
      <c r="I373" s="98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W373" s="224"/>
      <c r="X373" s="224"/>
      <c r="Y373" s="224"/>
      <c r="Z373" s="224"/>
      <c r="AA373" s="224"/>
      <c r="AB373" s="224"/>
      <c r="AC373" s="224"/>
      <c r="AD373" s="224"/>
      <c r="AE373" s="224"/>
      <c r="AF373" s="224"/>
      <c r="AG373" s="224"/>
      <c r="AH373" s="224"/>
    </row>
    <row r="374" spans="1:36" s="81" customFormat="1">
      <c r="A374" s="88">
        <v>365</v>
      </c>
      <c r="B374" s="96"/>
      <c r="C374" s="96" t="s">
        <v>259</v>
      </c>
      <c r="D374" s="86"/>
      <c r="E374" s="88">
        <v>35</v>
      </c>
      <c r="F374" s="86" t="s">
        <v>81</v>
      </c>
      <c r="G374" s="109">
        <v>120</v>
      </c>
      <c r="H374" s="101">
        <f t="shared" ref="H374:H377" si="9">+E374*G374*6</f>
        <v>25200</v>
      </c>
      <c r="I374" s="98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</row>
    <row r="375" spans="1:36" s="81" customFormat="1">
      <c r="A375" s="88">
        <v>366</v>
      </c>
      <c r="B375" s="96"/>
      <c r="C375" s="96" t="s">
        <v>260</v>
      </c>
      <c r="D375" s="86"/>
      <c r="E375" s="88">
        <v>35</v>
      </c>
      <c r="F375" s="86" t="s">
        <v>81</v>
      </c>
      <c r="G375" s="109">
        <v>180</v>
      </c>
      <c r="H375" s="101">
        <f t="shared" si="9"/>
        <v>37800</v>
      </c>
      <c r="I375" s="98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W375" s="224"/>
      <c r="X375" s="224"/>
      <c r="Y375" s="224"/>
      <c r="Z375" s="224"/>
      <c r="AA375" s="224"/>
      <c r="AB375" s="224"/>
      <c r="AC375" s="224"/>
      <c r="AD375" s="224"/>
      <c r="AE375" s="224"/>
      <c r="AF375" s="224"/>
      <c r="AG375" s="224"/>
      <c r="AH375" s="224"/>
    </row>
    <row r="376" spans="1:36" s="81" customFormat="1">
      <c r="A376" s="88">
        <v>367</v>
      </c>
      <c r="B376" s="96"/>
      <c r="C376" s="96" t="s">
        <v>261</v>
      </c>
      <c r="D376" s="86"/>
      <c r="E376" s="88">
        <v>35</v>
      </c>
      <c r="F376" s="86" t="s">
        <v>81</v>
      </c>
      <c r="G376" s="109">
        <v>120</v>
      </c>
      <c r="H376" s="101">
        <f t="shared" si="9"/>
        <v>25200</v>
      </c>
      <c r="I376" s="98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W376" s="224"/>
      <c r="X376" s="224"/>
      <c r="Y376" s="224"/>
      <c r="Z376" s="224"/>
      <c r="AA376" s="224"/>
      <c r="AB376" s="224"/>
      <c r="AC376" s="224"/>
      <c r="AD376" s="224"/>
      <c r="AE376" s="224"/>
      <c r="AF376" s="224"/>
      <c r="AG376" s="224"/>
      <c r="AH376" s="224"/>
    </row>
    <row r="377" spans="1:36" s="81" customFormat="1">
      <c r="A377" s="88">
        <v>368</v>
      </c>
      <c r="B377" s="96"/>
      <c r="C377" s="96" t="s">
        <v>262</v>
      </c>
      <c r="D377" s="86"/>
      <c r="E377" s="88">
        <v>35</v>
      </c>
      <c r="F377" s="86" t="s">
        <v>81</v>
      </c>
      <c r="G377" s="109">
        <v>180</v>
      </c>
      <c r="H377" s="101">
        <f t="shared" si="9"/>
        <v>37800</v>
      </c>
      <c r="I377" s="98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W377" s="224"/>
      <c r="X377" s="224"/>
      <c r="Y377" s="224"/>
      <c r="Z377" s="224"/>
      <c r="AA377" s="224"/>
      <c r="AB377" s="224"/>
      <c r="AC377" s="224"/>
      <c r="AD377" s="224"/>
      <c r="AE377" s="224"/>
      <c r="AF377" s="224"/>
      <c r="AG377" s="224"/>
      <c r="AH377" s="224"/>
    </row>
    <row r="378" spans="1:36" s="81" customFormat="1">
      <c r="A378" s="88">
        <v>369</v>
      </c>
      <c r="B378" s="96"/>
      <c r="C378" s="96" t="s">
        <v>292</v>
      </c>
      <c r="D378" s="86"/>
      <c r="E378" s="88">
        <v>2</v>
      </c>
      <c r="F378" s="86" t="s">
        <v>109</v>
      </c>
      <c r="G378" s="109">
        <v>500</v>
      </c>
      <c r="H378" s="101">
        <f>+E378*G378</f>
        <v>1000</v>
      </c>
      <c r="I378" s="98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W378" s="224"/>
      <c r="X378" s="224"/>
      <c r="Y378" s="224"/>
      <c r="Z378" s="224"/>
      <c r="AA378" s="224"/>
      <c r="AB378" s="224"/>
      <c r="AC378" s="224"/>
      <c r="AD378" s="224"/>
      <c r="AE378" s="224"/>
      <c r="AF378" s="224"/>
      <c r="AG378" s="224"/>
      <c r="AH378" s="224"/>
    </row>
    <row r="379" spans="1:36" s="81" customFormat="1">
      <c r="A379" s="88">
        <v>370</v>
      </c>
      <c r="B379" s="96"/>
      <c r="C379" s="96" t="s">
        <v>293</v>
      </c>
      <c r="D379" s="86"/>
      <c r="E379" s="88">
        <v>1</v>
      </c>
      <c r="F379" s="86" t="s">
        <v>134</v>
      </c>
      <c r="G379" s="109">
        <v>15000</v>
      </c>
      <c r="H379" s="101">
        <f t="shared" ref="H379:H381" si="10">+E379*G379</f>
        <v>15000</v>
      </c>
      <c r="I379" s="98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W379" s="224"/>
      <c r="X379" s="224"/>
      <c r="Y379" s="224"/>
      <c r="Z379" s="224"/>
      <c r="AA379" s="224"/>
      <c r="AB379" s="224"/>
      <c r="AC379" s="224"/>
      <c r="AD379" s="224"/>
      <c r="AE379" s="224"/>
      <c r="AF379" s="224"/>
      <c r="AG379" s="224"/>
      <c r="AH379" s="224"/>
    </row>
    <row r="380" spans="1:36" s="81" customFormat="1">
      <c r="A380" s="88">
        <v>371</v>
      </c>
      <c r="B380" s="96"/>
      <c r="C380" s="96" t="s">
        <v>124</v>
      </c>
      <c r="D380" s="86"/>
      <c r="E380" s="88">
        <v>10</v>
      </c>
      <c r="F380" s="86" t="s">
        <v>294</v>
      </c>
      <c r="G380" s="109">
        <v>110</v>
      </c>
      <c r="H380" s="101">
        <f t="shared" si="10"/>
        <v>1100</v>
      </c>
      <c r="I380" s="98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W380" s="224"/>
      <c r="X380" s="224"/>
      <c r="Y380" s="224"/>
      <c r="Z380" s="224"/>
      <c r="AA380" s="224"/>
      <c r="AB380" s="224"/>
      <c r="AC380" s="224"/>
      <c r="AD380" s="224"/>
      <c r="AE380" s="224"/>
      <c r="AF380" s="224"/>
      <c r="AG380" s="224"/>
      <c r="AH380" s="224"/>
    </row>
    <row r="381" spans="1:36" s="81" customFormat="1">
      <c r="A381" s="88">
        <v>372</v>
      </c>
      <c r="B381" s="96"/>
      <c r="C381" s="96" t="s">
        <v>295</v>
      </c>
      <c r="D381" s="86"/>
      <c r="E381" s="88">
        <v>3</v>
      </c>
      <c r="F381" s="86" t="s">
        <v>162</v>
      </c>
      <c r="G381" s="109">
        <v>1000</v>
      </c>
      <c r="H381" s="101">
        <f t="shared" si="10"/>
        <v>3000</v>
      </c>
      <c r="I381" s="98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W381" s="224"/>
      <c r="X381" s="224"/>
      <c r="Y381" s="224"/>
      <c r="Z381" s="224"/>
      <c r="AA381" s="224"/>
      <c r="AB381" s="224"/>
      <c r="AC381" s="224"/>
      <c r="AD381" s="224"/>
      <c r="AE381" s="224"/>
      <c r="AF381" s="224"/>
      <c r="AG381" s="224"/>
      <c r="AH381" s="224"/>
    </row>
    <row r="382" spans="1:36" ht="38.25">
      <c r="A382" s="95">
        <v>373</v>
      </c>
      <c r="B382" s="56" t="s">
        <v>23</v>
      </c>
      <c r="C382" s="56" t="s">
        <v>316</v>
      </c>
      <c r="D382" s="61" t="s">
        <v>38</v>
      </c>
      <c r="E382" s="61"/>
      <c r="F382" s="61"/>
      <c r="G382" s="62"/>
      <c r="H382" s="65">
        <f>SUM(H383:H391)</f>
        <v>166100</v>
      </c>
      <c r="I382" s="61" t="s">
        <v>26</v>
      </c>
      <c r="J382" s="233">
        <v>1</v>
      </c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  <c r="W382" s="223">
        <f>+H382</f>
        <v>166100</v>
      </c>
      <c r="X382" s="223"/>
      <c r="Y382" s="223"/>
      <c r="Z382" s="223"/>
      <c r="AA382" s="223"/>
      <c r="AB382" s="223"/>
      <c r="AC382" s="223"/>
      <c r="AD382" s="223"/>
      <c r="AE382" s="223"/>
      <c r="AF382" s="223"/>
      <c r="AG382" s="223"/>
      <c r="AH382" s="223"/>
      <c r="AI382" s="83">
        <f>SUBTOTAL(9,J382:U382)</f>
        <v>1</v>
      </c>
      <c r="AJ382" s="84">
        <f>+H382/AI382</f>
        <v>166100</v>
      </c>
    </row>
    <row r="383" spans="1:36" s="81" customFormat="1">
      <c r="A383" s="88">
        <v>374</v>
      </c>
      <c r="B383" s="96"/>
      <c r="C383" s="96" t="s">
        <v>258</v>
      </c>
      <c r="D383" s="86"/>
      <c r="E383" s="88">
        <v>33</v>
      </c>
      <c r="F383" s="86" t="s">
        <v>81</v>
      </c>
      <c r="G383" s="109">
        <v>150</v>
      </c>
      <c r="H383" s="101">
        <f>+E383*G383*6</f>
        <v>29700</v>
      </c>
      <c r="I383" s="98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W383" s="224"/>
      <c r="X383" s="224"/>
      <c r="Y383" s="224"/>
      <c r="Z383" s="224"/>
      <c r="AA383" s="224"/>
      <c r="AB383" s="224"/>
      <c r="AC383" s="224"/>
      <c r="AD383" s="224"/>
      <c r="AE383" s="224"/>
      <c r="AF383" s="224"/>
      <c r="AG383" s="224"/>
      <c r="AH383" s="224"/>
    </row>
    <row r="384" spans="1:36" s="81" customFormat="1">
      <c r="A384" s="88">
        <v>375</v>
      </c>
      <c r="B384" s="96"/>
      <c r="C384" s="96" t="s">
        <v>259</v>
      </c>
      <c r="D384" s="86"/>
      <c r="E384" s="88">
        <v>33</v>
      </c>
      <c r="F384" s="86" t="s">
        <v>81</v>
      </c>
      <c r="G384" s="109">
        <v>120</v>
      </c>
      <c r="H384" s="101">
        <f t="shared" ref="H384:H387" si="11">+E384*G384*6</f>
        <v>23760</v>
      </c>
      <c r="I384" s="98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</row>
    <row r="385" spans="1:36" s="81" customFormat="1">
      <c r="A385" s="88">
        <v>376</v>
      </c>
      <c r="B385" s="96"/>
      <c r="C385" s="96" t="s">
        <v>260</v>
      </c>
      <c r="D385" s="86"/>
      <c r="E385" s="88">
        <v>33</v>
      </c>
      <c r="F385" s="86" t="s">
        <v>81</v>
      </c>
      <c r="G385" s="109">
        <v>180</v>
      </c>
      <c r="H385" s="101">
        <f t="shared" si="11"/>
        <v>35640</v>
      </c>
      <c r="I385" s="98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W385" s="224"/>
      <c r="X385" s="224"/>
      <c r="Y385" s="224"/>
      <c r="Z385" s="224"/>
      <c r="AA385" s="224"/>
      <c r="AB385" s="224"/>
      <c r="AC385" s="224"/>
      <c r="AD385" s="224"/>
      <c r="AE385" s="224"/>
      <c r="AF385" s="224"/>
      <c r="AG385" s="224"/>
      <c r="AH385" s="224"/>
    </row>
    <row r="386" spans="1:36" s="81" customFormat="1">
      <c r="A386" s="88">
        <v>377</v>
      </c>
      <c r="B386" s="96"/>
      <c r="C386" s="96" t="s">
        <v>261</v>
      </c>
      <c r="D386" s="86"/>
      <c r="E386" s="88">
        <v>33</v>
      </c>
      <c r="F386" s="86" t="s">
        <v>81</v>
      </c>
      <c r="G386" s="109">
        <v>120</v>
      </c>
      <c r="H386" s="101">
        <f t="shared" si="11"/>
        <v>23760</v>
      </c>
      <c r="I386" s="98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W386" s="224"/>
      <c r="X386" s="224"/>
      <c r="Y386" s="224"/>
      <c r="Z386" s="224"/>
      <c r="AA386" s="224"/>
      <c r="AB386" s="224"/>
      <c r="AC386" s="224"/>
      <c r="AD386" s="224"/>
      <c r="AE386" s="224"/>
      <c r="AF386" s="224"/>
      <c r="AG386" s="224"/>
      <c r="AH386" s="224"/>
    </row>
    <row r="387" spans="1:36" s="81" customFormat="1">
      <c r="A387" s="88">
        <v>378</v>
      </c>
      <c r="B387" s="96"/>
      <c r="C387" s="96" t="s">
        <v>262</v>
      </c>
      <c r="D387" s="86"/>
      <c r="E387" s="88">
        <v>33</v>
      </c>
      <c r="F387" s="86" t="s">
        <v>81</v>
      </c>
      <c r="G387" s="109">
        <v>180</v>
      </c>
      <c r="H387" s="101">
        <f t="shared" si="11"/>
        <v>35640</v>
      </c>
      <c r="I387" s="98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W387" s="224"/>
      <c r="X387" s="224"/>
      <c r="Y387" s="224"/>
      <c r="Z387" s="224"/>
      <c r="AA387" s="224"/>
      <c r="AB387" s="224"/>
      <c r="AC387" s="224"/>
      <c r="AD387" s="224"/>
      <c r="AE387" s="224"/>
      <c r="AF387" s="224"/>
      <c r="AG387" s="224"/>
      <c r="AH387" s="224"/>
    </row>
    <row r="388" spans="1:36" s="81" customFormat="1">
      <c r="A388" s="88">
        <v>379</v>
      </c>
      <c r="B388" s="96"/>
      <c r="C388" s="96" t="s">
        <v>292</v>
      </c>
      <c r="D388" s="86"/>
      <c r="E388" s="88">
        <v>1</v>
      </c>
      <c r="F388" s="86" t="s">
        <v>109</v>
      </c>
      <c r="G388" s="109">
        <v>500</v>
      </c>
      <c r="H388" s="101">
        <f>+E388*G388</f>
        <v>500</v>
      </c>
      <c r="I388" s="98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W388" s="224"/>
      <c r="X388" s="224"/>
      <c r="Y388" s="224"/>
      <c r="Z388" s="224"/>
      <c r="AA388" s="224"/>
      <c r="AB388" s="224"/>
      <c r="AC388" s="224"/>
      <c r="AD388" s="224"/>
      <c r="AE388" s="224"/>
      <c r="AF388" s="224"/>
      <c r="AG388" s="224"/>
      <c r="AH388" s="224"/>
    </row>
    <row r="389" spans="1:36" s="81" customFormat="1">
      <c r="A389" s="88">
        <v>380</v>
      </c>
      <c r="B389" s="96"/>
      <c r="C389" s="96" t="s">
        <v>293</v>
      </c>
      <c r="D389" s="86"/>
      <c r="E389" s="88">
        <v>1</v>
      </c>
      <c r="F389" s="86" t="s">
        <v>134</v>
      </c>
      <c r="G389" s="109">
        <v>15000</v>
      </c>
      <c r="H389" s="101">
        <f t="shared" ref="H389:H390" si="12">+E389*G389</f>
        <v>15000</v>
      </c>
      <c r="I389" s="98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W389" s="224"/>
      <c r="X389" s="224"/>
      <c r="Y389" s="224"/>
      <c r="Z389" s="224"/>
      <c r="AA389" s="224"/>
      <c r="AB389" s="224"/>
      <c r="AC389" s="224"/>
      <c r="AD389" s="224"/>
      <c r="AE389" s="224"/>
      <c r="AF389" s="224"/>
      <c r="AG389" s="224"/>
      <c r="AH389" s="224"/>
    </row>
    <row r="390" spans="1:36" s="81" customFormat="1">
      <c r="A390" s="88">
        <v>381</v>
      </c>
      <c r="B390" s="96"/>
      <c r="C390" s="96" t="s">
        <v>124</v>
      </c>
      <c r="D390" s="86"/>
      <c r="E390" s="88">
        <v>10</v>
      </c>
      <c r="F390" s="86" t="s">
        <v>294</v>
      </c>
      <c r="G390" s="109">
        <v>110</v>
      </c>
      <c r="H390" s="101">
        <f t="shared" si="12"/>
        <v>1100</v>
      </c>
      <c r="I390" s="98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W390" s="224"/>
      <c r="X390" s="224"/>
      <c r="Y390" s="224"/>
      <c r="Z390" s="224"/>
      <c r="AA390" s="224"/>
      <c r="AB390" s="224"/>
      <c r="AC390" s="224"/>
      <c r="AD390" s="224"/>
      <c r="AE390" s="224"/>
      <c r="AF390" s="224"/>
      <c r="AG390" s="224"/>
      <c r="AH390" s="224"/>
    </row>
    <row r="391" spans="1:36" s="81" customFormat="1">
      <c r="A391" s="88">
        <v>382</v>
      </c>
      <c r="B391" s="96"/>
      <c r="C391" s="96" t="s">
        <v>227</v>
      </c>
      <c r="D391" s="86"/>
      <c r="E391" s="88">
        <v>1</v>
      </c>
      <c r="F391" s="86" t="s">
        <v>162</v>
      </c>
      <c r="G391" s="109">
        <v>1000</v>
      </c>
      <c r="H391" s="101">
        <v>1000</v>
      </c>
      <c r="I391" s="98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W391" s="224"/>
      <c r="X391" s="224"/>
      <c r="Y391" s="224"/>
      <c r="Z391" s="224"/>
      <c r="AA391" s="224"/>
      <c r="AB391" s="224"/>
      <c r="AC391" s="224"/>
      <c r="AD391" s="224"/>
      <c r="AE391" s="224"/>
      <c r="AF391" s="224"/>
      <c r="AG391" s="224"/>
      <c r="AH391" s="224"/>
    </row>
    <row r="392" spans="1:36" ht="25.5">
      <c r="A392" s="95">
        <v>383</v>
      </c>
      <c r="B392" s="56" t="s">
        <v>23</v>
      </c>
      <c r="C392" s="56" t="s">
        <v>317</v>
      </c>
      <c r="D392" s="61" t="s">
        <v>38</v>
      </c>
      <c r="E392" s="61"/>
      <c r="F392" s="61"/>
      <c r="G392" s="62"/>
      <c r="H392" s="65">
        <f>SUM(H393:H401)</f>
        <v>145600</v>
      </c>
      <c r="I392" s="61" t="s">
        <v>26</v>
      </c>
      <c r="J392" s="233">
        <v>1</v>
      </c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  <c r="W392" s="223">
        <f>+H392</f>
        <v>145600</v>
      </c>
      <c r="X392" s="223"/>
      <c r="Y392" s="223"/>
      <c r="Z392" s="223"/>
      <c r="AA392" s="223"/>
      <c r="AB392" s="223"/>
      <c r="AC392" s="223"/>
      <c r="AD392" s="223"/>
      <c r="AE392" s="223"/>
      <c r="AF392" s="223"/>
      <c r="AG392" s="223"/>
      <c r="AH392" s="223"/>
      <c r="AI392" s="83">
        <f>SUBTOTAL(9,J392:U392)</f>
        <v>1</v>
      </c>
      <c r="AJ392" s="84">
        <f>+H392/AI392</f>
        <v>145600</v>
      </c>
    </row>
    <row r="393" spans="1:36" s="81" customFormat="1">
      <c r="A393" s="88">
        <v>384</v>
      </c>
      <c r="B393" s="96"/>
      <c r="C393" s="96" t="s">
        <v>258</v>
      </c>
      <c r="D393" s="86"/>
      <c r="E393" s="88">
        <v>31</v>
      </c>
      <c r="F393" s="86" t="s">
        <v>81</v>
      </c>
      <c r="G393" s="109">
        <v>150</v>
      </c>
      <c r="H393" s="101">
        <f t="shared" ref="H393:H397" si="13">+E393*G393*6</f>
        <v>27900</v>
      </c>
      <c r="I393" s="98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W393" s="224"/>
      <c r="X393" s="224"/>
      <c r="Y393" s="224"/>
      <c r="Z393" s="224"/>
      <c r="AA393" s="224"/>
      <c r="AB393" s="224"/>
      <c r="AC393" s="224"/>
      <c r="AD393" s="224"/>
      <c r="AE393" s="224"/>
      <c r="AF393" s="224"/>
      <c r="AG393" s="224"/>
      <c r="AH393" s="224"/>
    </row>
    <row r="394" spans="1:36" s="81" customFormat="1">
      <c r="A394" s="88">
        <v>385</v>
      </c>
      <c r="B394" s="96"/>
      <c r="C394" s="96" t="s">
        <v>259</v>
      </c>
      <c r="D394" s="86"/>
      <c r="E394" s="88">
        <v>31</v>
      </c>
      <c r="F394" s="86" t="s">
        <v>81</v>
      </c>
      <c r="G394" s="109">
        <v>120</v>
      </c>
      <c r="H394" s="101">
        <f t="shared" si="13"/>
        <v>22320</v>
      </c>
      <c r="I394" s="98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W394" s="224"/>
      <c r="X394" s="224"/>
      <c r="Y394" s="224"/>
      <c r="Z394" s="224"/>
      <c r="AA394" s="224"/>
      <c r="AB394" s="224"/>
      <c r="AC394" s="224"/>
      <c r="AD394" s="224"/>
      <c r="AE394" s="224"/>
      <c r="AF394" s="224"/>
      <c r="AG394" s="224"/>
      <c r="AH394" s="224"/>
    </row>
    <row r="395" spans="1:36" s="81" customFormat="1">
      <c r="A395" s="88">
        <v>386</v>
      </c>
      <c r="B395" s="96"/>
      <c r="C395" s="96" t="s">
        <v>260</v>
      </c>
      <c r="D395" s="86"/>
      <c r="E395" s="88">
        <v>31</v>
      </c>
      <c r="F395" s="86" t="s">
        <v>81</v>
      </c>
      <c r="G395" s="109">
        <v>180</v>
      </c>
      <c r="H395" s="101">
        <f t="shared" si="13"/>
        <v>33480</v>
      </c>
      <c r="I395" s="98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W395" s="224"/>
      <c r="X395" s="224"/>
      <c r="Y395" s="224"/>
      <c r="Z395" s="224"/>
      <c r="AA395" s="224"/>
      <c r="AB395" s="224"/>
      <c r="AC395" s="224"/>
      <c r="AD395" s="224"/>
      <c r="AE395" s="224"/>
      <c r="AF395" s="224"/>
      <c r="AG395" s="224"/>
      <c r="AH395" s="224"/>
    </row>
    <row r="396" spans="1:36" s="81" customFormat="1">
      <c r="A396" s="88">
        <v>387</v>
      </c>
      <c r="B396" s="96"/>
      <c r="C396" s="96" t="s">
        <v>261</v>
      </c>
      <c r="D396" s="86"/>
      <c r="E396" s="88">
        <v>31</v>
      </c>
      <c r="F396" s="86" t="s">
        <v>81</v>
      </c>
      <c r="G396" s="109">
        <v>120</v>
      </c>
      <c r="H396" s="101">
        <f t="shared" si="13"/>
        <v>22320</v>
      </c>
      <c r="I396" s="98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W396" s="224"/>
      <c r="X396" s="224"/>
      <c r="Y396" s="224"/>
      <c r="Z396" s="224"/>
      <c r="AA396" s="224"/>
      <c r="AB396" s="224"/>
      <c r="AC396" s="224"/>
      <c r="AD396" s="224"/>
      <c r="AE396" s="224"/>
      <c r="AF396" s="224"/>
      <c r="AG396" s="224"/>
      <c r="AH396" s="224"/>
    </row>
    <row r="397" spans="1:36" s="81" customFormat="1">
      <c r="A397" s="88">
        <v>388</v>
      </c>
      <c r="B397" s="96"/>
      <c r="C397" s="96" t="s">
        <v>262</v>
      </c>
      <c r="D397" s="86"/>
      <c r="E397" s="88">
        <v>31</v>
      </c>
      <c r="F397" s="86" t="s">
        <v>81</v>
      </c>
      <c r="G397" s="109">
        <v>180</v>
      </c>
      <c r="H397" s="101">
        <f t="shared" si="13"/>
        <v>33480</v>
      </c>
      <c r="I397" s="98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W397" s="224"/>
      <c r="X397" s="224"/>
      <c r="Y397" s="224"/>
      <c r="Z397" s="224"/>
      <c r="AA397" s="224"/>
      <c r="AB397" s="224"/>
      <c r="AC397" s="224"/>
      <c r="AD397" s="224"/>
      <c r="AE397" s="224"/>
      <c r="AF397" s="224"/>
      <c r="AG397" s="224"/>
      <c r="AH397" s="224"/>
    </row>
    <row r="398" spans="1:36" s="81" customFormat="1">
      <c r="A398" s="88">
        <v>389</v>
      </c>
      <c r="B398" s="96"/>
      <c r="C398" s="96" t="s">
        <v>292</v>
      </c>
      <c r="D398" s="86"/>
      <c r="E398" s="88">
        <v>2</v>
      </c>
      <c r="F398" s="86" t="s">
        <v>109</v>
      </c>
      <c r="G398" s="109">
        <v>500</v>
      </c>
      <c r="H398" s="101">
        <f t="shared" ref="H398:H401" si="14">+E398*G398</f>
        <v>1000</v>
      </c>
      <c r="I398" s="98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W398" s="224"/>
      <c r="X398" s="224"/>
      <c r="Y398" s="224"/>
      <c r="Z398" s="224"/>
      <c r="AA398" s="224"/>
      <c r="AB398" s="224"/>
      <c r="AC398" s="224"/>
      <c r="AD398" s="224"/>
      <c r="AE398" s="224"/>
      <c r="AF398" s="224"/>
      <c r="AG398" s="224"/>
      <c r="AH398" s="224"/>
    </row>
    <row r="399" spans="1:36" s="81" customFormat="1">
      <c r="A399" s="88">
        <v>390</v>
      </c>
      <c r="B399" s="96"/>
      <c r="C399" s="96" t="s">
        <v>124</v>
      </c>
      <c r="D399" s="86"/>
      <c r="E399" s="88">
        <v>10</v>
      </c>
      <c r="F399" s="86" t="s">
        <v>294</v>
      </c>
      <c r="G399" s="109">
        <v>110</v>
      </c>
      <c r="H399" s="101">
        <f t="shared" si="14"/>
        <v>1100</v>
      </c>
      <c r="I399" s="98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W399" s="224"/>
      <c r="X399" s="224"/>
      <c r="Y399" s="224"/>
      <c r="Z399" s="224"/>
      <c r="AA399" s="224"/>
      <c r="AB399" s="224"/>
      <c r="AC399" s="224"/>
      <c r="AD399" s="224"/>
      <c r="AE399" s="224"/>
      <c r="AF399" s="224"/>
      <c r="AG399" s="224"/>
      <c r="AH399" s="224"/>
    </row>
    <row r="400" spans="1:36" s="81" customFormat="1">
      <c r="A400" s="88">
        <v>391</v>
      </c>
      <c r="B400" s="96"/>
      <c r="C400" s="96" t="s">
        <v>297</v>
      </c>
      <c r="D400" s="86"/>
      <c r="E400" s="88">
        <v>1</v>
      </c>
      <c r="F400" s="86" t="s">
        <v>162</v>
      </c>
      <c r="G400" s="109">
        <v>2000</v>
      </c>
      <c r="H400" s="101">
        <f t="shared" si="14"/>
        <v>2000</v>
      </c>
      <c r="I400" s="98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W400" s="224"/>
      <c r="X400" s="224"/>
      <c r="Y400" s="224"/>
      <c r="Z400" s="224"/>
      <c r="AA400" s="224"/>
      <c r="AB400" s="224"/>
      <c r="AC400" s="224"/>
      <c r="AD400" s="224"/>
      <c r="AE400" s="224"/>
      <c r="AF400" s="224"/>
      <c r="AG400" s="224"/>
      <c r="AH400" s="224"/>
    </row>
    <row r="401" spans="1:39" s="81" customFormat="1">
      <c r="A401" s="88">
        <v>392</v>
      </c>
      <c r="B401" s="96"/>
      <c r="C401" s="96" t="s">
        <v>227</v>
      </c>
      <c r="D401" s="86"/>
      <c r="E401" s="88">
        <v>1</v>
      </c>
      <c r="F401" s="86" t="s">
        <v>162</v>
      </c>
      <c r="G401" s="109">
        <v>2000</v>
      </c>
      <c r="H401" s="101">
        <f t="shared" si="14"/>
        <v>2000</v>
      </c>
      <c r="I401" s="98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W401" s="224"/>
      <c r="X401" s="224"/>
      <c r="Y401" s="224"/>
      <c r="Z401" s="224"/>
      <c r="AA401" s="224"/>
      <c r="AB401" s="224"/>
      <c r="AC401" s="224"/>
      <c r="AD401" s="224"/>
      <c r="AE401" s="224"/>
      <c r="AF401" s="224"/>
      <c r="AG401" s="224"/>
      <c r="AH401" s="224"/>
    </row>
    <row r="402" spans="1:39" ht="25.5">
      <c r="A402" s="95">
        <v>393</v>
      </c>
      <c r="B402" s="56" t="s">
        <v>23</v>
      </c>
      <c r="C402" s="56" t="s">
        <v>319</v>
      </c>
      <c r="D402" s="61" t="s">
        <v>38</v>
      </c>
      <c r="E402" s="61"/>
      <c r="F402" s="61"/>
      <c r="G402" s="62"/>
      <c r="H402" s="65">
        <f>SUM(H403:H410)</f>
        <v>143000</v>
      </c>
      <c r="I402" s="61" t="s">
        <v>26</v>
      </c>
      <c r="J402" s="233">
        <v>1</v>
      </c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  <c r="W402" s="223">
        <f>+H402</f>
        <v>143000</v>
      </c>
      <c r="X402" s="223"/>
      <c r="Y402" s="223"/>
      <c r="Z402" s="223"/>
      <c r="AA402" s="223"/>
      <c r="AB402" s="223"/>
      <c r="AC402" s="223"/>
      <c r="AD402" s="223"/>
      <c r="AE402" s="223"/>
      <c r="AF402" s="223"/>
      <c r="AG402" s="223"/>
      <c r="AH402" s="223"/>
      <c r="AI402" s="83">
        <f>SUBTOTAL(9,J402:U402)</f>
        <v>1</v>
      </c>
      <c r="AJ402" s="84">
        <f>+H402/AI402</f>
        <v>143000</v>
      </c>
      <c r="AM402" s="83">
        <f>SUBTOTAL(9,H338:H420)</f>
        <v>2523539.5</v>
      </c>
    </row>
    <row r="403" spans="1:39" s="81" customFormat="1">
      <c r="A403" s="88">
        <v>394</v>
      </c>
      <c r="B403" s="96"/>
      <c r="C403" s="96" t="s">
        <v>258</v>
      </c>
      <c r="D403" s="86"/>
      <c r="E403" s="88">
        <v>31</v>
      </c>
      <c r="F403" s="86" t="s">
        <v>81</v>
      </c>
      <c r="G403" s="109">
        <v>150</v>
      </c>
      <c r="H403" s="101">
        <f t="shared" ref="H403:H407" si="15">+E403*G403*6</f>
        <v>27900</v>
      </c>
      <c r="I403" s="98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W403" s="224"/>
      <c r="X403" s="224"/>
      <c r="Y403" s="224"/>
      <c r="Z403" s="224"/>
      <c r="AA403" s="224"/>
      <c r="AB403" s="224"/>
      <c r="AC403" s="224"/>
      <c r="AD403" s="224"/>
      <c r="AE403" s="224"/>
      <c r="AF403" s="224"/>
      <c r="AG403" s="224"/>
      <c r="AH403" s="224"/>
    </row>
    <row r="404" spans="1:39" s="81" customFormat="1">
      <c r="A404" s="88">
        <v>395</v>
      </c>
      <c r="B404" s="96"/>
      <c r="C404" s="96" t="s">
        <v>259</v>
      </c>
      <c r="D404" s="86"/>
      <c r="E404" s="88">
        <v>31</v>
      </c>
      <c r="F404" s="86" t="s">
        <v>81</v>
      </c>
      <c r="G404" s="109">
        <v>120</v>
      </c>
      <c r="H404" s="101">
        <f t="shared" si="15"/>
        <v>22320</v>
      </c>
      <c r="I404" s="98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</row>
    <row r="405" spans="1:39" s="81" customFormat="1">
      <c r="A405" s="88">
        <v>396</v>
      </c>
      <c r="B405" s="96"/>
      <c r="C405" s="96" t="s">
        <v>260</v>
      </c>
      <c r="D405" s="86"/>
      <c r="E405" s="88">
        <v>31</v>
      </c>
      <c r="F405" s="86" t="s">
        <v>81</v>
      </c>
      <c r="G405" s="109">
        <v>180</v>
      </c>
      <c r="H405" s="101">
        <f t="shared" si="15"/>
        <v>33480</v>
      </c>
      <c r="I405" s="98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W405" s="224"/>
      <c r="X405" s="224"/>
      <c r="Y405" s="224"/>
      <c r="Z405" s="224"/>
      <c r="AA405" s="224"/>
      <c r="AB405" s="224"/>
      <c r="AC405" s="224"/>
      <c r="AD405" s="224"/>
      <c r="AE405" s="224"/>
      <c r="AF405" s="224"/>
      <c r="AG405" s="224"/>
      <c r="AH405" s="224"/>
    </row>
    <row r="406" spans="1:39" s="81" customFormat="1">
      <c r="A406" s="88">
        <v>397</v>
      </c>
      <c r="B406" s="96"/>
      <c r="C406" s="96" t="s">
        <v>261</v>
      </c>
      <c r="D406" s="86"/>
      <c r="E406" s="88">
        <v>31</v>
      </c>
      <c r="F406" s="86" t="s">
        <v>81</v>
      </c>
      <c r="G406" s="109">
        <v>120</v>
      </c>
      <c r="H406" s="101">
        <f t="shared" si="15"/>
        <v>22320</v>
      </c>
      <c r="I406" s="98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W406" s="224"/>
      <c r="X406" s="224"/>
      <c r="Y406" s="224"/>
      <c r="Z406" s="224"/>
      <c r="AA406" s="224"/>
      <c r="AB406" s="224"/>
      <c r="AC406" s="224"/>
      <c r="AD406" s="224"/>
      <c r="AE406" s="224"/>
      <c r="AF406" s="224"/>
      <c r="AG406" s="224"/>
      <c r="AH406" s="224"/>
    </row>
    <row r="407" spans="1:39" s="81" customFormat="1">
      <c r="A407" s="88">
        <v>398</v>
      </c>
      <c r="B407" s="96"/>
      <c r="C407" s="96" t="s">
        <v>262</v>
      </c>
      <c r="D407" s="86"/>
      <c r="E407" s="88">
        <v>31</v>
      </c>
      <c r="F407" s="86" t="s">
        <v>81</v>
      </c>
      <c r="G407" s="109">
        <v>180</v>
      </c>
      <c r="H407" s="101">
        <f t="shared" si="15"/>
        <v>33480</v>
      </c>
      <c r="I407" s="98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W407" s="224"/>
      <c r="X407" s="224"/>
      <c r="Y407" s="224"/>
      <c r="Z407" s="224"/>
      <c r="AA407" s="224"/>
      <c r="AB407" s="224"/>
      <c r="AC407" s="224"/>
      <c r="AD407" s="224"/>
      <c r="AE407" s="224"/>
      <c r="AF407" s="224"/>
      <c r="AG407" s="224"/>
      <c r="AH407" s="224"/>
    </row>
    <row r="408" spans="1:39" s="81" customFormat="1">
      <c r="A408" s="88">
        <v>399</v>
      </c>
      <c r="B408" s="96"/>
      <c r="C408" s="96" t="s">
        <v>292</v>
      </c>
      <c r="D408" s="86"/>
      <c r="E408" s="88">
        <v>2</v>
      </c>
      <c r="F408" s="86" t="s">
        <v>109</v>
      </c>
      <c r="G408" s="109">
        <v>500</v>
      </c>
      <c r="H408" s="101">
        <f t="shared" ref="H408:H410" si="16">+E408*G408</f>
        <v>1000</v>
      </c>
      <c r="I408" s="98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W408" s="224"/>
      <c r="X408" s="224"/>
      <c r="Y408" s="224"/>
      <c r="Z408" s="224"/>
      <c r="AA408" s="224"/>
      <c r="AB408" s="224"/>
      <c r="AC408" s="224"/>
      <c r="AD408" s="224"/>
      <c r="AE408" s="224"/>
      <c r="AF408" s="224"/>
      <c r="AG408" s="224"/>
      <c r="AH408" s="224"/>
    </row>
    <row r="409" spans="1:39" s="81" customFormat="1">
      <c r="A409" s="88">
        <v>400</v>
      </c>
      <c r="B409" s="96"/>
      <c r="C409" s="96" t="s">
        <v>235</v>
      </c>
      <c r="D409" s="86"/>
      <c r="E409" s="88">
        <v>1</v>
      </c>
      <c r="F409" s="86" t="s">
        <v>109</v>
      </c>
      <c r="G409" s="109">
        <v>500</v>
      </c>
      <c r="H409" s="101">
        <f t="shared" si="16"/>
        <v>500</v>
      </c>
      <c r="I409" s="98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W409" s="224"/>
      <c r="X409" s="224"/>
      <c r="Y409" s="224"/>
      <c r="Z409" s="224"/>
      <c r="AA409" s="224"/>
      <c r="AB409" s="224"/>
      <c r="AC409" s="224"/>
      <c r="AD409" s="224"/>
      <c r="AE409" s="224"/>
      <c r="AF409" s="224"/>
      <c r="AG409" s="224"/>
      <c r="AH409" s="224"/>
    </row>
    <row r="410" spans="1:39" s="81" customFormat="1">
      <c r="A410" s="88">
        <v>401</v>
      </c>
      <c r="B410" s="96"/>
      <c r="C410" s="96" t="s">
        <v>301</v>
      </c>
      <c r="D410" s="86"/>
      <c r="E410" s="88">
        <v>1</v>
      </c>
      <c r="F410" s="86" t="s">
        <v>162</v>
      </c>
      <c r="G410" s="109">
        <v>2000</v>
      </c>
      <c r="H410" s="101">
        <f t="shared" si="16"/>
        <v>2000</v>
      </c>
      <c r="I410" s="98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W410" s="224"/>
      <c r="X410" s="224"/>
      <c r="Y410" s="224"/>
      <c r="Z410" s="224"/>
      <c r="AA410" s="224"/>
      <c r="AB410" s="224"/>
      <c r="AC410" s="224"/>
      <c r="AD410" s="224"/>
      <c r="AE410" s="224"/>
      <c r="AF410" s="224"/>
      <c r="AG410" s="224"/>
      <c r="AH410" s="224"/>
    </row>
    <row r="411" spans="1:39" ht="25.5">
      <c r="A411" s="95">
        <v>402</v>
      </c>
      <c r="B411" s="56" t="s">
        <v>23</v>
      </c>
      <c r="C411" s="56" t="s">
        <v>320</v>
      </c>
      <c r="D411" s="61" t="s">
        <v>38</v>
      </c>
      <c r="E411" s="61"/>
      <c r="F411" s="61"/>
      <c r="G411" s="62"/>
      <c r="H411" s="65">
        <f>SUM(H412:H419)</f>
        <v>143000</v>
      </c>
      <c r="I411" s="61" t="s">
        <v>26</v>
      </c>
      <c r="J411" s="233">
        <v>1</v>
      </c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  <c r="W411" s="223">
        <f>+H411</f>
        <v>143000</v>
      </c>
      <c r="X411" s="223"/>
      <c r="Y411" s="223"/>
      <c r="Z411" s="223"/>
      <c r="AA411" s="223"/>
      <c r="AB411" s="223"/>
      <c r="AC411" s="223"/>
      <c r="AD411" s="223"/>
      <c r="AE411" s="223"/>
      <c r="AF411" s="223"/>
      <c r="AG411" s="223"/>
      <c r="AH411" s="223"/>
      <c r="AI411" s="83">
        <f>SUBTOTAL(9,J411:U411)</f>
        <v>1</v>
      </c>
      <c r="AJ411" s="84">
        <f>+H411/AI411</f>
        <v>143000</v>
      </c>
      <c r="AM411" s="83">
        <f>+AM402/2</f>
        <v>1261769.75</v>
      </c>
    </row>
    <row r="412" spans="1:39" s="81" customFormat="1">
      <c r="A412" s="88">
        <v>403</v>
      </c>
      <c r="B412" s="96"/>
      <c r="C412" s="96" t="s">
        <v>258</v>
      </c>
      <c r="D412" s="86"/>
      <c r="E412" s="88">
        <v>31</v>
      </c>
      <c r="F412" s="86" t="s">
        <v>81</v>
      </c>
      <c r="G412" s="109">
        <v>150</v>
      </c>
      <c r="H412" s="101">
        <f t="shared" ref="H412:H416" si="17">+E412*G412*6</f>
        <v>27900</v>
      </c>
      <c r="I412" s="98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W412" s="224"/>
      <c r="X412" s="224"/>
      <c r="Y412" s="224"/>
      <c r="Z412" s="224"/>
      <c r="AA412" s="224"/>
      <c r="AB412" s="224"/>
      <c r="AC412" s="224"/>
      <c r="AD412" s="224"/>
      <c r="AE412" s="224"/>
      <c r="AF412" s="224"/>
      <c r="AG412" s="224"/>
      <c r="AH412" s="224"/>
    </row>
    <row r="413" spans="1:39" s="81" customFormat="1">
      <c r="A413" s="88">
        <v>404</v>
      </c>
      <c r="B413" s="96"/>
      <c r="C413" s="96" t="s">
        <v>259</v>
      </c>
      <c r="D413" s="86"/>
      <c r="E413" s="88">
        <v>31</v>
      </c>
      <c r="F413" s="86" t="s">
        <v>81</v>
      </c>
      <c r="G413" s="109">
        <v>120</v>
      </c>
      <c r="H413" s="101">
        <f t="shared" si="17"/>
        <v>22320</v>
      </c>
      <c r="I413" s="98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W413" s="224"/>
      <c r="X413" s="224"/>
      <c r="Y413" s="224"/>
      <c r="Z413" s="224"/>
      <c r="AA413" s="224"/>
      <c r="AB413" s="224"/>
      <c r="AC413" s="224"/>
      <c r="AD413" s="224"/>
      <c r="AE413" s="224"/>
      <c r="AF413" s="224"/>
      <c r="AG413" s="224"/>
      <c r="AH413" s="224"/>
    </row>
    <row r="414" spans="1:39" s="81" customFormat="1">
      <c r="A414" s="88">
        <v>405</v>
      </c>
      <c r="B414" s="96"/>
      <c r="C414" s="96" t="s">
        <v>260</v>
      </c>
      <c r="D414" s="86"/>
      <c r="E414" s="88">
        <v>31</v>
      </c>
      <c r="F414" s="86" t="s">
        <v>81</v>
      </c>
      <c r="G414" s="109">
        <v>180</v>
      </c>
      <c r="H414" s="101">
        <f t="shared" si="17"/>
        <v>33480</v>
      </c>
      <c r="I414" s="98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W414" s="224"/>
      <c r="X414" s="224"/>
      <c r="Y414" s="224"/>
      <c r="Z414" s="224"/>
      <c r="AA414" s="224"/>
      <c r="AB414" s="224"/>
      <c r="AC414" s="224"/>
      <c r="AD414" s="224"/>
      <c r="AE414" s="224"/>
      <c r="AF414" s="224"/>
      <c r="AG414" s="224"/>
      <c r="AH414" s="224"/>
    </row>
    <row r="415" spans="1:39" s="81" customFormat="1">
      <c r="A415" s="88">
        <v>406</v>
      </c>
      <c r="B415" s="96"/>
      <c r="C415" s="96" t="s">
        <v>261</v>
      </c>
      <c r="D415" s="86"/>
      <c r="E415" s="88">
        <v>31</v>
      </c>
      <c r="F415" s="86" t="s">
        <v>81</v>
      </c>
      <c r="G415" s="109">
        <v>120</v>
      </c>
      <c r="H415" s="101">
        <f t="shared" si="17"/>
        <v>22320</v>
      </c>
      <c r="I415" s="98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W415" s="224"/>
      <c r="X415" s="224"/>
      <c r="Y415" s="224"/>
      <c r="Z415" s="224"/>
      <c r="AA415" s="224"/>
      <c r="AB415" s="224"/>
      <c r="AC415" s="224"/>
      <c r="AD415" s="224"/>
      <c r="AE415" s="224"/>
      <c r="AF415" s="224"/>
      <c r="AG415" s="224"/>
      <c r="AH415" s="224"/>
    </row>
    <row r="416" spans="1:39" s="81" customFormat="1">
      <c r="A416" s="88">
        <v>407</v>
      </c>
      <c r="B416" s="96"/>
      <c r="C416" s="96" t="s">
        <v>262</v>
      </c>
      <c r="D416" s="86"/>
      <c r="E416" s="88">
        <v>31</v>
      </c>
      <c r="F416" s="86" t="s">
        <v>81</v>
      </c>
      <c r="G416" s="109">
        <v>180</v>
      </c>
      <c r="H416" s="101">
        <f t="shared" si="17"/>
        <v>33480</v>
      </c>
      <c r="I416" s="98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W416" s="224"/>
      <c r="X416" s="224"/>
      <c r="Y416" s="224"/>
      <c r="Z416" s="224"/>
      <c r="AA416" s="224"/>
      <c r="AB416" s="224"/>
      <c r="AC416" s="224"/>
      <c r="AD416" s="224"/>
      <c r="AE416" s="224"/>
      <c r="AF416" s="224"/>
      <c r="AG416" s="224"/>
      <c r="AH416" s="224"/>
    </row>
    <row r="417" spans="1:36" s="81" customFormat="1">
      <c r="A417" s="88">
        <v>408</v>
      </c>
      <c r="B417" s="96"/>
      <c r="C417" s="96" t="s">
        <v>292</v>
      </c>
      <c r="D417" s="86"/>
      <c r="E417" s="88">
        <v>2</v>
      </c>
      <c r="F417" s="86" t="s">
        <v>109</v>
      </c>
      <c r="G417" s="109">
        <v>500</v>
      </c>
      <c r="H417" s="101">
        <f t="shared" ref="H417:H419" si="18">+E417*G417</f>
        <v>1000</v>
      </c>
      <c r="I417" s="98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W417" s="224"/>
      <c r="X417" s="224"/>
      <c r="Y417" s="224"/>
      <c r="Z417" s="224"/>
      <c r="AA417" s="224"/>
      <c r="AB417" s="224"/>
      <c r="AC417" s="224"/>
      <c r="AD417" s="224"/>
      <c r="AE417" s="224"/>
      <c r="AF417" s="224"/>
      <c r="AG417" s="224"/>
      <c r="AH417" s="224"/>
    </row>
    <row r="418" spans="1:36" s="81" customFormat="1">
      <c r="A418" s="88">
        <v>409</v>
      </c>
      <c r="B418" s="96"/>
      <c r="C418" s="96" t="s">
        <v>235</v>
      </c>
      <c r="D418" s="86"/>
      <c r="E418" s="88">
        <v>1</v>
      </c>
      <c r="F418" s="86" t="s">
        <v>109</v>
      </c>
      <c r="G418" s="109">
        <v>500</v>
      </c>
      <c r="H418" s="101">
        <f t="shared" si="18"/>
        <v>500</v>
      </c>
      <c r="I418" s="98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W418" s="224"/>
      <c r="X418" s="224"/>
      <c r="Y418" s="224"/>
      <c r="Z418" s="224"/>
      <c r="AA418" s="224"/>
      <c r="AB418" s="224"/>
      <c r="AC418" s="224"/>
      <c r="AD418" s="224"/>
      <c r="AE418" s="224"/>
      <c r="AF418" s="224"/>
      <c r="AG418" s="224"/>
      <c r="AH418" s="224"/>
    </row>
    <row r="419" spans="1:36" s="81" customFormat="1">
      <c r="A419" s="88">
        <v>410</v>
      </c>
      <c r="B419" s="96"/>
      <c r="C419" s="96" t="s">
        <v>301</v>
      </c>
      <c r="D419" s="86"/>
      <c r="E419" s="88">
        <v>1</v>
      </c>
      <c r="F419" s="86" t="s">
        <v>162</v>
      </c>
      <c r="G419" s="109">
        <v>2000</v>
      </c>
      <c r="H419" s="101">
        <f t="shared" si="18"/>
        <v>2000</v>
      </c>
      <c r="I419" s="98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W419" s="224"/>
      <c r="X419" s="224"/>
      <c r="Y419" s="224"/>
      <c r="Z419" s="224"/>
      <c r="AA419" s="224"/>
      <c r="AB419" s="224"/>
      <c r="AC419" s="224"/>
      <c r="AD419" s="224"/>
      <c r="AE419" s="224"/>
      <c r="AF419" s="224"/>
      <c r="AG419" s="224"/>
      <c r="AH419" s="224"/>
    </row>
    <row r="420" spans="1:36" ht="25.5">
      <c r="A420" s="95">
        <v>411</v>
      </c>
      <c r="B420" s="56" t="s">
        <v>23</v>
      </c>
      <c r="C420" s="56" t="s">
        <v>321</v>
      </c>
      <c r="D420" s="61" t="s">
        <v>38</v>
      </c>
      <c r="E420" s="61"/>
      <c r="F420" s="61"/>
      <c r="G420" s="62"/>
      <c r="H420" s="65">
        <f>SUM(H421:H430)</f>
        <v>144299.5</v>
      </c>
      <c r="I420" s="61" t="s">
        <v>26</v>
      </c>
      <c r="J420" s="233">
        <v>1</v>
      </c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  <c r="W420" s="223">
        <f>+H420</f>
        <v>144299.5</v>
      </c>
      <c r="X420" s="223"/>
      <c r="Y420" s="223"/>
      <c r="Z420" s="223"/>
      <c r="AA420" s="223"/>
      <c r="AB420" s="223"/>
      <c r="AC420" s="223"/>
      <c r="AD420" s="223"/>
      <c r="AE420" s="223"/>
      <c r="AF420" s="223"/>
      <c r="AG420" s="223"/>
      <c r="AH420" s="223"/>
      <c r="AI420" s="83">
        <f>SUBTOTAL(9,J420:U420)</f>
        <v>1</v>
      </c>
      <c r="AJ420" s="84">
        <f>+H420/AI420</f>
        <v>144299.5</v>
      </c>
    </row>
    <row r="421" spans="1:36" s="81" customFormat="1">
      <c r="A421" s="88">
        <v>412</v>
      </c>
      <c r="B421" s="96"/>
      <c r="C421" s="96" t="s">
        <v>258</v>
      </c>
      <c r="D421" s="86"/>
      <c r="E421" s="88">
        <v>31</v>
      </c>
      <c r="F421" s="86" t="s">
        <v>81</v>
      </c>
      <c r="G421" s="109">
        <v>150</v>
      </c>
      <c r="H421" s="101">
        <f t="shared" ref="H421:H425" si="19">+E421*G421*6</f>
        <v>27900</v>
      </c>
      <c r="I421" s="98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W421" s="224"/>
      <c r="X421" s="224"/>
      <c r="Y421" s="224"/>
      <c r="Z421" s="224"/>
      <c r="AA421" s="224"/>
      <c r="AB421" s="224"/>
      <c r="AC421" s="224"/>
      <c r="AD421" s="224"/>
      <c r="AE421" s="224"/>
      <c r="AF421" s="224"/>
      <c r="AG421" s="224"/>
      <c r="AH421" s="224"/>
    </row>
    <row r="422" spans="1:36" s="81" customFormat="1">
      <c r="A422" s="88">
        <v>413</v>
      </c>
      <c r="B422" s="96"/>
      <c r="C422" s="96" t="s">
        <v>259</v>
      </c>
      <c r="D422" s="86"/>
      <c r="E422" s="88">
        <v>31</v>
      </c>
      <c r="F422" s="86" t="s">
        <v>81</v>
      </c>
      <c r="G422" s="109">
        <v>120</v>
      </c>
      <c r="H422" s="101">
        <f t="shared" si="19"/>
        <v>22320</v>
      </c>
      <c r="I422" s="98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W422" s="224"/>
      <c r="X422" s="224"/>
      <c r="Y422" s="224"/>
      <c r="Z422" s="224"/>
      <c r="AA422" s="224"/>
      <c r="AB422" s="224"/>
      <c r="AC422" s="224"/>
      <c r="AD422" s="224"/>
      <c r="AE422" s="224"/>
      <c r="AF422" s="224"/>
      <c r="AG422" s="224"/>
      <c r="AH422" s="224"/>
    </row>
    <row r="423" spans="1:36" s="81" customFormat="1">
      <c r="A423" s="88">
        <v>414</v>
      </c>
      <c r="B423" s="96"/>
      <c r="C423" s="96" t="s">
        <v>260</v>
      </c>
      <c r="D423" s="86"/>
      <c r="E423" s="88">
        <v>31</v>
      </c>
      <c r="F423" s="86" t="s">
        <v>81</v>
      </c>
      <c r="G423" s="109">
        <v>180</v>
      </c>
      <c r="H423" s="101">
        <f t="shared" si="19"/>
        <v>33480</v>
      </c>
      <c r="I423" s="98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W423" s="224"/>
      <c r="X423" s="224"/>
      <c r="Y423" s="224"/>
      <c r="Z423" s="224"/>
      <c r="AA423" s="224"/>
      <c r="AB423" s="224"/>
      <c r="AC423" s="224"/>
      <c r="AD423" s="224"/>
      <c r="AE423" s="224"/>
      <c r="AF423" s="224"/>
      <c r="AG423" s="224"/>
      <c r="AH423" s="224"/>
    </row>
    <row r="424" spans="1:36" s="81" customFormat="1">
      <c r="A424" s="88">
        <v>415</v>
      </c>
      <c r="B424" s="96"/>
      <c r="C424" s="96" t="s">
        <v>261</v>
      </c>
      <c r="D424" s="86"/>
      <c r="E424" s="88">
        <v>31</v>
      </c>
      <c r="F424" s="86" t="s">
        <v>81</v>
      </c>
      <c r="G424" s="109">
        <v>120</v>
      </c>
      <c r="H424" s="101">
        <f t="shared" si="19"/>
        <v>22320</v>
      </c>
      <c r="I424" s="98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W424" s="224"/>
      <c r="X424" s="224"/>
      <c r="Y424" s="224"/>
      <c r="Z424" s="224"/>
      <c r="AA424" s="224"/>
      <c r="AB424" s="224"/>
      <c r="AC424" s="224"/>
      <c r="AD424" s="224"/>
      <c r="AE424" s="224"/>
      <c r="AF424" s="224"/>
      <c r="AG424" s="224"/>
      <c r="AH424" s="224"/>
    </row>
    <row r="425" spans="1:36" s="81" customFormat="1">
      <c r="A425" s="88">
        <v>416</v>
      </c>
      <c r="B425" s="96"/>
      <c r="C425" s="96" t="s">
        <v>262</v>
      </c>
      <c r="D425" s="86"/>
      <c r="E425" s="88">
        <v>31</v>
      </c>
      <c r="F425" s="86" t="s">
        <v>81</v>
      </c>
      <c r="G425" s="109">
        <v>180</v>
      </c>
      <c r="H425" s="101">
        <f t="shared" si="19"/>
        <v>33480</v>
      </c>
      <c r="I425" s="98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W425" s="224"/>
      <c r="X425" s="224"/>
      <c r="Y425" s="224"/>
      <c r="Z425" s="224"/>
      <c r="AA425" s="224"/>
      <c r="AB425" s="224"/>
      <c r="AC425" s="224"/>
      <c r="AD425" s="224"/>
      <c r="AE425" s="224"/>
      <c r="AF425" s="224"/>
      <c r="AG425" s="224"/>
      <c r="AH425" s="224"/>
    </row>
    <row r="426" spans="1:36" s="81" customFormat="1">
      <c r="A426" s="88">
        <v>417</v>
      </c>
      <c r="B426" s="96"/>
      <c r="C426" s="96" t="s">
        <v>292</v>
      </c>
      <c r="D426" s="86"/>
      <c r="E426" s="88">
        <v>1</v>
      </c>
      <c r="F426" s="86" t="s">
        <v>109</v>
      </c>
      <c r="G426" s="109">
        <v>500</v>
      </c>
      <c r="H426" s="101">
        <v>500</v>
      </c>
      <c r="I426" s="98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W426" s="224"/>
      <c r="X426" s="224"/>
      <c r="Y426" s="224"/>
      <c r="Z426" s="224"/>
      <c r="AA426" s="224"/>
      <c r="AB426" s="224"/>
      <c r="AC426" s="224"/>
      <c r="AD426" s="224"/>
      <c r="AE426" s="224"/>
      <c r="AF426" s="224"/>
      <c r="AG426" s="224"/>
      <c r="AH426" s="224"/>
    </row>
    <row r="427" spans="1:36" s="81" customFormat="1">
      <c r="A427" s="88">
        <v>418</v>
      </c>
      <c r="B427" s="96"/>
      <c r="C427" s="96" t="s">
        <v>235</v>
      </c>
      <c r="D427" s="86"/>
      <c r="E427" s="88">
        <v>1</v>
      </c>
      <c r="F427" s="86" t="s">
        <v>109</v>
      </c>
      <c r="G427" s="109">
        <v>500</v>
      </c>
      <c r="H427" s="101">
        <v>500</v>
      </c>
      <c r="I427" s="98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W427" s="224"/>
      <c r="X427" s="224"/>
      <c r="Y427" s="224"/>
      <c r="Z427" s="224"/>
      <c r="AA427" s="224"/>
      <c r="AB427" s="224"/>
      <c r="AC427" s="224"/>
      <c r="AD427" s="224"/>
      <c r="AE427" s="224"/>
      <c r="AF427" s="224"/>
      <c r="AG427" s="224"/>
      <c r="AH427" s="224"/>
    </row>
    <row r="428" spans="1:36" s="81" customFormat="1">
      <c r="A428" s="88">
        <v>419</v>
      </c>
      <c r="B428" s="96"/>
      <c r="C428" s="96" t="s">
        <v>124</v>
      </c>
      <c r="D428" s="86"/>
      <c r="E428" s="88">
        <v>10</v>
      </c>
      <c r="F428" s="86" t="s">
        <v>294</v>
      </c>
      <c r="G428" s="109">
        <v>110</v>
      </c>
      <c r="H428" s="101">
        <v>1100</v>
      </c>
      <c r="I428" s="98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W428" s="224"/>
      <c r="X428" s="224"/>
      <c r="Y428" s="224"/>
      <c r="Z428" s="224"/>
      <c r="AA428" s="224"/>
      <c r="AB428" s="224"/>
      <c r="AC428" s="224"/>
      <c r="AD428" s="224"/>
      <c r="AE428" s="224"/>
      <c r="AF428" s="224"/>
      <c r="AG428" s="224"/>
      <c r="AH428" s="224"/>
    </row>
    <row r="429" spans="1:36" s="81" customFormat="1">
      <c r="A429" s="88">
        <v>420</v>
      </c>
      <c r="B429" s="96"/>
      <c r="C429" s="96" t="s">
        <v>305</v>
      </c>
      <c r="D429" s="86"/>
      <c r="E429" s="88">
        <v>1</v>
      </c>
      <c r="F429" s="86" t="s">
        <v>109</v>
      </c>
      <c r="G429" s="109">
        <f>700-0.5</f>
        <v>699.5</v>
      </c>
      <c r="H429" s="101">
        <f>+E429*G429</f>
        <v>699.5</v>
      </c>
      <c r="I429" s="98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W429" s="224"/>
      <c r="X429" s="224"/>
      <c r="Y429" s="224"/>
      <c r="Z429" s="224"/>
      <c r="AA429" s="224"/>
      <c r="AB429" s="224"/>
      <c r="AC429" s="224"/>
      <c r="AD429" s="224"/>
      <c r="AE429" s="224"/>
      <c r="AF429" s="224"/>
      <c r="AG429" s="224"/>
      <c r="AH429" s="224"/>
    </row>
    <row r="430" spans="1:36" s="81" customFormat="1">
      <c r="A430" s="88">
        <v>421</v>
      </c>
      <c r="B430" s="96"/>
      <c r="C430" s="96" t="s">
        <v>301</v>
      </c>
      <c r="D430" s="86"/>
      <c r="E430" s="88">
        <v>1</v>
      </c>
      <c r="F430" s="86" t="s">
        <v>162</v>
      </c>
      <c r="G430" s="109">
        <v>2000</v>
      </c>
      <c r="H430" s="101">
        <v>2000</v>
      </c>
      <c r="I430" s="98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W430" s="224"/>
      <c r="X430" s="224"/>
      <c r="Y430" s="224"/>
      <c r="Z430" s="224"/>
      <c r="AA430" s="224"/>
      <c r="AB430" s="224"/>
      <c r="AC430" s="224"/>
      <c r="AD430" s="224"/>
      <c r="AE430" s="224"/>
      <c r="AF430" s="224"/>
      <c r="AG430" s="224"/>
      <c r="AH430" s="224"/>
    </row>
    <row r="431" spans="1:36">
      <c r="A431" s="90">
        <v>422</v>
      </c>
      <c r="B431" s="91" t="s">
        <v>30</v>
      </c>
      <c r="C431" s="91" t="s">
        <v>31</v>
      </c>
      <c r="D431" s="92" t="s">
        <v>79</v>
      </c>
      <c r="E431" s="92"/>
      <c r="F431" s="92"/>
      <c r="G431" s="93"/>
      <c r="H431" s="94">
        <f>+H432+H436+H441+H444+H454</f>
        <v>258560</v>
      </c>
      <c r="I431" s="92" t="s">
        <v>26</v>
      </c>
      <c r="J431" s="220">
        <f t="shared" ref="J431:U431" si="20">+J432+J436+J441+J444+J454</f>
        <v>3</v>
      </c>
      <c r="K431" s="220">
        <f t="shared" si="20"/>
        <v>0</v>
      </c>
      <c r="L431" s="220">
        <f t="shared" si="20"/>
        <v>0</v>
      </c>
      <c r="M431" s="220">
        <f t="shared" si="20"/>
        <v>4</v>
      </c>
      <c r="N431" s="220">
        <f t="shared" si="20"/>
        <v>1</v>
      </c>
      <c r="O431" s="220">
        <f t="shared" si="20"/>
        <v>0</v>
      </c>
      <c r="P431" s="220">
        <f t="shared" si="20"/>
        <v>3</v>
      </c>
      <c r="Q431" s="220">
        <f t="shared" si="20"/>
        <v>0</v>
      </c>
      <c r="R431" s="220">
        <f t="shared" si="20"/>
        <v>0</v>
      </c>
      <c r="S431" s="220">
        <f t="shared" si="20"/>
        <v>3</v>
      </c>
      <c r="T431" s="220">
        <f t="shared" si="20"/>
        <v>1</v>
      </c>
      <c r="U431" s="220">
        <f t="shared" si="20"/>
        <v>0</v>
      </c>
      <c r="W431" s="225">
        <f t="shared" ref="W431:AH431" si="21">+W432+W436+W441+W444+W454</f>
        <v>51881.25</v>
      </c>
      <c r="X431" s="225">
        <f t="shared" si="21"/>
        <v>0</v>
      </c>
      <c r="Y431" s="225">
        <f t="shared" si="21"/>
        <v>0</v>
      </c>
      <c r="Z431" s="225">
        <f t="shared" si="21"/>
        <v>63766.25</v>
      </c>
      <c r="AA431" s="225">
        <f t="shared" si="21"/>
        <v>21700</v>
      </c>
      <c r="AB431" s="225">
        <f t="shared" si="21"/>
        <v>0</v>
      </c>
      <c r="AC431" s="225">
        <f t="shared" si="21"/>
        <v>51881.25</v>
      </c>
      <c r="AD431" s="225">
        <f t="shared" si="21"/>
        <v>0</v>
      </c>
      <c r="AE431" s="225">
        <f t="shared" si="21"/>
        <v>0</v>
      </c>
      <c r="AF431" s="225">
        <f t="shared" si="21"/>
        <v>51881.25</v>
      </c>
      <c r="AG431" s="225">
        <f t="shared" si="21"/>
        <v>17450</v>
      </c>
      <c r="AH431" s="225">
        <f t="shared" si="21"/>
        <v>0</v>
      </c>
      <c r="AJ431" s="83"/>
    </row>
    <row r="432" spans="1:36" ht="25.5">
      <c r="A432" s="95">
        <v>423</v>
      </c>
      <c r="B432" s="56" t="s">
        <v>30</v>
      </c>
      <c r="C432" s="56" t="s">
        <v>322</v>
      </c>
      <c r="D432" s="61" t="s">
        <v>38</v>
      </c>
      <c r="E432" s="61"/>
      <c r="F432" s="61"/>
      <c r="G432" s="62"/>
      <c r="H432" s="65">
        <f>SUM(H433:H435)</f>
        <v>21000</v>
      </c>
      <c r="I432" s="61" t="s">
        <v>26</v>
      </c>
      <c r="J432" s="233"/>
      <c r="K432" s="233"/>
      <c r="L432" s="233"/>
      <c r="M432" s="233">
        <v>1</v>
      </c>
      <c r="N432" s="233"/>
      <c r="O432" s="233"/>
      <c r="P432" s="233"/>
      <c r="Q432" s="233"/>
      <c r="R432" s="233"/>
      <c r="S432" s="233"/>
      <c r="T432" s="233"/>
      <c r="U432" s="233"/>
      <c r="W432" s="223"/>
      <c r="X432" s="223"/>
      <c r="Y432" s="223"/>
      <c r="Z432" s="223">
        <f>+H432</f>
        <v>21000</v>
      </c>
      <c r="AA432" s="223"/>
      <c r="AB432" s="223"/>
      <c r="AC432" s="223"/>
      <c r="AD432" s="223"/>
      <c r="AE432" s="223"/>
      <c r="AF432" s="223"/>
      <c r="AG432" s="223"/>
      <c r="AH432" s="223"/>
      <c r="AI432" s="83">
        <f>SUBTOTAL(9,J432:U432)</f>
        <v>1</v>
      </c>
      <c r="AJ432" s="84">
        <f>+H432/AI432</f>
        <v>21000</v>
      </c>
    </row>
    <row r="433" spans="1:36" s="81" customFormat="1">
      <c r="A433" s="88">
        <v>424</v>
      </c>
      <c r="B433" s="96"/>
      <c r="C433" s="96" t="s">
        <v>323</v>
      </c>
      <c r="D433" s="98"/>
      <c r="E433" s="86">
        <v>2</v>
      </c>
      <c r="F433" s="88" t="s">
        <v>89</v>
      </c>
      <c r="G433" s="50">
        <v>3500</v>
      </c>
      <c r="H433" s="109">
        <v>7000</v>
      </c>
      <c r="I433" s="98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W433" s="224"/>
      <c r="X433" s="224"/>
      <c r="Y433" s="224"/>
      <c r="Z433" s="224"/>
      <c r="AA433" s="224"/>
      <c r="AB433" s="224"/>
      <c r="AC433" s="224"/>
      <c r="AD433" s="224"/>
      <c r="AE433" s="224"/>
      <c r="AF433" s="224"/>
      <c r="AG433" s="224"/>
      <c r="AH433" s="224"/>
    </row>
    <row r="434" spans="1:36" s="81" customFormat="1">
      <c r="A434" s="88">
        <v>425</v>
      </c>
      <c r="B434" s="96"/>
      <c r="C434" s="96" t="s">
        <v>324</v>
      </c>
      <c r="D434" s="98"/>
      <c r="E434" s="86">
        <v>5</v>
      </c>
      <c r="F434" s="88" t="s">
        <v>91</v>
      </c>
      <c r="G434" s="50">
        <v>1600</v>
      </c>
      <c r="H434" s="109">
        <v>8000</v>
      </c>
      <c r="I434" s="98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W434" s="224"/>
      <c r="X434" s="224"/>
      <c r="Y434" s="224"/>
      <c r="Z434" s="224"/>
      <c r="AA434" s="224"/>
      <c r="AB434" s="224"/>
      <c r="AC434" s="224"/>
      <c r="AD434" s="224"/>
      <c r="AE434" s="224"/>
      <c r="AF434" s="224"/>
      <c r="AG434" s="224"/>
      <c r="AH434" s="224"/>
    </row>
    <row r="435" spans="1:36" s="81" customFormat="1">
      <c r="A435" s="88">
        <v>426</v>
      </c>
      <c r="B435" s="96"/>
      <c r="C435" s="96" t="s">
        <v>325</v>
      </c>
      <c r="D435" s="98"/>
      <c r="E435" s="86">
        <v>5</v>
      </c>
      <c r="F435" s="88" t="s">
        <v>91</v>
      </c>
      <c r="G435" s="50">
        <v>1200</v>
      </c>
      <c r="H435" s="109">
        <v>6000</v>
      </c>
      <c r="I435" s="98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W435" s="224"/>
      <c r="X435" s="224"/>
      <c r="Y435" s="224"/>
      <c r="Z435" s="224"/>
      <c r="AA435" s="224"/>
      <c r="AB435" s="224"/>
      <c r="AC435" s="224"/>
      <c r="AD435" s="224"/>
      <c r="AE435" s="224"/>
      <c r="AF435" s="224"/>
      <c r="AG435" s="224"/>
      <c r="AH435" s="224"/>
    </row>
    <row r="436" spans="1:36">
      <c r="A436" s="95">
        <v>427</v>
      </c>
      <c r="B436" s="56" t="s">
        <v>30</v>
      </c>
      <c r="C436" s="56" t="s">
        <v>326</v>
      </c>
      <c r="D436" s="61" t="s">
        <v>38</v>
      </c>
      <c r="E436" s="61"/>
      <c r="F436" s="61"/>
      <c r="G436" s="62"/>
      <c r="H436" s="65">
        <f>SUM(H437:H440)</f>
        <v>17450</v>
      </c>
      <c r="I436" s="61" t="s">
        <v>26</v>
      </c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>
        <v>1</v>
      </c>
      <c r="U436" s="233"/>
      <c r="W436" s="223"/>
      <c r="X436" s="223"/>
      <c r="Y436" s="223"/>
      <c r="Z436" s="223"/>
      <c r="AA436" s="223"/>
      <c r="AB436" s="223"/>
      <c r="AC436" s="223"/>
      <c r="AD436" s="223"/>
      <c r="AE436" s="223"/>
      <c r="AF436" s="223"/>
      <c r="AG436" s="223">
        <f>+H436</f>
        <v>17450</v>
      </c>
      <c r="AH436" s="223"/>
      <c r="AI436" s="83">
        <f>SUBTOTAL(9,J436:U436)</f>
        <v>1</v>
      </c>
      <c r="AJ436" s="84">
        <f>+H436/AI436</f>
        <v>17450</v>
      </c>
    </row>
    <row r="437" spans="1:36" s="81" customFormat="1">
      <c r="A437" s="88">
        <v>428</v>
      </c>
      <c r="B437" s="96"/>
      <c r="C437" s="96" t="s">
        <v>327</v>
      </c>
      <c r="D437" s="98"/>
      <c r="E437" s="98">
        <v>10</v>
      </c>
      <c r="F437" s="86" t="s">
        <v>112</v>
      </c>
      <c r="G437" s="102">
        <v>945</v>
      </c>
      <c r="H437" s="50">
        <v>9450</v>
      </c>
      <c r="I437" s="98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W437" s="224"/>
      <c r="X437" s="224"/>
      <c r="Y437" s="224"/>
      <c r="Z437" s="224"/>
      <c r="AA437" s="224"/>
      <c r="AB437" s="224"/>
      <c r="AC437" s="224"/>
      <c r="AD437" s="224"/>
      <c r="AE437" s="224"/>
      <c r="AF437" s="224"/>
      <c r="AG437" s="224"/>
      <c r="AH437" s="224"/>
    </row>
    <row r="438" spans="1:36" s="81" customFormat="1">
      <c r="A438" s="88">
        <v>429</v>
      </c>
      <c r="B438" s="96"/>
      <c r="C438" s="96" t="s">
        <v>328</v>
      </c>
      <c r="D438" s="98"/>
      <c r="E438" s="98">
        <v>10</v>
      </c>
      <c r="F438" s="86" t="s">
        <v>294</v>
      </c>
      <c r="G438" s="102">
        <v>350</v>
      </c>
      <c r="H438" s="50">
        <v>3500</v>
      </c>
      <c r="I438" s="98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W438" s="224"/>
      <c r="X438" s="224"/>
      <c r="Y438" s="224"/>
      <c r="Z438" s="224"/>
      <c r="AA438" s="224"/>
      <c r="AB438" s="224"/>
      <c r="AC438" s="224"/>
      <c r="AD438" s="224"/>
      <c r="AE438" s="224"/>
      <c r="AF438" s="224"/>
      <c r="AG438" s="224"/>
      <c r="AH438" s="224"/>
    </row>
    <row r="439" spans="1:36" s="81" customFormat="1">
      <c r="A439" s="88">
        <v>430</v>
      </c>
      <c r="B439" s="96"/>
      <c r="C439" s="96" t="s">
        <v>329</v>
      </c>
      <c r="D439" s="98"/>
      <c r="E439" s="98">
        <v>1</v>
      </c>
      <c r="F439" s="86" t="s">
        <v>89</v>
      </c>
      <c r="G439" s="102">
        <v>3500</v>
      </c>
      <c r="H439" s="50">
        <v>3500</v>
      </c>
      <c r="I439" s="98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W439" s="224"/>
      <c r="X439" s="224"/>
      <c r="Y439" s="224"/>
      <c r="Z439" s="224"/>
      <c r="AA439" s="224"/>
      <c r="AB439" s="224"/>
      <c r="AC439" s="224"/>
      <c r="AD439" s="224"/>
      <c r="AE439" s="224"/>
      <c r="AF439" s="224"/>
      <c r="AG439" s="224"/>
      <c r="AH439" s="224"/>
    </row>
    <row r="440" spans="1:36" s="81" customFormat="1">
      <c r="A440" s="88">
        <v>431</v>
      </c>
      <c r="B440" s="96"/>
      <c r="C440" s="96" t="s">
        <v>330</v>
      </c>
      <c r="D440" s="98"/>
      <c r="E440" s="98">
        <v>1</v>
      </c>
      <c r="F440" s="86" t="s">
        <v>89</v>
      </c>
      <c r="G440" s="102">
        <v>1000</v>
      </c>
      <c r="H440" s="50">
        <v>1000</v>
      </c>
      <c r="I440" s="98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W440" s="224"/>
      <c r="X440" s="224"/>
      <c r="Y440" s="224"/>
      <c r="Z440" s="224"/>
      <c r="AA440" s="224"/>
      <c r="AB440" s="224"/>
      <c r="AC440" s="224"/>
      <c r="AD440" s="224"/>
      <c r="AE440" s="224"/>
      <c r="AF440" s="224"/>
      <c r="AG440" s="224"/>
      <c r="AH440" s="224"/>
    </row>
    <row r="441" spans="1:36" ht="25.5">
      <c r="A441" s="95">
        <v>432</v>
      </c>
      <c r="B441" s="56" t="s">
        <v>30</v>
      </c>
      <c r="C441" s="56" t="s">
        <v>331</v>
      </c>
      <c r="D441" s="61" t="s">
        <v>38</v>
      </c>
      <c r="E441" s="61"/>
      <c r="F441" s="61"/>
      <c r="G441" s="62"/>
      <c r="H441" s="65">
        <f>SUM(H442:H443)</f>
        <v>12585</v>
      </c>
      <c r="I441" s="61" t="s">
        <v>26</v>
      </c>
      <c r="J441" s="233"/>
      <c r="K441" s="233"/>
      <c r="L441" s="233"/>
      <c r="M441" s="233">
        <v>1</v>
      </c>
      <c r="N441" s="233"/>
      <c r="O441" s="233"/>
      <c r="P441" s="233"/>
      <c r="Q441" s="233"/>
      <c r="R441" s="233"/>
      <c r="S441" s="233"/>
      <c r="T441" s="233"/>
      <c r="U441" s="233"/>
      <c r="W441" s="223"/>
      <c r="X441" s="223"/>
      <c r="Y441" s="223"/>
      <c r="Z441" s="223">
        <f>+H441</f>
        <v>12585</v>
      </c>
      <c r="AA441" s="223"/>
      <c r="AB441" s="223"/>
      <c r="AC441" s="223"/>
      <c r="AD441" s="223"/>
      <c r="AE441" s="223"/>
      <c r="AF441" s="223"/>
      <c r="AG441" s="223"/>
      <c r="AH441" s="223"/>
      <c r="AI441" s="83">
        <f>SUBTOTAL(9,J441:U441)</f>
        <v>1</v>
      </c>
      <c r="AJ441" s="84">
        <f>+H441/AI441</f>
        <v>12585</v>
      </c>
    </row>
    <row r="442" spans="1:36" s="81" customFormat="1">
      <c r="A442" s="88">
        <v>433</v>
      </c>
      <c r="B442" s="96"/>
      <c r="C442" s="96" t="s">
        <v>332</v>
      </c>
      <c r="D442" s="98"/>
      <c r="E442" s="86">
        <v>1</v>
      </c>
      <c r="F442" s="88" t="s">
        <v>89</v>
      </c>
      <c r="G442" s="50">
        <v>1200</v>
      </c>
      <c r="H442" s="101">
        <v>1200</v>
      </c>
      <c r="I442" s="98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W442" s="224"/>
      <c r="X442" s="224"/>
      <c r="Y442" s="224"/>
      <c r="Z442" s="224"/>
      <c r="AA442" s="224"/>
      <c r="AB442" s="224"/>
      <c r="AC442" s="224"/>
      <c r="AD442" s="224"/>
      <c r="AE442" s="224"/>
      <c r="AF442" s="224"/>
      <c r="AG442" s="224"/>
      <c r="AH442" s="224"/>
    </row>
    <row r="443" spans="1:36" s="81" customFormat="1">
      <c r="A443" s="88">
        <v>434</v>
      </c>
      <c r="B443" s="96"/>
      <c r="C443" s="96" t="s">
        <v>333</v>
      </c>
      <c r="D443" s="98"/>
      <c r="E443" s="86">
        <v>3</v>
      </c>
      <c r="F443" s="88" t="s">
        <v>89</v>
      </c>
      <c r="G443" s="50">
        <v>3795</v>
      </c>
      <c r="H443" s="101">
        <v>11385</v>
      </c>
      <c r="I443" s="98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W443" s="224"/>
      <c r="X443" s="224"/>
      <c r="Y443" s="224"/>
      <c r="Z443" s="224"/>
      <c r="AA443" s="224"/>
      <c r="AB443" s="224"/>
      <c r="AC443" s="224"/>
      <c r="AD443" s="224"/>
      <c r="AE443" s="224"/>
      <c r="AF443" s="224"/>
      <c r="AG443" s="224"/>
      <c r="AH443" s="224"/>
    </row>
    <row r="444" spans="1:36">
      <c r="A444" s="95">
        <v>435</v>
      </c>
      <c r="B444" s="56" t="s">
        <v>30</v>
      </c>
      <c r="C444" s="56" t="s">
        <v>334</v>
      </c>
      <c r="D444" s="61" t="s">
        <v>38</v>
      </c>
      <c r="E444" s="61"/>
      <c r="F444" s="61"/>
      <c r="G444" s="62"/>
      <c r="H444" s="65">
        <f>SUM(H445:H453)</f>
        <v>120725</v>
      </c>
      <c r="I444" s="61" t="s">
        <v>26</v>
      </c>
      <c r="J444" s="233">
        <v>2</v>
      </c>
      <c r="K444" s="233"/>
      <c r="L444" s="233"/>
      <c r="M444" s="233">
        <v>2</v>
      </c>
      <c r="N444" s="233"/>
      <c r="O444" s="233"/>
      <c r="P444" s="233">
        <v>2</v>
      </c>
      <c r="Q444" s="233"/>
      <c r="R444" s="233"/>
      <c r="S444" s="233">
        <v>2</v>
      </c>
      <c r="T444" s="233"/>
      <c r="U444" s="233"/>
      <c r="W444" s="223">
        <f>+H444/4</f>
        <v>30181.25</v>
      </c>
      <c r="X444" s="223"/>
      <c r="Y444" s="223"/>
      <c r="Z444" s="223">
        <f>+W444</f>
        <v>30181.25</v>
      </c>
      <c r="AA444" s="223"/>
      <c r="AB444" s="223"/>
      <c r="AC444" s="223">
        <f>+Z444</f>
        <v>30181.25</v>
      </c>
      <c r="AD444" s="223"/>
      <c r="AE444" s="223"/>
      <c r="AF444" s="223">
        <f>+AC444</f>
        <v>30181.25</v>
      </c>
      <c r="AG444" s="223"/>
      <c r="AH444" s="223"/>
      <c r="AI444" s="83">
        <f>SUBTOTAL(9,J444:U444)</f>
        <v>8</v>
      </c>
      <c r="AJ444" s="84">
        <f>+H444/AI444</f>
        <v>15090.625</v>
      </c>
    </row>
    <row r="445" spans="1:36" s="81" customFormat="1">
      <c r="A445" s="88">
        <v>436</v>
      </c>
      <c r="B445" s="96"/>
      <c r="C445" s="148" t="s">
        <v>132</v>
      </c>
      <c r="D445" s="98"/>
      <c r="E445" s="149">
        <v>10</v>
      </c>
      <c r="F445" s="139" t="s">
        <v>85</v>
      </c>
      <c r="G445" s="140">
        <v>475</v>
      </c>
      <c r="H445" s="141">
        <f t="shared" ref="H445:H453" si="22">+E445*G445</f>
        <v>4750</v>
      </c>
      <c r="I445" s="98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W445" s="224"/>
      <c r="X445" s="224"/>
      <c r="Y445" s="224"/>
      <c r="Z445" s="224"/>
      <c r="AA445" s="224"/>
      <c r="AB445" s="224"/>
      <c r="AC445" s="224"/>
      <c r="AD445" s="224"/>
      <c r="AE445" s="224"/>
      <c r="AF445" s="224"/>
      <c r="AG445" s="224"/>
      <c r="AH445" s="224"/>
    </row>
    <row r="446" spans="1:36" s="81" customFormat="1">
      <c r="A446" s="88">
        <v>437</v>
      </c>
      <c r="B446" s="96"/>
      <c r="C446" s="148" t="s">
        <v>133</v>
      </c>
      <c r="D446" s="98"/>
      <c r="E446" s="149">
        <v>3</v>
      </c>
      <c r="F446" s="139" t="s">
        <v>134</v>
      </c>
      <c r="G446" s="140">
        <v>5350</v>
      </c>
      <c r="H446" s="141">
        <f t="shared" si="22"/>
        <v>16050</v>
      </c>
      <c r="I446" s="98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W446" s="224"/>
      <c r="X446" s="224"/>
      <c r="Y446" s="224"/>
      <c r="Z446" s="224"/>
      <c r="AA446" s="224"/>
      <c r="AB446" s="224"/>
      <c r="AC446" s="224"/>
      <c r="AD446" s="224"/>
      <c r="AE446" s="224"/>
      <c r="AF446" s="224"/>
      <c r="AG446" s="224"/>
      <c r="AH446" s="224"/>
    </row>
    <row r="447" spans="1:36" s="81" customFormat="1">
      <c r="A447" s="88">
        <v>438</v>
      </c>
      <c r="B447" s="96"/>
      <c r="C447" s="145" t="s">
        <v>135</v>
      </c>
      <c r="D447" s="98"/>
      <c r="E447" s="105">
        <v>20</v>
      </c>
      <c r="F447" s="146" t="s">
        <v>112</v>
      </c>
      <c r="G447" s="144">
        <v>2200</v>
      </c>
      <c r="H447" s="141">
        <f t="shared" si="22"/>
        <v>44000</v>
      </c>
      <c r="I447" s="98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W447" s="224"/>
      <c r="X447" s="224"/>
      <c r="Y447" s="224"/>
      <c r="Z447" s="224"/>
      <c r="AA447" s="224"/>
      <c r="AB447" s="224"/>
      <c r="AC447" s="224"/>
      <c r="AD447" s="224"/>
      <c r="AE447" s="224"/>
      <c r="AF447" s="224"/>
      <c r="AG447" s="224"/>
      <c r="AH447" s="224"/>
    </row>
    <row r="448" spans="1:36" s="81" customFormat="1">
      <c r="A448" s="88">
        <v>439</v>
      </c>
      <c r="B448" s="96"/>
      <c r="C448" s="148" t="s">
        <v>136</v>
      </c>
      <c r="D448" s="98"/>
      <c r="E448" s="149">
        <v>2</v>
      </c>
      <c r="F448" s="139" t="s">
        <v>134</v>
      </c>
      <c r="G448" s="140">
        <v>3500</v>
      </c>
      <c r="H448" s="141">
        <f t="shared" si="22"/>
        <v>7000</v>
      </c>
      <c r="I448" s="98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W448" s="224"/>
      <c r="X448" s="224"/>
      <c r="Y448" s="224"/>
      <c r="Z448" s="224"/>
      <c r="AA448" s="224"/>
      <c r="AB448" s="224"/>
      <c r="AC448" s="224"/>
      <c r="AD448" s="224"/>
      <c r="AE448" s="224"/>
      <c r="AF448" s="224"/>
      <c r="AG448" s="224"/>
      <c r="AH448" s="224"/>
    </row>
    <row r="449" spans="1:36" s="81" customFormat="1">
      <c r="A449" s="88">
        <v>440</v>
      </c>
      <c r="B449" s="96"/>
      <c r="C449" s="96" t="s">
        <v>137</v>
      </c>
      <c r="D449" s="98"/>
      <c r="E449" s="88">
        <v>5</v>
      </c>
      <c r="F449" s="86" t="s">
        <v>85</v>
      </c>
      <c r="G449" s="109">
        <v>2684</v>
      </c>
      <c r="H449" s="141">
        <f t="shared" si="22"/>
        <v>13420</v>
      </c>
      <c r="I449" s="98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W449" s="224"/>
      <c r="X449" s="224"/>
      <c r="Y449" s="224"/>
      <c r="Z449" s="224"/>
      <c r="AA449" s="224"/>
      <c r="AB449" s="224"/>
      <c r="AC449" s="224"/>
      <c r="AD449" s="224"/>
      <c r="AE449" s="224"/>
      <c r="AF449" s="224"/>
      <c r="AG449" s="224"/>
      <c r="AH449" s="224"/>
    </row>
    <row r="450" spans="1:36" s="81" customFormat="1">
      <c r="A450" s="88">
        <v>441</v>
      </c>
      <c r="B450" s="96"/>
      <c r="C450" s="96" t="s">
        <v>138</v>
      </c>
      <c r="D450" s="98"/>
      <c r="E450" s="88">
        <v>5</v>
      </c>
      <c r="F450" s="86" t="s">
        <v>134</v>
      </c>
      <c r="G450" s="109">
        <v>5299</v>
      </c>
      <c r="H450" s="141">
        <f t="shared" si="22"/>
        <v>26495</v>
      </c>
      <c r="I450" s="98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W450" s="224"/>
      <c r="X450" s="224"/>
      <c r="Y450" s="224"/>
      <c r="Z450" s="224"/>
      <c r="AA450" s="224"/>
      <c r="AB450" s="224"/>
      <c r="AC450" s="224"/>
      <c r="AD450" s="224"/>
      <c r="AE450" s="224"/>
      <c r="AF450" s="224"/>
      <c r="AG450" s="224"/>
      <c r="AH450" s="224"/>
    </row>
    <row r="451" spans="1:36" s="81" customFormat="1">
      <c r="A451" s="88">
        <v>442</v>
      </c>
      <c r="B451" s="96"/>
      <c r="C451" s="148" t="s">
        <v>167</v>
      </c>
      <c r="D451" s="98"/>
      <c r="E451" s="149">
        <v>5</v>
      </c>
      <c r="F451" s="139" t="s">
        <v>85</v>
      </c>
      <c r="G451" s="140">
        <v>450</v>
      </c>
      <c r="H451" s="141">
        <f t="shared" si="22"/>
        <v>2250</v>
      </c>
      <c r="I451" s="98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W451" s="224"/>
      <c r="X451" s="224"/>
      <c r="Y451" s="224"/>
      <c r="Z451" s="224"/>
      <c r="AA451" s="224"/>
      <c r="AB451" s="224"/>
      <c r="AC451" s="224"/>
      <c r="AD451" s="224"/>
      <c r="AE451" s="224"/>
      <c r="AF451" s="224"/>
      <c r="AG451" s="224"/>
      <c r="AH451" s="224"/>
    </row>
    <row r="452" spans="1:36" s="81" customFormat="1">
      <c r="A452" s="88">
        <v>443</v>
      </c>
      <c r="B452" s="96"/>
      <c r="C452" s="96" t="s">
        <v>335</v>
      </c>
      <c r="D452" s="98"/>
      <c r="E452" s="88">
        <v>2</v>
      </c>
      <c r="F452" s="86" t="s">
        <v>134</v>
      </c>
      <c r="G452" s="109">
        <v>1800</v>
      </c>
      <c r="H452" s="141">
        <f t="shared" si="22"/>
        <v>3600</v>
      </c>
      <c r="I452" s="98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W452" s="224"/>
      <c r="X452" s="224"/>
      <c r="Y452" s="224"/>
      <c r="Z452" s="224"/>
      <c r="AA452" s="224"/>
      <c r="AB452" s="224"/>
      <c r="AC452" s="224"/>
      <c r="AD452" s="224"/>
      <c r="AE452" s="224"/>
      <c r="AF452" s="224"/>
      <c r="AG452" s="224"/>
      <c r="AH452" s="224"/>
    </row>
    <row r="453" spans="1:36" s="81" customFormat="1">
      <c r="A453" s="88">
        <v>444</v>
      </c>
      <c r="B453" s="96"/>
      <c r="C453" s="148" t="s">
        <v>336</v>
      </c>
      <c r="D453" s="98"/>
      <c r="E453" s="149">
        <v>20</v>
      </c>
      <c r="F453" s="139" t="s">
        <v>121</v>
      </c>
      <c r="G453" s="140">
        <v>158</v>
      </c>
      <c r="H453" s="141">
        <f t="shared" si="22"/>
        <v>3160</v>
      </c>
      <c r="I453" s="98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W453" s="224"/>
      <c r="X453" s="224"/>
      <c r="Y453" s="224"/>
      <c r="Z453" s="224"/>
      <c r="AA453" s="224"/>
      <c r="AB453" s="224"/>
      <c r="AC453" s="224"/>
      <c r="AD453" s="224"/>
      <c r="AE453" s="224"/>
      <c r="AF453" s="224"/>
      <c r="AG453" s="224"/>
      <c r="AH453" s="224"/>
    </row>
    <row r="454" spans="1:36" ht="25.5">
      <c r="A454" s="95">
        <v>445</v>
      </c>
      <c r="B454" s="56" t="s">
        <v>30</v>
      </c>
      <c r="C454" s="56" t="s">
        <v>337</v>
      </c>
      <c r="D454" s="61" t="s">
        <v>38</v>
      </c>
      <c r="E454" s="61"/>
      <c r="F454" s="61"/>
      <c r="G454" s="62"/>
      <c r="H454" s="65">
        <f>SUM(H455:H460)</f>
        <v>86800</v>
      </c>
      <c r="I454" s="61" t="s">
        <v>26</v>
      </c>
      <c r="J454" s="234">
        <v>1</v>
      </c>
      <c r="K454" s="234"/>
      <c r="L454" s="234"/>
      <c r="M454" s="234"/>
      <c r="N454" s="234">
        <v>1</v>
      </c>
      <c r="O454" s="234"/>
      <c r="P454" s="234">
        <v>1</v>
      </c>
      <c r="Q454" s="234"/>
      <c r="R454" s="234"/>
      <c r="S454" s="234">
        <v>1</v>
      </c>
      <c r="T454" s="233"/>
      <c r="U454" s="233"/>
      <c r="W454" s="226">
        <f>+H454/4</f>
        <v>21700</v>
      </c>
      <c r="X454" s="226"/>
      <c r="Y454" s="226"/>
      <c r="Z454" s="226"/>
      <c r="AA454" s="226">
        <f>+W454</f>
        <v>21700</v>
      </c>
      <c r="AB454" s="226"/>
      <c r="AC454" s="226">
        <f>+AA454</f>
        <v>21700</v>
      </c>
      <c r="AD454" s="226"/>
      <c r="AE454" s="226"/>
      <c r="AF454" s="226">
        <f>+AC454</f>
        <v>21700</v>
      </c>
      <c r="AG454" s="223"/>
      <c r="AH454" s="223"/>
      <c r="AI454" s="83">
        <f>SUBTOTAL(9,J454:U454)</f>
        <v>4</v>
      </c>
      <c r="AJ454" s="84">
        <f>+H454/AI454</f>
        <v>21700</v>
      </c>
    </row>
    <row r="455" spans="1:36" s="81" customFormat="1">
      <c r="A455" s="88">
        <v>446</v>
      </c>
      <c r="B455" s="96"/>
      <c r="C455" s="150" t="s">
        <v>132</v>
      </c>
      <c r="D455" s="98"/>
      <c r="E455" s="151">
        <v>10</v>
      </c>
      <c r="F455" s="139" t="s">
        <v>85</v>
      </c>
      <c r="G455" s="152">
        <v>475</v>
      </c>
      <c r="H455" s="153">
        <f t="shared" ref="H455:H460" si="23">+E455*G455</f>
        <v>4750</v>
      </c>
      <c r="I455" s="98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W455" s="224"/>
      <c r="X455" s="224"/>
      <c r="Y455" s="224"/>
      <c r="Z455" s="224"/>
      <c r="AA455" s="224"/>
      <c r="AB455" s="224"/>
      <c r="AC455" s="224"/>
      <c r="AD455" s="224"/>
      <c r="AE455" s="224"/>
      <c r="AF455" s="224"/>
      <c r="AG455" s="224"/>
      <c r="AH455" s="224"/>
    </row>
    <row r="456" spans="1:36" s="81" customFormat="1">
      <c r="A456" s="88">
        <v>447</v>
      </c>
      <c r="B456" s="96"/>
      <c r="C456" s="150" t="s">
        <v>133</v>
      </c>
      <c r="D456" s="98"/>
      <c r="E456" s="151">
        <v>3</v>
      </c>
      <c r="F456" s="139" t="s">
        <v>134</v>
      </c>
      <c r="G456" s="152">
        <v>5350</v>
      </c>
      <c r="H456" s="153">
        <f t="shared" si="23"/>
        <v>16050</v>
      </c>
      <c r="I456" s="98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W456" s="224"/>
      <c r="X456" s="224"/>
      <c r="Y456" s="224"/>
      <c r="Z456" s="224"/>
      <c r="AA456" s="224"/>
      <c r="AB456" s="224"/>
      <c r="AC456" s="224"/>
      <c r="AD456" s="224"/>
      <c r="AE456" s="224"/>
      <c r="AF456" s="224"/>
      <c r="AG456" s="224"/>
      <c r="AH456" s="224"/>
    </row>
    <row r="457" spans="1:36" s="81" customFormat="1">
      <c r="A457" s="88">
        <v>448</v>
      </c>
      <c r="B457" s="96"/>
      <c r="C457" s="145" t="s">
        <v>135</v>
      </c>
      <c r="D457" s="98"/>
      <c r="E457" s="105">
        <v>20</v>
      </c>
      <c r="F457" s="154" t="s">
        <v>112</v>
      </c>
      <c r="G457" s="130">
        <v>2200</v>
      </c>
      <c r="H457" s="153">
        <f t="shared" si="23"/>
        <v>44000</v>
      </c>
      <c r="I457" s="98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W457" s="224"/>
      <c r="X457" s="224"/>
      <c r="Y457" s="224"/>
      <c r="Z457" s="224"/>
      <c r="AA457" s="224"/>
      <c r="AB457" s="224"/>
      <c r="AC457" s="224"/>
      <c r="AD457" s="224"/>
      <c r="AE457" s="224"/>
      <c r="AF457" s="224"/>
      <c r="AG457" s="224"/>
      <c r="AH457" s="224"/>
    </row>
    <row r="458" spans="1:36" s="81" customFormat="1">
      <c r="A458" s="88">
        <v>449</v>
      </c>
      <c r="B458" s="96"/>
      <c r="C458" s="150" t="s">
        <v>136</v>
      </c>
      <c r="D458" s="98"/>
      <c r="E458" s="151">
        <v>2</v>
      </c>
      <c r="F458" s="139" t="s">
        <v>134</v>
      </c>
      <c r="G458" s="152">
        <v>3500</v>
      </c>
      <c r="H458" s="153">
        <f t="shared" si="23"/>
        <v>7000</v>
      </c>
      <c r="I458" s="98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W458" s="224"/>
      <c r="X458" s="224"/>
      <c r="Y458" s="224"/>
      <c r="Z458" s="224"/>
      <c r="AA458" s="224"/>
      <c r="AB458" s="224"/>
      <c r="AC458" s="224"/>
      <c r="AD458" s="224"/>
      <c r="AE458" s="224"/>
      <c r="AF458" s="224"/>
      <c r="AG458" s="224"/>
      <c r="AH458" s="224"/>
    </row>
    <row r="459" spans="1:36" s="81" customFormat="1">
      <c r="A459" s="88">
        <v>450</v>
      </c>
      <c r="B459" s="96"/>
      <c r="C459" s="96" t="s">
        <v>137</v>
      </c>
      <c r="D459" s="98"/>
      <c r="E459" s="88">
        <v>5</v>
      </c>
      <c r="F459" s="86" t="s">
        <v>85</v>
      </c>
      <c r="G459" s="109">
        <v>2684</v>
      </c>
      <c r="H459" s="153">
        <f t="shared" si="23"/>
        <v>13420</v>
      </c>
      <c r="I459" s="98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W459" s="224"/>
      <c r="X459" s="224"/>
      <c r="Y459" s="224"/>
      <c r="Z459" s="224"/>
      <c r="AA459" s="224"/>
      <c r="AB459" s="224"/>
      <c r="AC459" s="224"/>
      <c r="AD459" s="224"/>
      <c r="AE459" s="224"/>
      <c r="AF459" s="224"/>
      <c r="AG459" s="224"/>
      <c r="AH459" s="224"/>
    </row>
    <row r="460" spans="1:36" s="81" customFormat="1">
      <c r="A460" s="88">
        <v>451</v>
      </c>
      <c r="B460" s="96"/>
      <c r="C460" s="150" t="s">
        <v>336</v>
      </c>
      <c r="D460" s="98"/>
      <c r="E460" s="151">
        <v>10</v>
      </c>
      <c r="F460" s="139" t="s">
        <v>121</v>
      </c>
      <c r="G460" s="152">
        <v>158</v>
      </c>
      <c r="H460" s="153">
        <f t="shared" si="23"/>
        <v>1580</v>
      </c>
      <c r="I460" s="98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W460" s="224"/>
      <c r="X460" s="224"/>
      <c r="Y460" s="224"/>
      <c r="Z460" s="224"/>
      <c r="AA460" s="224"/>
      <c r="AB460" s="224"/>
      <c r="AC460" s="224"/>
      <c r="AD460" s="224"/>
      <c r="AE460" s="224"/>
      <c r="AF460" s="224"/>
      <c r="AG460" s="224"/>
      <c r="AH460" s="224"/>
    </row>
    <row r="461" spans="1:36">
      <c r="A461" s="90">
        <v>452</v>
      </c>
      <c r="B461" s="91" t="s">
        <v>32</v>
      </c>
      <c r="C461" s="91" t="s">
        <v>33</v>
      </c>
      <c r="D461" s="92" t="s">
        <v>79</v>
      </c>
      <c r="E461" s="92"/>
      <c r="F461" s="92"/>
      <c r="G461" s="93"/>
      <c r="H461" s="94">
        <f>+H462+H465+H471+H478+H495+H516+H525+H577</f>
        <v>1542101.5899999999</v>
      </c>
      <c r="I461" s="92" t="s">
        <v>26</v>
      </c>
      <c r="J461" s="220">
        <f t="shared" ref="J461:U461" si="24">+J462+J465+J471+J478+J495+J516+J525+J577</f>
        <v>6</v>
      </c>
      <c r="K461" s="220">
        <f t="shared" si="24"/>
        <v>0</v>
      </c>
      <c r="L461" s="220">
        <f t="shared" si="24"/>
        <v>0</v>
      </c>
      <c r="M461" s="220">
        <f t="shared" si="24"/>
        <v>3</v>
      </c>
      <c r="N461" s="220">
        <f t="shared" si="24"/>
        <v>1</v>
      </c>
      <c r="O461" s="220">
        <f t="shared" si="24"/>
        <v>0</v>
      </c>
      <c r="P461" s="220">
        <f t="shared" si="24"/>
        <v>3</v>
      </c>
      <c r="Q461" s="220">
        <f t="shared" si="24"/>
        <v>1</v>
      </c>
      <c r="R461" s="220">
        <f t="shared" si="24"/>
        <v>0</v>
      </c>
      <c r="S461" s="220">
        <f t="shared" si="24"/>
        <v>3</v>
      </c>
      <c r="T461" s="220">
        <f t="shared" si="24"/>
        <v>1</v>
      </c>
      <c r="U461" s="220">
        <f t="shared" si="24"/>
        <v>0</v>
      </c>
      <c r="W461" s="225">
        <f t="shared" ref="W461:AH461" si="25">+W462+W465+W471+W478+W495+W516+W525+W577</f>
        <v>417144.14749999996</v>
      </c>
      <c r="X461" s="225">
        <f t="shared" si="25"/>
        <v>0</v>
      </c>
      <c r="Y461" s="225">
        <f t="shared" si="25"/>
        <v>0</v>
      </c>
      <c r="Z461" s="225">
        <f t="shared" si="25"/>
        <v>218891.8725</v>
      </c>
      <c r="AA461" s="225">
        <f t="shared" si="25"/>
        <v>142717.27499999999</v>
      </c>
      <c r="AB461" s="225">
        <f t="shared" si="25"/>
        <v>0</v>
      </c>
      <c r="AC461" s="225">
        <f t="shared" si="25"/>
        <v>355899.14749999996</v>
      </c>
      <c r="AD461" s="225">
        <f t="shared" si="25"/>
        <v>7400</v>
      </c>
      <c r="AE461" s="225">
        <f t="shared" si="25"/>
        <v>0</v>
      </c>
      <c r="AF461" s="225">
        <f t="shared" si="25"/>
        <v>355899.14749999996</v>
      </c>
      <c r="AG461" s="225">
        <f t="shared" si="25"/>
        <v>44150</v>
      </c>
      <c r="AH461" s="225">
        <f t="shared" si="25"/>
        <v>0</v>
      </c>
      <c r="AJ461" s="83"/>
    </row>
    <row r="462" spans="1:36">
      <c r="A462" s="95">
        <v>453</v>
      </c>
      <c r="B462" s="56" t="s">
        <v>32</v>
      </c>
      <c r="C462" s="56" t="s">
        <v>326</v>
      </c>
      <c r="D462" s="61" t="s">
        <v>38</v>
      </c>
      <c r="E462" s="61"/>
      <c r="F462" s="61"/>
      <c r="G462" s="62"/>
      <c r="H462" s="65">
        <f>SUM(H463:H464)</f>
        <v>44150</v>
      </c>
      <c r="I462" s="61" t="s">
        <v>26</v>
      </c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>
        <v>1</v>
      </c>
      <c r="U462" s="233"/>
      <c r="W462" s="223"/>
      <c r="X462" s="223"/>
      <c r="Y462" s="223"/>
      <c r="Z462" s="223"/>
      <c r="AA462" s="223"/>
      <c r="AB462" s="223"/>
      <c r="AC462" s="223"/>
      <c r="AD462" s="223"/>
      <c r="AE462" s="223"/>
      <c r="AF462" s="223"/>
      <c r="AG462" s="223">
        <f>+H462</f>
        <v>44150</v>
      </c>
      <c r="AH462" s="223"/>
      <c r="AI462" s="83">
        <f>SUBTOTAL(9,J462:U462)</f>
        <v>1</v>
      </c>
      <c r="AJ462" s="84">
        <f>+H462/AI462</f>
        <v>44150</v>
      </c>
    </row>
    <row r="463" spans="1:36" s="81" customFormat="1">
      <c r="A463" s="88">
        <v>454</v>
      </c>
      <c r="B463" s="96"/>
      <c r="C463" s="96" t="s">
        <v>82</v>
      </c>
      <c r="D463" s="98"/>
      <c r="E463" s="98">
        <v>30</v>
      </c>
      <c r="F463" s="86" t="s">
        <v>117</v>
      </c>
      <c r="G463" s="102">
        <v>1450</v>
      </c>
      <c r="H463" s="50">
        <v>43500</v>
      </c>
      <c r="I463" s="98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W463" s="224"/>
      <c r="X463" s="224"/>
      <c r="Y463" s="224"/>
      <c r="Z463" s="224"/>
      <c r="AA463" s="224"/>
      <c r="AB463" s="224"/>
      <c r="AC463" s="224"/>
      <c r="AD463" s="224"/>
      <c r="AE463" s="224"/>
      <c r="AF463" s="224"/>
      <c r="AG463" s="224"/>
      <c r="AH463" s="224"/>
    </row>
    <row r="464" spans="1:36" s="81" customFormat="1">
      <c r="A464" s="88">
        <v>455</v>
      </c>
      <c r="B464" s="96"/>
      <c r="C464" s="96" t="s">
        <v>87</v>
      </c>
      <c r="D464" s="98"/>
      <c r="E464" s="98">
        <v>1</v>
      </c>
      <c r="F464" s="86" t="s">
        <v>83</v>
      </c>
      <c r="G464" s="155">
        <v>650</v>
      </c>
      <c r="H464" s="50">
        <v>650</v>
      </c>
      <c r="I464" s="98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W464" s="224"/>
      <c r="X464" s="224"/>
      <c r="Y464" s="224"/>
      <c r="Z464" s="224"/>
      <c r="AA464" s="224"/>
      <c r="AB464" s="224"/>
      <c r="AC464" s="224"/>
      <c r="AD464" s="224"/>
      <c r="AE464" s="224"/>
      <c r="AF464" s="224"/>
      <c r="AG464" s="224"/>
      <c r="AH464" s="224"/>
    </row>
    <row r="465" spans="1:36" ht="25.5">
      <c r="A465" s="95">
        <v>456</v>
      </c>
      <c r="B465" s="56" t="s">
        <v>32</v>
      </c>
      <c r="C465" s="156" t="s">
        <v>322</v>
      </c>
      <c r="D465" s="72" t="s">
        <v>38</v>
      </c>
      <c r="E465" s="72"/>
      <c r="F465" s="72"/>
      <c r="G465" s="73"/>
      <c r="H465" s="157">
        <f>SUM(H466:H470)</f>
        <v>5710</v>
      </c>
      <c r="I465" s="61" t="s">
        <v>26</v>
      </c>
      <c r="J465" s="233"/>
      <c r="K465" s="233"/>
      <c r="L465" s="233"/>
      <c r="M465" s="233">
        <v>1</v>
      </c>
      <c r="N465" s="233"/>
      <c r="O465" s="233"/>
      <c r="P465" s="233"/>
      <c r="Q465" s="233"/>
      <c r="R465" s="233"/>
      <c r="S465" s="233"/>
      <c r="T465" s="233"/>
      <c r="U465" s="233"/>
      <c r="W465" s="223"/>
      <c r="X465" s="223"/>
      <c r="Y465" s="223"/>
      <c r="Z465" s="223">
        <f>+H465</f>
        <v>5710</v>
      </c>
      <c r="AA465" s="223"/>
      <c r="AB465" s="223"/>
      <c r="AC465" s="223"/>
      <c r="AD465" s="223"/>
      <c r="AE465" s="223"/>
      <c r="AF465" s="223"/>
      <c r="AG465" s="223"/>
      <c r="AH465" s="223"/>
      <c r="AI465" s="83">
        <f>SUBTOTAL(9,J465:U465)</f>
        <v>1</v>
      </c>
      <c r="AJ465" s="84">
        <f>+H465/AI465</f>
        <v>5710</v>
      </c>
    </row>
    <row r="466" spans="1:36" s="81" customFormat="1">
      <c r="A466" s="88">
        <v>457</v>
      </c>
      <c r="B466" s="96"/>
      <c r="C466" s="96" t="s">
        <v>338</v>
      </c>
      <c r="D466" s="98"/>
      <c r="E466" s="86">
        <v>1</v>
      </c>
      <c r="F466" s="88" t="s">
        <v>83</v>
      </c>
      <c r="G466" s="50">
        <v>670</v>
      </c>
      <c r="H466" s="109">
        <v>670</v>
      </c>
      <c r="I466" s="98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W466" s="224"/>
      <c r="X466" s="224"/>
      <c r="Y466" s="224"/>
      <c r="Z466" s="224"/>
      <c r="AA466" s="224"/>
      <c r="AB466" s="224"/>
      <c r="AC466" s="224"/>
      <c r="AD466" s="224"/>
      <c r="AE466" s="224"/>
      <c r="AF466" s="224"/>
      <c r="AG466" s="224"/>
      <c r="AH466" s="224"/>
    </row>
    <row r="467" spans="1:36" s="81" customFormat="1">
      <c r="A467" s="88">
        <v>458</v>
      </c>
      <c r="B467" s="96"/>
      <c r="C467" s="96" t="s">
        <v>339</v>
      </c>
      <c r="D467" s="98"/>
      <c r="E467" s="86">
        <v>1</v>
      </c>
      <c r="F467" s="88" t="s">
        <v>83</v>
      </c>
      <c r="G467" s="50">
        <v>780</v>
      </c>
      <c r="H467" s="109">
        <v>780</v>
      </c>
      <c r="I467" s="98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W467" s="224"/>
      <c r="X467" s="224"/>
      <c r="Y467" s="224"/>
      <c r="Z467" s="224"/>
      <c r="AA467" s="224"/>
      <c r="AB467" s="224"/>
      <c r="AC467" s="224"/>
      <c r="AD467" s="224"/>
      <c r="AE467" s="224"/>
      <c r="AF467" s="224"/>
      <c r="AG467" s="224"/>
      <c r="AH467" s="224"/>
    </row>
    <row r="468" spans="1:36" s="81" customFormat="1">
      <c r="A468" s="88">
        <v>459</v>
      </c>
      <c r="B468" s="96"/>
      <c r="C468" s="96" t="s">
        <v>124</v>
      </c>
      <c r="D468" s="98"/>
      <c r="E468" s="86">
        <v>2</v>
      </c>
      <c r="F468" s="88" t="s">
        <v>283</v>
      </c>
      <c r="G468" s="50">
        <v>530</v>
      </c>
      <c r="H468" s="109">
        <v>1060</v>
      </c>
      <c r="I468" s="98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W468" s="224"/>
      <c r="X468" s="224"/>
      <c r="Y468" s="224"/>
      <c r="Z468" s="224"/>
      <c r="AA468" s="224"/>
      <c r="AB468" s="224"/>
      <c r="AC468" s="224"/>
      <c r="AD468" s="224"/>
      <c r="AE468" s="224"/>
      <c r="AF468" s="224"/>
      <c r="AG468" s="224"/>
      <c r="AH468" s="224"/>
    </row>
    <row r="469" spans="1:36" s="81" customFormat="1">
      <c r="A469" s="88">
        <v>460</v>
      </c>
      <c r="B469" s="96"/>
      <c r="C469" s="96" t="s">
        <v>340</v>
      </c>
      <c r="D469" s="98"/>
      <c r="E469" s="86">
        <v>5</v>
      </c>
      <c r="F469" s="88" t="s">
        <v>121</v>
      </c>
      <c r="G469" s="50">
        <v>200</v>
      </c>
      <c r="H469" s="109">
        <v>1000</v>
      </c>
      <c r="I469" s="98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W469" s="224"/>
      <c r="X469" s="224"/>
      <c r="Y469" s="224"/>
      <c r="Z469" s="224"/>
      <c r="AA469" s="224"/>
      <c r="AB469" s="224"/>
      <c r="AC469" s="224"/>
      <c r="AD469" s="224"/>
      <c r="AE469" s="224"/>
      <c r="AF469" s="224"/>
      <c r="AG469" s="224"/>
      <c r="AH469" s="224"/>
    </row>
    <row r="470" spans="1:36" s="81" customFormat="1">
      <c r="A470" s="88">
        <v>461</v>
      </c>
      <c r="B470" s="96"/>
      <c r="C470" s="96" t="s">
        <v>341</v>
      </c>
      <c r="D470" s="98"/>
      <c r="E470" s="86">
        <v>10</v>
      </c>
      <c r="F470" s="88" t="s">
        <v>109</v>
      </c>
      <c r="G470" s="50">
        <v>220</v>
      </c>
      <c r="H470" s="109">
        <v>2200</v>
      </c>
      <c r="I470" s="98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W470" s="224"/>
      <c r="X470" s="224"/>
      <c r="Y470" s="224"/>
      <c r="Z470" s="224"/>
      <c r="AA470" s="224"/>
      <c r="AB470" s="224"/>
      <c r="AC470" s="224"/>
      <c r="AD470" s="224"/>
      <c r="AE470" s="224"/>
      <c r="AF470" s="224"/>
      <c r="AG470" s="224"/>
      <c r="AH470" s="224"/>
    </row>
    <row r="471" spans="1:36" ht="51">
      <c r="A471" s="95">
        <v>462</v>
      </c>
      <c r="B471" s="56" t="s">
        <v>32</v>
      </c>
      <c r="C471" s="156" t="s">
        <v>342</v>
      </c>
      <c r="D471" s="72" t="s">
        <v>38</v>
      </c>
      <c r="E471" s="72"/>
      <c r="F471" s="72"/>
      <c r="G471" s="73"/>
      <c r="H471" s="157">
        <f>SUM(H472:H477)</f>
        <v>7400</v>
      </c>
      <c r="I471" s="61" t="s">
        <v>26</v>
      </c>
      <c r="J471" s="233"/>
      <c r="K471" s="233"/>
      <c r="L471" s="233"/>
      <c r="M471" s="233"/>
      <c r="N471" s="233"/>
      <c r="O471" s="233"/>
      <c r="P471" s="233"/>
      <c r="Q471" s="233">
        <v>1</v>
      </c>
      <c r="R471" s="233"/>
      <c r="S471" s="233"/>
      <c r="T471" s="233"/>
      <c r="U471" s="233"/>
      <c r="W471" s="223"/>
      <c r="X471" s="223"/>
      <c r="Y471" s="223"/>
      <c r="Z471" s="223"/>
      <c r="AA471" s="223"/>
      <c r="AB471" s="223"/>
      <c r="AC471" s="223"/>
      <c r="AD471" s="223">
        <f>+H471</f>
        <v>7400</v>
      </c>
      <c r="AE471" s="223"/>
      <c r="AF471" s="223"/>
      <c r="AG471" s="223"/>
      <c r="AH471" s="223"/>
      <c r="AI471" s="83">
        <f>SUBTOTAL(9,J471:U471)</f>
        <v>1</v>
      </c>
      <c r="AJ471" s="84">
        <f>+H471/AI471</f>
        <v>7400</v>
      </c>
    </row>
    <row r="472" spans="1:36" s="81" customFormat="1" ht="15">
      <c r="A472" s="88">
        <v>463</v>
      </c>
      <c r="B472" s="96"/>
      <c r="C472" s="158" t="s">
        <v>343</v>
      </c>
      <c r="D472" s="158"/>
      <c r="E472" s="158"/>
      <c r="F472" s="158"/>
      <c r="G472" s="159"/>
      <c r="H472" s="101"/>
      <c r="I472" s="98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W472" s="224"/>
      <c r="X472" s="224"/>
      <c r="Y472" s="224"/>
      <c r="Z472" s="224"/>
      <c r="AA472" s="224"/>
      <c r="AB472" s="224"/>
      <c r="AC472" s="224"/>
      <c r="AD472" s="224"/>
      <c r="AE472" s="224"/>
      <c r="AF472" s="224"/>
      <c r="AG472" s="224"/>
      <c r="AH472" s="224"/>
    </row>
    <row r="473" spans="1:36" s="81" customFormat="1">
      <c r="A473" s="88">
        <v>464</v>
      </c>
      <c r="B473" s="96"/>
      <c r="C473" s="160" t="s">
        <v>344</v>
      </c>
      <c r="D473" s="98"/>
      <c r="E473" s="161">
        <v>5</v>
      </c>
      <c r="F473" s="161" t="s">
        <v>109</v>
      </c>
      <c r="G473" s="100">
        <v>200</v>
      </c>
      <c r="H473" s="162">
        <f t="shared" ref="H473:H477" si="26">G473*E473</f>
        <v>1000</v>
      </c>
      <c r="I473" s="98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W473" s="224"/>
      <c r="X473" s="224"/>
      <c r="Y473" s="224"/>
      <c r="Z473" s="224"/>
      <c r="AA473" s="224"/>
      <c r="AB473" s="224"/>
      <c r="AC473" s="224"/>
      <c r="AD473" s="224"/>
      <c r="AE473" s="224"/>
      <c r="AF473" s="224"/>
      <c r="AG473" s="224"/>
      <c r="AH473" s="224"/>
    </row>
    <row r="474" spans="1:36" s="81" customFormat="1">
      <c r="A474" s="88">
        <v>465</v>
      </c>
      <c r="B474" s="96"/>
      <c r="C474" s="160" t="s">
        <v>345</v>
      </c>
      <c r="D474" s="98"/>
      <c r="E474" s="161">
        <v>6</v>
      </c>
      <c r="F474" s="161" t="s">
        <v>125</v>
      </c>
      <c r="G474" s="163">
        <v>450</v>
      </c>
      <c r="H474" s="162">
        <f t="shared" si="26"/>
        <v>2700</v>
      </c>
      <c r="I474" s="98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W474" s="224"/>
      <c r="X474" s="224"/>
      <c r="Y474" s="224"/>
      <c r="Z474" s="224"/>
      <c r="AA474" s="224"/>
      <c r="AB474" s="224"/>
      <c r="AC474" s="224"/>
      <c r="AD474" s="224"/>
      <c r="AE474" s="224"/>
      <c r="AF474" s="224"/>
      <c r="AG474" s="224"/>
      <c r="AH474" s="224"/>
    </row>
    <row r="475" spans="1:36" s="81" customFormat="1">
      <c r="A475" s="88">
        <v>466</v>
      </c>
      <c r="B475" s="96"/>
      <c r="C475" s="164" t="s">
        <v>346</v>
      </c>
      <c r="D475" s="98"/>
      <c r="E475" s="161"/>
      <c r="F475" s="161"/>
      <c r="G475" s="100"/>
      <c r="H475" s="162">
        <f t="shared" si="26"/>
        <v>0</v>
      </c>
      <c r="I475" s="98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W475" s="224"/>
      <c r="X475" s="224"/>
      <c r="Y475" s="224"/>
      <c r="Z475" s="224"/>
      <c r="AA475" s="224"/>
      <c r="AB475" s="224"/>
      <c r="AC475" s="224"/>
      <c r="AD475" s="224"/>
      <c r="AE475" s="224"/>
      <c r="AF475" s="224"/>
      <c r="AG475" s="224"/>
      <c r="AH475" s="224"/>
    </row>
    <row r="476" spans="1:36" s="81" customFormat="1">
      <c r="A476" s="88">
        <v>467</v>
      </c>
      <c r="B476" s="96"/>
      <c r="C476" s="160" t="s">
        <v>344</v>
      </c>
      <c r="D476" s="98"/>
      <c r="E476" s="161">
        <v>5</v>
      </c>
      <c r="F476" s="161" t="s">
        <v>109</v>
      </c>
      <c r="G476" s="100">
        <v>200</v>
      </c>
      <c r="H476" s="162">
        <f t="shared" si="26"/>
        <v>1000</v>
      </c>
      <c r="I476" s="98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W476" s="224"/>
      <c r="X476" s="224"/>
      <c r="Y476" s="224"/>
      <c r="Z476" s="224"/>
      <c r="AA476" s="224"/>
      <c r="AB476" s="224"/>
      <c r="AC476" s="224"/>
      <c r="AD476" s="224"/>
      <c r="AE476" s="224"/>
      <c r="AF476" s="224"/>
      <c r="AG476" s="224"/>
      <c r="AH476" s="224"/>
    </row>
    <row r="477" spans="1:36" s="81" customFormat="1">
      <c r="A477" s="88">
        <v>468</v>
      </c>
      <c r="B477" s="96"/>
      <c r="C477" s="160" t="s">
        <v>345</v>
      </c>
      <c r="D477" s="98"/>
      <c r="E477" s="161">
        <v>6</v>
      </c>
      <c r="F477" s="161" t="s">
        <v>125</v>
      </c>
      <c r="G477" s="100">
        <v>450</v>
      </c>
      <c r="H477" s="162">
        <f t="shared" si="26"/>
        <v>2700</v>
      </c>
      <c r="I477" s="98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W477" s="224"/>
      <c r="X477" s="224"/>
      <c r="Y477" s="224"/>
      <c r="Z477" s="224"/>
      <c r="AA477" s="224"/>
      <c r="AB477" s="224"/>
      <c r="AC477" s="224"/>
      <c r="AD477" s="224"/>
      <c r="AE477" s="224"/>
      <c r="AF477" s="224"/>
      <c r="AG477" s="224"/>
      <c r="AH477" s="224"/>
    </row>
    <row r="478" spans="1:36" ht="25.5">
      <c r="A478" s="95">
        <v>469</v>
      </c>
      <c r="B478" s="56" t="s">
        <v>32</v>
      </c>
      <c r="C478" s="56" t="s">
        <v>347</v>
      </c>
      <c r="D478" s="61" t="s">
        <v>38</v>
      </c>
      <c r="E478" s="61"/>
      <c r="F478" s="61"/>
      <c r="G478" s="62"/>
      <c r="H478" s="157">
        <f>SUM(H479:H494)</f>
        <v>39120</v>
      </c>
      <c r="I478" s="61" t="s">
        <v>26</v>
      </c>
      <c r="J478" s="233">
        <v>1</v>
      </c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W478" s="223">
        <f>+H478</f>
        <v>39120</v>
      </c>
      <c r="X478" s="223"/>
      <c r="Y478" s="223"/>
      <c r="Z478" s="223"/>
      <c r="AA478" s="223"/>
      <c r="AB478" s="223"/>
      <c r="AC478" s="223"/>
      <c r="AD478" s="223"/>
      <c r="AE478" s="223"/>
      <c r="AF478" s="223"/>
      <c r="AG478" s="223"/>
      <c r="AH478" s="223"/>
      <c r="AI478" s="83">
        <f>SUBTOTAL(9,J478:U478)</f>
        <v>1</v>
      </c>
      <c r="AJ478" s="84">
        <f>+H478/AI478</f>
        <v>39120</v>
      </c>
    </row>
    <row r="479" spans="1:36" s="81" customFormat="1" ht="15">
      <c r="A479" s="88">
        <v>470</v>
      </c>
      <c r="B479" s="96"/>
      <c r="C479" s="158" t="s">
        <v>348</v>
      </c>
      <c r="D479" s="158"/>
      <c r="E479" s="158"/>
      <c r="F479" s="158"/>
      <c r="G479" s="159"/>
      <c r="H479" s="101"/>
      <c r="I479" s="98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W479" s="224"/>
      <c r="X479" s="224"/>
      <c r="Y479" s="224"/>
      <c r="Z479" s="224"/>
      <c r="AA479" s="224"/>
      <c r="AB479" s="224"/>
      <c r="AC479" s="224"/>
      <c r="AD479" s="224"/>
      <c r="AE479" s="224"/>
      <c r="AF479" s="224"/>
      <c r="AG479" s="224"/>
      <c r="AH479" s="224"/>
    </row>
    <row r="480" spans="1:36" s="81" customFormat="1">
      <c r="A480" s="88">
        <v>471</v>
      </c>
      <c r="B480" s="96"/>
      <c r="C480" s="160" t="s">
        <v>349</v>
      </c>
      <c r="D480" s="98"/>
      <c r="E480" s="161">
        <v>40</v>
      </c>
      <c r="F480" s="161" t="s">
        <v>350</v>
      </c>
      <c r="G480" s="100">
        <v>360</v>
      </c>
      <c r="H480" s="162">
        <f t="shared" ref="H480:H494" si="27">G480*E480</f>
        <v>14400</v>
      </c>
      <c r="I480" s="98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W480" s="224"/>
      <c r="X480" s="224"/>
      <c r="Y480" s="224"/>
      <c r="Z480" s="224"/>
      <c r="AA480" s="224"/>
      <c r="AB480" s="224"/>
      <c r="AC480" s="224"/>
      <c r="AD480" s="224"/>
      <c r="AE480" s="224"/>
      <c r="AF480" s="224"/>
      <c r="AG480" s="224"/>
      <c r="AH480" s="224"/>
    </row>
    <row r="481" spans="1:36" s="81" customFormat="1">
      <c r="A481" s="88">
        <v>472</v>
      </c>
      <c r="B481" s="96"/>
      <c r="C481" s="160" t="s">
        <v>171</v>
      </c>
      <c r="D481" s="98"/>
      <c r="E481" s="161">
        <v>20</v>
      </c>
      <c r="F481" s="161" t="s">
        <v>121</v>
      </c>
      <c r="G481" s="163">
        <v>50</v>
      </c>
      <c r="H481" s="162">
        <f t="shared" si="27"/>
        <v>1000</v>
      </c>
      <c r="I481" s="98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W481" s="224"/>
      <c r="X481" s="224"/>
      <c r="Y481" s="224"/>
      <c r="Z481" s="224"/>
      <c r="AA481" s="224"/>
      <c r="AB481" s="224"/>
      <c r="AC481" s="224"/>
      <c r="AD481" s="224"/>
      <c r="AE481" s="224"/>
      <c r="AF481" s="224"/>
      <c r="AG481" s="224"/>
      <c r="AH481" s="224"/>
    </row>
    <row r="482" spans="1:36" s="81" customFormat="1">
      <c r="A482" s="88">
        <v>473</v>
      </c>
      <c r="B482" s="96"/>
      <c r="C482" s="160" t="s">
        <v>351</v>
      </c>
      <c r="D482" s="98"/>
      <c r="E482" s="161">
        <v>20</v>
      </c>
      <c r="F482" s="161" t="s">
        <v>121</v>
      </c>
      <c r="G482" s="100">
        <v>40</v>
      </c>
      <c r="H482" s="162">
        <f t="shared" si="27"/>
        <v>800</v>
      </c>
      <c r="I482" s="98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W482" s="224"/>
      <c r="X482" s="224"/>
      <c r="Y482" s="224"/>
      <c r="Z482" s="224"/>
      <c r="AA482" s="224"/>
      <c r="AB482" s="224"/>
      <c r="AC482" s="224"/>
      <c r="AD482" s="224"/>
      <c r="AE482" s="224"/>
      <c r="AF482" s="224"/>
      <c r="AG482" s="224"/>
      <c r="AH482" s="224"/>
    </row>
    <row r="483" spans="1:36" s="81" customFormat="1">
      <c r="A483" s="88">
        <v>474</v>
      </c>
      <c r="B483" s="96"/>
      <c r="C483" s="160" t="s">
        <v>352</v>
      </c>
      <c r="D483" s="98"/>
      <c r="E483" s="161">
        <v>40</v>
      </c>
      <c r="F483" s="161" t="s">
        <v>89</v>
      </c>
      <c r="G483" s="100">
        <v>180</v>
      </c>
      <c r="H483" s="162">
        <f t="shared" si="27"/>
        <v>7200</v>
      </c>
      <c r="I483" s="98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W483" s="224"/>
      <c r="X483" s="224"/>
      <c r="Y483" s="224"/>
      <c r="Z483" s="224"/>
      <c r="AA483" s="224"/>
      <c r="AB483" s="224"/>
      <c r="AC483" s="224"/>
      <c r="AD483" s="224"/>
      <c r="AE483" s="224"/>
      <c r="AF483" s="224"/>
      <c r="AG483" s="224"/>
      <c r="AH483" s="224"/>
    </row>
    <row r="484" spans="1:36" s="81" customFormat="1">
      <c r="A484" s="88">
        <v>475</v>
      </c>
      <c r="B484" s="96"/>
      <c r="C484" s="160" t="s">
        <v>353</v>
      </c>
      <c r="D484" s="98"/>
      <c r="E484" s="161">
        <v>15</v>
      </c>
      <c r="F484" s="161" t="s">
        <v>89</v>
      </c>
      <c r="G484" s="100">
        <v>200</v>
      </c>
      <c r="H484" s="162">
        <f t="shared" si="27"/>
        <v>3000</v>
      </c>
      <c r="I484" s="98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W484" s="224"/>
      <c r="X484" s="224"/>
      <c r="Y484" s="224"/>
      <c r="Z484" s="224"/>
      <c r="AA484" s="224"/>
      <c r="AB484" s="224"/>
      <c r="AC484" s="224"/>
      <c r="AD484" s="224"/>
      <c r="AE484" s="224"/>
      <c r="AF484" s="224"/>
      <c r="AG484" s="224"/>
      <c r="AH484" s="224"/>
    </row>
    <row r="485" spans="1:36" s="81" customFormat="1">
      <c r="A485" s="88">
        <v>476</v>
      </c>
      <c r="B485" s="96"/>
      <c r="C485" s="160" t="s">
        <v>354</v>
      </c>
      <c r="D485" s="98"/>
      <c r="E485" s="161">
        <v>15</v>
      </c>
      <c r="F485" s="161" t="s">
        <v>89</v>
      </c>
      <c r="G485" s="100">
        <v>350</v>
      </c>
      <c r="H485" s="162">
        <f t="shared" si="27"/>
        <v>5250</v>
      </c>
      <c r="I485" s="98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W485" s="224"/>
      <c r="X485" s="224"/>
      <c r="Y485" s="224"/>
      <c r="Z485" s="224"/>
      <c r="AA485" s="224"/>
      <c r="AB485" s="224"/>
      <c r="AC485" s="224"/>
      <c r="AD485" s="224"/>
      <c r="AE485" s="224"/>
      <c r="AF485" s="224"/>
      <c r="AG485" s="224"/>
      <c r="AH485" s="224"/>
    </row>
    <row r="486" spans="1:36" s="81" customFormat="1">
      <c r="A486" s="88">
        <v>477</v>
      </c>
      <c r="B486" s="96"/>
      <c r="C486" s="160" t="s">
        <v>184</v>
      </c>
      <c r="D486" s="98"/>
      <c r="E486" s="161">
        <v>30</v>
      </c>
      <c r="F486" s="161" t="s">
        <v>89</v>
      </c>
      <c r="G486" s="100">
        <v>35</v>
      </c>
      <c r="H486" s="162">
        <f t="shared" si="27"/>
        <v>1050</v>
      </c>
      <c r="I486" s="98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W486" s="224"/>
      <c r="X486" s="224"/>
      <c r="Y486" s="224"/>
      <c r="Z486" s="224"/>
      <c r="AA486" s="224"/>
      <c r="AB486" s="224"/>
      <c r="AC486" s="224"/>
      <c r="AD486" s="224"/>
      <c r="AE486" s="224"/>
      <c r="AF486" s="224"/>
      <c r="AG486" s="224"/>
      <c r="AH486" s="224"/>
    </row>
    <row r="487" spans="1:36" s="81" customFormat="1">
      <c r="A487" s="88">
        <v>478</v>
      </c>
      <c r="B487" s="96"/>
      <c r="C487" s="160" t="s">
        <v>355</v>
      </c>
      <c r="D487" s="98"/>
      <c r="E487" s="161">
        <v>30</v>
      </c>
      <c r="F487" s="161" t="s">
        <v>89</v>
      </c>
      <c r="G487" s="100">
        <v>30</v>
      </c>
      <c r="H487" s="162">
        <f t="shared" si="27"/>
        <v>900</v>
      </c>
      <c r="I487" s="98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W487" s="224"/>
      <c r="X487" s="224"/>
      <c r="Y487" s="224"/>
      <c r="Z487" s="224"/>
      <c r="AA487" s="224"/>
      <c r="AB487" s="224"/>
      <c r="AC487" s="224"/>
      <c r="AD487" s="224"/>
      <c r="AE487" s="224"/>
      <c r="AF487" s="224"/>
      <c r="AG487" s="224"/>
      <c r="AH487" s="224"/>
    </row>
    <row r="488" spans="1:36" s="81" customFormat="1">
      <c r="A488" s="88">
        <v>479</v>
      </c>
      <c r="B488" s="96"/>
      <c r="C488" s="160" t="s">
        <v>124</v>
      </c>
      <c r="D488" s="98"/>
      <c r="E488" s="161">
        <v>2</v>
      </c>
      <c r="F488" s="161" t="s">
        <v>283</v>
      </c>
      <c r="G488" s="100">
        <v>530</v>
      </c>
      <c r="H488" s="162">
        <f t="shared" si="27"/>
        <v>1060</v>
      </c>
      <c r="I488" s="98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W488" s="224"/>
      <c r="X488" s="224"/>
      <c r="Y488" s="224"/>
      <c r="Z488" s="224"/>
      <c r="AA488" s="224"/>
      <c r="AB488" s="224"/>
      <c r="AC488" s="224"/>
      <c r="AD488" s="224"/>
      <c r="AE488" s="224"/>
      <c r="AF488" s="224"/>
      <c r="AG488" s="224"/>
      <c r="AH488" s="224"/>
    </row>
    <row r="489" spans="1:36" s="81" customFormat="1">
      <c r="A489" s="88">
        <v>480</v>
      </c>
      <c r="B489" s="96"/>
      <c r="C489" s="160" t="s">
        <v>340</v>
      </c>
      <c r="D489" s="98"/>
      <c r="E489" s="161">
        <v>3</v>
      </c>
      <c r="F489" s="161" t="s">
        <v>121</v>
      </c>
      <c r="G489" s="100">
        <v>200</v>
      </c>
      <c r="H489" s="162">
        <f t="shared" si="27"/>
        <v>600</v>
      </c>
      <c r="I489" s="98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W489" s="224"/>
      <c r="X489" s="224"/>
      <c r="Y489" s="224"/>
      <c r="Z489" s="224"/>
      <c r="AA489" s="224"/>
      <c r="AB489" s="224"/>
      <c r="AC489" s="224"/>
      <c r="AD489" s="224"/>
      <c r="AE489" s="224"/>
      <c r="AF489" s="224"/>
      <c r="AG489" s="224"/>
      <c r="AH489" s="224"/>
    </row>
    <row r="490" spans="1:36" s="81" customFormat="1">
      <c r="A490" s="88">
        <v>481</v>
      </c>
      <c r="B490" s="96"/>
      <c r="C490" s="160" t="s">
        <v>341</v>
      </c>
      <c r="D490" s="98"/>
      <c r="E490" s="161">
        <v>5</v>
      </c>
      <c r="F490" s="161" t="s">
        <v>109</v>
      </c>
      <c r="G490" s="100">
        <v>220</v>
      </c>
      <c r="H490" s="162">
        <f t="shared" si="27"/>
        <v>1100</v>
      </c>
      <c r="I490" s="98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W490" s="224"/>
      <c r="X490" s="224"/>
      <c r="Y490" s="224"/>
      <c r="Z490" s="224"/>
      <c r="AA490" s="224"/>
      <c r="AB490" s="224"/>
      <c r="AC490" s="224"/>
      <c r="AD490" s="224"/>
      <c r="AE490" s="224"/>
      <c r="AF490" s="224"/>
      <c r="AG490" s="224"/>
      <c r="AH490" s="224"/>
    </row>
    <row r="491" spans="1:36" s="81" customFormat="1">
      <c r="A491" s="88">
        <v>482</v>
      </c>
      <c r="B491" s="96"/>
      <c r="C491" s="164" t="s">
        <v>356</v>
      </c>
      <c r="D491" s="98"/>
      <c r="E491" s="161"/>
      <c r="F491" s="161"/>
      <c r="G491" s="100"/>
      <c r="H491" s="162">
        <f t="shared" si="27"/>
        <v>0</v>
      </c>
      <c r="I491" s="98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W491" s="224"/>
      <c r="X491" s="224"/>
      <c r="Y491" s="224"/>
      <c r="Z491" s="224"/>
      <c r="AA491" s="224"/>
      <c r="AB491" s="224"/>
      <c r="AC491" s="224"/>
      <c r="AD491" s="224"/>
      <c r="AE491" s="224"/>
      <c r="AF491" s="224"/>
      <c r="AG491" s="224"/>
      <c r="AH491" s="224"/>
    </row>
    <row r="492" spans="1:36" s="81" customFormat="1">
      <c r="A492" s="88">
        <v>483</v>
      </c>
      <c r="B492" s="96"/>
      <c r="C492" s="160" t="s">
        <v>124</v>
      </c>
      <c r="D492" s="98"/>
      <c r="E492" s="161">
        <v>2</v>
      </c>
      <c r="F492" s="161" t="s">
        <v>283</v>
      </c>
      <c r="G492" s="100">
        <v>530</v>
      </c>
      <c r="H492" s="162">
        <f t="shared" si="27"/>
        <v>1060</v>
      </c>
      <c r="I492" s="98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W492" s="224"/>
      <c r="X492" s="224"/>
      <c r="Y492" s="224"/>
      <c r="Z492" s="224"/>
      <c r="AA492" s="224"/>
      <c r="AB492" s="224"/>
      <c r="AC492" s="224"/>
      <c r="AD492" s="224"/>
      <c r="AE492" s="224"/>
      <c r="AF492" s="224"/>
      <c r="AG492" s="224"/>
      <c r="AH492" s="224"/>
    </row>
    <row r="493" spans="1:36" s="81" customFormat="1">
      <c r="A493" s="88">
        <v>484</v>
      </c>
      <c r="B493" s="96"/>
      <c r="C493" s="160" t="s">
        <v>340</v>
      </c>
      <c r="D493" s="98"/>
      <c r="E493" s="161">
        <v>3</v>
      </c>
      <c r="F493" s="161" t="s">
        <v>121</v>
      </c>
      <c r="G493" s="100">
        <v>200</v>
      </c>
      <c r="H493" s="162">
        <f t="shared" si="27"/>
        <v>600</v>
      </c>
      <c r="I493" s="98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W493" s="224"/>
      <c r="X493" s="224"/>
      <c r="Y493" s="224"/>
      <c r="Z493" s="224"/>
      <c r="AA493" s="224"/>
      <c r="AB493" s="224"/>
      <c r="AC493" s="224"/>
      <c r="AD493" s="224"/>
      <c r="AE493" s="224"/>
      <c r="AF493" s="224"/>
      <c r="AG493" s="224"/>
      <c r="AH493" s="224"/>
    </row>
    <row r="494" spans="1:36" s="81" customFormat="1">
      <c r="A494" s="88">
        <v>485</v>
      </c>
      <c r="B494" s="96"/>
      <c r="C494" s="160" t="s">
        <v>341</v>
      </c>
      <c r="D494" s="98"/>
      <c r="E494" s="161">
        <v>5</v>
      </c>
      <c r="F494" s="161" t="s">
        <v>109</v>
      </c>
      <c r="G494" s="100">
        <v>220</v>
      </c>
      <c r="H494" s="162">
        <f t="shared" si="27"/>
        <v>1100</v>
      </c>
      <c r="I494" s="98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W494" s="224"/>
      <c r="X494" s="224"/>
      <c r="Y494" s="224"/>
      <c r="Z494" s="224"/>
      <c r="AA494" s="224"/>
      <c r="AB494" s="224"/>
      <c r="AC494" s="224"/>
      <c r="AD494" s="224"/>
      <c r="AE494" s="224"/>
      <c r="AF494" s="224"/>
      <c r="AG494" s="224"/>
      <c r="AH494" s="224"/>
    </row>
    <row r="495" spans="1:36" ht="25.5">
      <c r="A495" s="95">
        <v>486</v>
      </c>
      <c r="B495" s="56" t="s">
        <v>32</v>
      </c>
      <c r="C495" s="56" t="s">
        <v>357</v>
      </c>
      <c r="D495" s="61" t="s">
        <v>38</v>
      </c>
      <c r="E495" s="61"/>
      <c r="F495" s="61"/>
      <c r="G495" s="62"/>
      <c r="H495" s="157">
        <f>SUM(H496:H515)</f>
        <v>16605</v>
      </c>
      <c r="I495" s="61" t="s">
        <v>26</v>
      </c>
      <c r="J495" s="233">
        <v>1</v>
      </c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W495" s="223">
        <f>+H495</f>
        <v>16605</v>
      </c>
      <c r="X495" s="223"/>
      <c r="Y495" s="223"/>
      <c r="Z495" s="223"/>
      <c r="AA495" s="223"/>
      <c r="AB495" s="223"/>
      <c r="AC495" s="223"/>
      <c r="AD495" s="223"/>
      <c r="AE495" s="223"/>
      <c r="AF495" s="223"/>
      <c r="AG495" s="223"/>
      <c r="AH495" s="223"/>
      <c r="AI495" s="83">
        <f>SUBTOTAL(9,J495:U495)</f>
        <v>1</v>
      </c>
      <c r="AJ495" s="84">
        <f>+H495/AI495</f>
        <v>16605</v>
      </c>
    </row>
    <row r="496" spans="1:36" s="81" customFormat="1">
      <c r="A496" s="88">
        <v>487</v>
      </c>
      <c r="B496" s="96"/>
      <c r="C496" s="150" t="s">
        <v>358</v>
      </c>
      <c r="D496" s="98"/>
      <c r="E496" s="165">
        <v>15</v>
      </c>
      <c r="F496" s="165" t="s">
        <v>121</v>
      </c>
      <c r="G496" s="155">
        <v>100</v>
      </c>
      <c r="H496" s="162">
        <f t="shared" ref="H496:H515" si="28">G496*E496</f>
        <v>1500</v>
      </c>
      <c r="I496" s="98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W496" s="224"/>
      <c r="X496" s="224"/>
      <c r="Y496" s="224"/>
      <c r="Z496" s="224"/>
      <c r="AA496" s="224"/>
      <c r="AB496" s="224"/>
      <c r="AC496" s="224"/>
      <c r="AD496" s="224"/>
      <c r="AE496" s="224"/>
      <c r="AF496" s="224"/>
      <c r="AG496" s="224"/>
      <c r="AH496" s="224"/>
    </row>
    <row r="497" spans="1:34" s="81" customFormat="1">
      <c r="A497" s="88">
        <v>488</v>
      </c>
      <c r="B497" s="96"/>
      <c r="C497" s="160" t="s">
        <v>359</v>
      </c>
      <c r="D497" s="98"/>
      <c r="E497" s="161"/>
      <c r="F497" s="161"/>
      <c r="G497" s="100"/>
      <c r="H497" s="162">
        <f t="shared" si="28"/>
        <v>0</v>
      </c>
      <c r="I497" s="98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W497" s="224"/>
      <c r="X497" s="224"/>
      <c r="Y497" s="224"/>
      <c r="Z497" s="224"/>
      <c r="AA497" s="224"/>
      <c r="AB497" s="224"/>
      <c r="AC497" s="224"/>
      <c r="AD497" s="224"/>
      <c r="AE497" s="224"/>
      <c r="AF497" s="224"/>
      <c r="AG497" s="224"/>
      <c r="AH497" s="224"/>
    </row>
    <row r="498" spans="1:34" s="81" customFormat="1">
      <c r="A498" s="88">
        <v>489</v>
      </c>
      <c r="B498" s="96"/>
      <c r="C498" s="166" t="s">
        <v>360</v>
      </c>
      <c r="D498" s="98"/>
      <c r="E498" s="161">
        <v>10</v>
      </c>
      <c r="F498" s="161" t="s">
        <v>121</v>
      </c>
      <c r="G498" s="163">
        <v>75</v>
      </c>
      <c r="H498" s="162">
        <f t="shared" si="28"/>
        <v>750</v>
      </c>
      <c r="I498" s="98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W498" s="224"/>
      <c r="X498" s="224"/>
      <c r="Y498" s="224"/>
      <c r="Z498" s="224"/>
      <c r="AA498" s="224"/>
      <c r="AB498" s="224"/>
      <c r="AC498" s="224"/>
      <c r="AD498" s="224"/>
      <c r="AE498" s="224"/>
      <c r="AF498" s="224"/>
      <c r="AG498" s="224"/>
      <c r="AH498" s="224"/>
    </row>
    <row r="499" spans="1:34" s="81" customFormat="1">
      <c r="A499" s="88">
        <v>490</v>
      </c>
      <c r="B499" s="96"/>
      <c r="C499" s="166" t="s">
        <v>361</v>
      </c>
      <c r="D499" s="98"/>
      <c r="E499" s="161">
        <v>15</v>
      </c>
      <c r="F499" s="161" t="s">
        <v>121</v>
      </c>
      <c r="G499" s="100">
        <v>40</v>
      </c>
      <c r="H499" s="162">
        <f t="shared" si="28"/>
        <v>600</v>
      </c>
      <c r="I499" s="98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4"/>
    </row>
    <row r="500" spans="1:34" s="81" customFormat="1">
      <c r="A500" s="88">
        <v>491</v>
      </c>
      <c r="B500" s="96"/>
      <c r="C500" s="166" t="s">
        <v>362</v>
      </c>
      <c r="D500" s="98"/>
      <c r="E500" s="161">
        <v>15</v>
      </c>
      <c r="F500" s="161" t="s">
        <v>121</v>
      </c>
      <c r="G500" s="100">
        <v>45</v>
      </c>
      <c r="H500" s="162">
        <f t="shared" si="28"/>
        <v>675</v>
      </c>
      <c r="I500" s="98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W500" s="224"/>
      <c r="X500" s="224"/>
      <c r="Y500" s="224"/>
      <c r="Z500" s="224"/>
      <c r="AA500" s="224"/>
      <c r="AB500" s="224"/>
      <c r="AC500" s="224"/>
      <c r="AD500" s="224"/>
      <c r="AE500" s="224"/>
      <c r="AF500" s="224"/>
      <c r="AG500" s="224"/>
      <c r="AH500" s="224"/>
    </row>
    <row r="501" spans="1:34" s="81" customFormat="1">
      <c r="A501" s="88">
        <v>492</v>
      </c>
      <c r="B501" s="96"/>
      <c r="C501" s="160" t="s">
        <v>363</v>
      </c>
      <c r="D501" s="98"/>
      <c r="E501" s="161"/>
      <c r="F501" s="161"/>
      <c r="G501" s="100"/>
      <c r="H501" s="162">
        <f t="shared" si="28"/>
        <v>0</v>
      </c>
      <c r="I501" s="98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W501" s="224"/>
      <c r="X501" s="224"/>
      <c r="Y501" s="224"/>
      <c r="Z501" s="224"/>
      <c r="AA501" s="224"/>
      <c r="AB501" s="224"/>
      <c r="AC501" s="224"/>
      <c r="AD501" s="224"/>
      <c r="AE501" s="224"/>
      <c r="AF501" s="224"/>
      <c r="AG501" s="224"/>
      <c r="AH501" s="224"/>
    </row>
    <row r="502" spans="1:34" s="81" customFormat="1">
      <c r="A502" s="88">
        <v>493</v>
      </c>
      <c r="B502" s="96"/>
      <c r="C502" s="166" t="s">
        <v>364</v>
      </c>
      <c r="D502" s="98"/>
      <c r="E502" s="161">
        <v>250</v>
      </c>
      <c r="F502" s="161" t="s">
        <v>89</v>
      </c>
      <c r="G502" s="100">
        <v>5</v>
      </c>
      <c r="H502" s="162">
        <f t="shared" si="28"/>
        <v>1250</v>
      </c>
      <c r="I502" s="98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W502" s="224"/>
      <c r="X502" s="224"/>
      <c r="Y502" s="224"/>
      <c r="Z502" s="224"/>
      <c r="AA502" s="224"/>
      <c r="AB502" s="224"/>
      <c r="AC502" s="224"/>
      <c r="AD502" s="224"/>
      <c r="AE502" s="224"/>
      <c r="AF502" s="224"/>
      <c r="AG502" s="224"/>
      <c r="AH502" s="224"/>
    </row>
    <row r="503" spans="1:34" s="81" customFormat="1">
      <c r="A503" s="88">
        <v>494</v>
      </c>
      <c r="B503" s="96"/>
      <c r="C503" s="166" t="s">
        <v>365</v>
      </c>
      <c r="D503" s="98"/>
      <c r="E503" s="161">
        <v>250</v>
      </c>
      <c r="F503" s="161" t="s">
        <v>89</v>
      </c>
      <c r="G503" s="100">
        <v>8</v>
      </c>
      <c r="H503" s="162">
        <f t="shared" si="28"/>
        <v>2000</v>
      </c>
      <c r="I503" s="98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W503" s="224"/>
      <c r="X503" s="224"/>
      <c r="Y503" s="224"/>
      <c r="Z503" s="224"/>
      <c r="AA503" s="224"/>
      <c r="AB503" s="224"/>
      <c r="AC503" s="224"/>
      <c r="AD503" s="224"/>
      <c r="AE503" s="224"/>
      <c r="AF503" s="224"/>
      <c r="AG503" s="224"/>
      <c r="AH503" s="224"/>
    </row>
    <row r="504" spans="1:34" s="81" customFormat="1">
      <c r="A504" s="88">
        <v>495</v>
      </c>
      <c r="B504" s="96"/>
      <c r="C504" s="160" t="s">
        <v>366</v>
      </c>
      <c r="D504" s="98"/>
      <c r="E504" s="161"/>
      <c r="F504" s="161"/>
      <c r="G504" s="100"/>
      <c r="H504" s="162">
        <f t="shared" si="28"/>
        <v>0</v>
      </c>
      <c r="I504" s="98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W504" s="224"/>
      <c r="X504" s="224"/>
      <c r="Y504" s="224"/>
      <c r="Z504" s="224"/>
      <c r="AA504" s="224"/>
      <c r="AB504" s="224"/>
      <c r="AC504" s="224"/>
      <c r="AD504" s="224"/>
      <c r="AE504" s="224"/>
      <c r="AF504" s="224"/>
      <c r="AG504" s="224"/>
      <c r="AH504" s="224"/>
    </row>
    <row r="505" spans="1:34" s="81" customFormat="1">
      <c r="A505" s="88">
        <v>496</v>
      </c>
      <c r="B505" s="96"/>
      <c r="C505" s="166" t="s">
        <v>364</v>
      </c>
      <c r="D505" s="98"/>
      <c r="E505" s="161">
        <v>3</v>
      </c>
      <c r="F505" s="161" t="s">
        <v>83</v>
      </c>
      <c r="G505" s="100">
        <v>250</v>
      </c>
      <c r="H505" s="162">
        <f t="shared" si="28"/>
        <v>750</v>
      </c>
      <c r="I505" s="98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W505" s="224"/>
      <c r="X505" s="224"/>
      <c r="Y505" s="224"/>
      <c r="Z505" s="224"/>
      <c r="AA505" s="224"/>
      <c r="AB505" s="224"/>
      <c r="AC505" s="224"/>
      <c r="AD505" s="224"/>
      <c r="AE505" s="224"/>
      <c r="AF505" s="224"/>
      <c r="AG505" s="224"/>
      <c r="AH505" s="224"/>
    </row>
    <row r="506" spans="1:34" s="81" customFormat="1">
      <c r="A506" s="88">
        <v>497</v>
      </c>
      <c r="B506" s="96"/>
      <c r="C506" s="166" t="s">
        <v>365</v>
      </c>
      <c r="D506" s="98"/>
      <c r="E506" s="161">
        <v>3</v>
      </c>
      <c r="F506" s="161" t="s">
        <v>83</v>
      </c>
      <c r="G506" s="100">
        <v>350</v>
      </c>
      <c r="H506" s="162">
        <f t="shared" si="28"/>
        <v>1050</v>
      </c>
      <c r="I506" s="98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W506" s="224"/>
      <c r="X506" s="224"/>
      <c r="Y506" s="224"/>
      <c r="Z506" s="224"/>
      <c r="AA506" s="224"/>
      <c r="AB506" s="224"/>
      <c r="AC506" s="224"/>
      <c r="AD506" s="224"/>
      <c r="AE506" s="224"/>
      <c r="AF506" s="224"/>
      <c r="AG506" s="224"/>
      <c r="AH506" s="224"/>
    </row>
    <row r="507" spans="1:34" s="81" customFormat="1">
      <c r="A507" s="88">
        <v>498</v>
      </c>
      <c r="B507" s="96"/>
      <c r="C507" s="160" t="s">
        <v>84</v>
      </c>
      <c r="D507" s="98"/>
      <c r="E507" s="161">
        <v>5</v>
      </c>
      <c r="F507" s="161" t="s">
        <v>367</v>
      </c>
      <c r="G507" s="100">
        <v>204</v>
      </c>
      <c r="H507" s="162">
        <f t="shared" si="28"/>
        <v>1020</v>
      </c>
      <c r="I507" s="98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W507" s="224"/>
      <c r="X507" s="224"/>
      <c r="Y507" s="224"/>
      <c r="Z507" s="224"/>
      <c r="AA507" s="224"/>
      <c r="AB507" s="224"/>
      <c r="AC507" s="224"/>
      <c r="AD507" s="224"/>
      <c r="AE507" s="224"/>
      <c r="AF507" s="224"/>
      <c r="AG507" s="224"/>
      <c r="AH507" s="224"/>
    </row>
    <row r="508" spans="1:34" s="81" customFormat="1">
      <c r="A508" s="88">
        <v>499</v>
      </c>
      <c r="B508" s="96"/>
      <c r="C508" s="160" t="s">
        <v>368</v>
      </c>
      <c r="D508" s="98"/>
      <c r="E508" s="161">
        <v>12</v>
      </c>
      <c r="F508" s="161" t="s">
        <v>89</v>
      </c>
      <c r="G508" s="100">
        <v>35</v>
      </c>
      <c r="H508" s="162">
        <f t="shared" si="28"/>
        <v>420</v>
      </c>
      <c r="I508" s="98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W508" s="224"/>
      <c r="X508" s="224"/>
      <c r="Y508" s="224"/>
      <c r="Z508" s="224"/>
      <c r="AA508" s="224"/>
      <c r="AB508" s="224"/>
      <c r="AC508" s="224"/>
      <c r="AD508" s="224"/>
      <c r="AE508" s="224"/>
      <c r="AF508" s="224"/>
      <c r="AG508" s="224"/>
      <c r="AH508" s="224"/>
    </row>
    <row r="509" spans="1:34" s="81" customFormat="1">
      <c r="A509" s="88">
        <v>500</v>
      </c>
      <c r="B509" s="96"/>
      <c r="C509" s="160" t="s">
        <v>369</v>
      </c>
      <c r="D509" s="98"/>
      <c r="E509" s="161">
        <v>10</v>
      </c>
      <c r="F509" s="161" t="s">
        <v>89</v>
      </c>
      <c r="G509" s="100">
        <v>50</v>
      </c>
      <c r="H509" s="162">
        <f t="shared" si="28"/>
        <v>500</v>
      </c>
      <c r="I509" s="98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W509" s="224"/>
      <c r="X509" s="224"/>
      <c r="Y509" s="224"/>
      <c r="Z509" s="224"/>
      <c r="AA509" s="224"/>
      <c r="AB509" s="224"/>
      <c r="AC509" s="224"/>
      <c r="AD509" s="224"/>
      <c r="AE509" s="224"/>
      <c r="AF509" s="224"/>
      <c r="AG509" s="224"/>
      <c r="AH509" s="224"/>
    </row>
    <row r="510" spans="1:34" s="81" customFormat="1">
      <c r="A510" s="88">
        <v>501</v>
      </c>
      <c r="B510" s="96"/>
      <c r="C510" s="160" t="s">
        <v>370</v>
      </c>
      <c r="D510" s="98"/>
      <c r="E510" s="161">
        <v>3</v>
      </c>
      <c r="F510" s="161" t="s">
        <v>89</v>
      </c>
      <c r="G510" s="100">
        <v>250</v>
      </c>
      <c r="H510" s="162">
        <f t="shared" si="28"/>
        <v>750</v>
      </c>
      <c r="I510" s="98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W510" s="224"/>
      <c r="X510" s="224"/>
      <c r="Y510" s="224"/>
      <c r="Z510" s="224"/>
      <c r="AA510" s="224"/>
      <c r="AB510" s="224"/>
      <c r="AC510" s="224"/>
      <c r="AD510" s="224"/>
      <c r="AE510" s="224"/>
      <c r="AF510" s="224"/>
      <c r="AG510" s="224"/>
      <c r="AH510" s="224"/>
    </row>
    <row r="511" spans="1:34" s="81" customFormat="1">
      <c r="A511" s="88">
        <v>502</v>
      </c>
      <c r="B511" s="96"/>
      <c r="C511" s="160" t="s">
        <v>371</v>
      </c>
      <c r="D511" s="98"/>
      <c r="E511" s="161">
        <v>3</v>
      </c>
      <c r="F511" s="161" t="s">
        <v>121</v>
      </c>
      <c r="G511" s="100">
        <v>170</v>
      </c>
      <c r="H511" s="162">
        <f t="shared" si="28"/>
        <v>510</v>
      </c>
      <c r="I511" s="98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W511" s="224"/>
      <c r="X511" s="224"/>
      <c r="Y511" s="224"/>
      <c r="Z511" s="224"/>
      <c r="AA511" s="224"/>
      <c r="AB511" s="224"/>
      <c r="AC511" s="224"/>
      <c r="AD511" s="224"/>
      <c r="AE511" s="224"/>
      <c r="AF511" s="224"/>
      <c r="AG511" s="224"/>
      <c r="AH511" s="224"/>
    </row>
    <row r="512" spans="1:34" s="81" customFormat="1">
      <c r="A512" s="88">
        <v>503</v>
      </c>
      <c r="B512" s="96"/>
      <c r="C512" s="160" t="s">
        <v>372</v>
      </c>
      <c r="D512" s="98"/>
      <c r="E512" s="161">
        <v>3</v>
      </c>
      <c r="F512" s="161" t="s">
        <v>121</v>
      </c>
      <c r="G512" s="100">
        <v>190</v>
      </c>
      <c r="H512" s="162">
        <f t="shared" si="28"/>
        <v>570</v>
      </c>
      <c r="I512" s="98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W512" s="224"/>
      <c r="X512" s="224"/>
      <c r="Y512" s="224"/>
      <c r="Z512" s="224"/>
      <c r="AA512" s="224"/>
      <c r="AB512" s="224"/>
      <c r="AC512" s="224"/>
      <c r="AD512" s="224"/>
      <c r="AE512" s="224"/>
      <c r="AF512" s="224"/>
      <c r="AG512" s="224"/>
      <c r="AH512" s="224"/>
    </row>
    <row r="513" spans="1:36" s="81" customFormat="1">
      <c r="A513" s="88">
        <v>504</v>
      </c>
      <c r="B513" s="96"/>
      <c r="C513" s="160" t="s">
        <v>124</v>
      </c>
      <c r="D513" s="98"/>
      <c r="E513" s="161">
        <v>2</v>
      </c>
      <c r="F513" s="161" t="s">
        <v>283</v>
      </c>
      <c r="G513" s="100">
        <v>530</v>
      </c>
      <c r="H513" s="162">
        <f t="shared" si="28"/>
        <v>1060</v>
      </c>
      <c r="I513" s="98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W513" s="224"/>
      <c r="X513" s="224"/>
      <c r="Y513" s="224"/>
      <c r="Z513" s="224"/>
      <c r="AA513" s="224"/>
      <c r="AB513" s="224"/>
      <c r="AC513" s="224"/>
      <c r="AD513" s="224"/>
      <c r="AE513" s="224"/>
      <c r="AF513" s="224"/>
      <c r="AG513" s="224"/>
      <c r="AH513" s="224"/>
    </row>
    <row r="514" spans="1:36" s="81" customFormat="1">
      <c r="A514" s="88">
        <v>505</v>
      </c>
      <c r="B514" s="96"/>
      <c r="C514" s="160" t="s">
        <v>340</v>
      </c>
      <c r="D514" s="98"/>
      <c r="E514" s="161">
        <v>5</v>
      </c>
      <c r="F514" s="161" t="s">
        <v>121</v>
      </c>
      <c r="G514" s="100">
        <v>200</v>
      </c>
      <c r="H514" s="162">
        <f t="shared" si="28"/>
        <v>1000</v>
      </c>
      <c r="I514" s="98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W514" s="224"/>
      <c r="X514" s="224"/>
      <c r="Y514" s="224"/>
      <c r="Z514" s="224"/>
      <c r="AA514" s="224"/>
      <c r="AB514" s="224"/>
      <c r="AC514" s="224"/>
      <c r="AD514" s="224"/>
      <c r="AE514" s="224"/>
      <c r="AF514" s="224"/>
      <c r="AG514" s="224"/>
      <c r="AH514" s="224"/>
    </row>
    <row r="515" spans="1:36" s="81" customFormat="1">
      <c r="A515" s="88">
        <v>506</v>
      </c>
      <c r="B515" s="96"/>
      <c r="C515" s="160" t="s">
        <v>341</v>
      </c>
      <c r="D515" s="98"/>
      <c r="E515" s="161">
        <v>10</v>
      </c>
      <c r="F515" s="161" t="s">
        <v>109</v>
      </c>
      <c r="G515" s="100">
        <v>220</v>
      </c>
      <c r="H515" s="162">
        <f t="shared" si="28"/>
        <v>2200</v>
      </c>
      <c r="I515" s="98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W515" s="224"/>
      <c r="X515" s="224"/>
      <c r="Y515" s="224"/>
      <c r="Z515" s="224"/>
      <c r="AA515" s="224"/>
      <c r="AB515" s="224"/>
      <c r="AC515" s="224"/>
      <c r="AD515" s="224"/>
      <c r="AE515" s="224"/>
      <c r="AF515" s="224"/>
      <c r="AG515" s="224"/>
      <c r="AH515" s="224"/>
    </row>
    <row r="516" spans="1:36" ht="25.5">
      <c r="A516" s="95">
        <v>507</v>
      </c>
      <c r="B516" s="56" t="s">
        <v>32</v>
      </c>
      <c r="C516" s="56" t="s">
        <v>373</v>
      </c>
      <c r="D516" s="61" t="s">
        <v>38</v>
      </c>
      <c r="E516" s="61"/>
      <c r="F516" s="61"/>
      <c r="G516" s="62"/>
      <c r="H516" s="65">
        <f>SUM(H517:H524)</f>
        <v>5520</v>
      </c>
      <c r="I516" s="61" t="s">
        <v>26</v>
      </c>
      <c r="J516" s="233">
        <v>1</v>
      </c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  <c r="W516" s="223">
        <f>+H516</f>
        <v>5520</v>
      </c>
      <c r="X516" s="223"/>
      <c r="Y516" s="223"/>
      <c r="Z516" s="223"/>
      <c r="AA516" s="223"/>
      <c r="AB516" s="223"/>
      <c r="AC516" s="223"/>
      <c r="AD516" s="223"/>
      <c r="AE516" s="223"/>
      <c r="AF516" s="223"/>
      <c r="AG516" s="223"/>
      <c r="AH516" s="223"/>
      <c r="AI516" s="83">
        <f>SUBTOTAL(9,J516:U516)</f>
        <v>1</v>
      </c>
      <c r="AJ516" s="84">
        <f>+H516/AI516</f>
        <v>5520</v>
      </c>
    </row>
    <row r="517" spans="1:36" s="81" customFormat="1">
      <c r="A517" s="88">
        <v>508</v>
      </c>
      <c r="B517" s="96"/>
      <c r="C517" s="158" t="s">
        <v>374</v>
      </c>
      <c r="D517" s="165"/>
      <c r="E517" s="165"/>
      <c r="F517" s="139"/>
      <c r="G517" s="113"/>
      <c r="H517" s="162"/>
      <c r="I517" s="98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W517" s="224"/>
      <c r="X517" s="224"/>
      <c r="Y517" s="224"/>
      <c r="Z517" s="224"/>
      <c r="AA517" s="224"/>
      <c r="AB517" s="224"/>
      <c r="AC517" s="224"/>
      <c r="AD517" s="224"/>
      <c r="AE517" s="224"/>
      <c r="AF517" s="224"/>
      <c r="AG517" s="224"/>
      <c r="AH517" s="224"/>
    </row>
    <row r="518" spans="1:36" s="81" customFormat="1">
      <c r="A518" s="88">
        <v>509</v>
      </c>
      <c r="B518" s="96"/>
      <c r="C518" s="160" t="s">
        <v>124</v>
      </c>
      <c r="D518" s="98"/>
      <c r="E518" s="161">
        <v>2</v>
      </c>
      <c r="F518" s="161" t="s">
        <v>283</v>
      </c>
      <c r="G518" s="100">
        <v>530</v>
      </c>
      <c r="H518" s="162">
        <f t="shared" ref="H518:H524" si="29">G518*E518</f>
        <v>1060</v>
      </c>
      <c r="I518" s="98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W518" s="224"/>
      <c r="X518" s="224"/>
      <c r="Y518" s="224"/>
      <c r="Z518" s="224"/>
      <c r="AA518" s="224"/>
      <c r="AB518" s="224"/>
      <c r="AC518" s="224"/>
      <c r="AD518" s="224"/>
      <c r="AE518" s="224"/>
      <c r="AF518" s="224"/>
      <c r="AG518" s="224"/>
      <c r="AH518" s="224"/>
    </row>
    <row r="519" spans="1:36" s="81" customFormat="1">
      <c r="A519" s="88">
        <v>510</v>
      </c>
      <c r="B519" s="96"/>
      <c r="C519" s="160" t="s">
        <v>340</v>
      </c>
      <c r="D519" s="98"/>
      <c r="E519" s="161">
        <v>3</v>
      </c>
      <c r="F519" s="161" t="s">
        <v>121</v>
      </c>
      <c r="G519" s="100">
        <v>200</v>
      </c>
      <c r="H519" s="162">
        <f t="shared" si="29"/>
        <v>600</v>
      </c>
      <c r="I519" s="98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W519" s="224"/>
      <c r="X519" s="224"/>
      <c r="Y519" s="224"/>
      <c r="Z519" s="224"/>
      <c r="AA519" s="224"/>
      <c r="AB519" s="224"/>
      <c r="AC519" s="224"/>
      <c r="AD519" s="224"/>
      <c r="AE519" s="224"/>
      <c r="AF519" s="224"/>
      <c r="AG519" s="224"/>
      <c r="AH519" s="224"/>
    </row>
    <row r="520" spans="1:36" s="81" customFormat="1">
      <c r="A520" s="88">
        <v>511</v>
      </c>
      <c r="B520" s="96"/>
      <c r="C520" s="160" t="s">
        <v>341</v>
      </c>
      <c r="D520" s="98"/>
      <c r="E520" s="161">
        <v>5</v>
      </c>
      <c r="F520" s="161" t="s">
        <v>109</v>
      </c>
      <c r="G520" s="100">
        <v>220</v>
      </c>
      <c r="H520" s="162">
        <f t="shared" si="29"/>
        <v>1100</v>
      </c>
      <c r="I520" s="98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W520" s="224"/>
      <c r="X520" s="224"/>
      <c r="Y520" s="224"/>
      <c r="Z520" s="224"/>
      <c r="AA520" s="224"/>
      <c r="AB520" s="224"/>
      <c r="AC520" s="224"/>
      <c r="AD520" s="224"/>
      <c r="AE520" s="224"/>
      <c r="AF520" s="224"/>
      <c r="AG520" s="224"/>
      <c r="AH520" s="224"/>
    </row>
    <row r="521" spans="1:36" s="81" customFormat="1">
      <c r="A521" s="88">
        <v>512</v>
      </c>
      <c r="B521" s="96"/>
      <c r="C521" s="164" t="s">
        <v>375</v>
      </c>
      <c r="D521" s="98"/>
      <c r="E521" s="161"/>
      <c r="F521" s="161"/>
      <c r="G521" s="100"/>
      <c r="H521" s="162"/>
      <c r="I521" s="98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W521" s="224"/>
      <c r="X521" s="224"/>
      <c r="Y521" s="224"/>
      <c r="Z521" s="224"/>
      <c r="AA521" s="224"/>
      <c r="AB521" s="224"/>
      <c r="AC521" s="224"/>
      <c r="AD521" s="224"/>
      <c r="AE521" s="224"/>
      <c r="AF521" s="224"/>
      <c r="AG521" s="224"/>
      <c r="AH521" s="224"/>
    </row>
    <row r="522" spans="1:36" s="81" customFormat="1">
      <c r="A522" s="88">
        <v>513</v>
      </c>
      <c r="B522" s="96"/>
      <c r="C522" s="160" t="s">
        <v>124</v>
      </c>
      <c r="D522" s="98"/>
      <c r="E522" s="161">
        <v>2</v>
      </c>
      <c r="F522" s="161" t="s">
        <v>283</v>
      </c>
      <c r="G522" s="100">
        <v>530</v>
      </c>
      <c r="H522" s="162">
        <f t="shared" si="29"/>
        <v>1060</v>
      </c>
      <c r="I522" s="98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W522" s="224"/>
      <c r="X522" s="224"/>
      <c r="Y522" s="224"/>
      <c r="Z522" s="224"/>
      <c r="AA522" s="224"/>
      <c r="AB522" s="224"/>
      <c r="AC522" s="224"/>
      <c r="AD522" s="224"/>
      <c r="AE522" s="224"/>
      <c r="AF522" s="224"/>
      <c r="AG522" s="224"/>
      <c r="AH522" s="224"/>
    </row>
    <row r="523" spans="1:36" s="81" customFormat="1">
      <c r="A523" s="88">
        <v>514</v>
      </c>
      <c r="B523" s="96"/>
      <c r="C523" s="160" t="s">
        <v>340</v>
      </c>
      <c r="D523" s="98"/>
      <c r="E523" s="161">
        <v>3</v>
      </c>
      <c r="F523" s="161" t="s">
        <v>121</v>
      </c>
      <c r="G523" s="100">
        <v>200</v>
      </c>
      <c r="H523" s="162">
        <f t="shared" si="29"/>
        <v>600</v>
      </c>
      <c r="I523" s="98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W523" s="224"/>
      <c r="X523" s="224"/>
      <c r="Y523" s="224"/>
      <c r="Z523" s="224"/>
      <c r="AA523" s="224"/>
      <c r="AB523" s="224"/>
      <c r="AC523" s="224"/>
      <c r="AD523" s="224"/>
      <c r="AE523" s="224"/>
      <c r="AF523" s="224"/>
      <c r="AG523" s="224"/>
      <c r="AH523" s="224"/>
    </row>
    <row r="524" spans="1:36" s="81" customFormat="1">
      <c r="A524" s="88">
        <v>515</v>
      </c>
      <c r="B524" s="96"/>
      <c r="C524" s="160" t="s">
        <v>341</v>
      </c>
      <c r="D524" s="98"/>
      <c r="E524" s="161">
        <v>5</v>
      </c>
      <c r="F524" s="161" t="s">
        <v>109</v>
      </c>
      <c r="G524" s="100">
        <v>220</v>
      </c>
      <c r="H524" s="162">
        <f t="shared" si="29"/>
        <v>1100</v>
      </c>
      <c r="I524" s="98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W524" s="224"/>
      <c r="X524" s="224"/>
      <c r="Y524" s="224"/>
      <c r="Z524" s="224"/>
      <c r="AA524" s="224"/>
      <c r="AB524" s="224"/>
      <c r="AC524" s="224"/>
      <c r="AD524" s="224"/>
      <c r="AE524" s="224"/>
      <c r="AF524" s="224"/>
      <c r="AG524" s="224"/>
      <c r="AH524" s="224"/>
    </row>
    <row r="525" spans="1:36">
      <c r="A525" s="95">
        <v>516</v>
      </c>
      <c r="B525" s="56" t="s">
        <v>32</v>
      </c>
      <c r="C525" s="56" t="s">
        <v>334</v>
      </c>
      <c r="D525" s="61" t="s">
        <v>38</v>
      </c>
      <c r="E525" s="61"/>
      <c r="F525" s="61"/>
      <c r="G525" s="62"/>
      <c r="H525" s="65">
        <f>SUM(H526:H576)</f>
        <v>852727.49</v>
      </c>
      <c r="I525" s="61" t="s">
        <v>26</v>
      </c>
      <c r="J525" s="233">
        <v>2</v>
      </c>
      <c r="K525" s="233"/>
      <c r="L525" s="233"/>
      <c r="M525" s="233">
        <v>2</v>
      </c>
      <c r="N525" s="233"/>
      <c r="O525" s="233"/>
      <c r="P525" s="233">
        <v>2</v>
      </c>
      <c r="Q525" s="233"/>
      <c r="R525" s="233"/>
      <c r="S525" s="233">
        <v>2</v>
      </c>
      <c r="T525" s="233"/>
      <c r="U525" s="233"/>
      <c r="W525" s="223">
        <f>+H525/4</f>
        <v>213181.8725</v>
      </c>
      <c r="X525" s="223"/>
      <c r="Y525" s="223"/>
      <c r="Z525" s="223">
        <f>+W525</f>
        <v>213181.8725</v>
      </c>
      <c r="AA525" s="223"/>
      <c r="AB525" s="223"/>
      <c r="AC525" s="223">
        <f>+Z525</f>
        <v>213181.8725</v>
      </c>
      <c r="AD525" s="223"/>
      <c r="AE525" s="223"/>
      <c r="AF525" s="223">
        <f>+AC525</f>
        <v>213181.8725</v>
      </c>
      <c r="AG525" s="223"/>
      <c r="AH525" s="223"/>
      <c r="AI525" s="83">
        <f>SUBTOTAL(9,J525:U525)</f>
        <v>8</v>
      </c>
      <c r="AJ525" s="84">
        <f>+H525/AI525</f>
        <v>106590.93625</v>
      </c>
    </row>
    <row r="526" spans="1:36" s="81" customFormat="1">
      <c r="A526" s="88">
        <v>517</v>
      </c>
      <c r="B526" s="96"/>
      <c r="C526" s="96" t="s">
        <v>84</v>
      </c>
      <c r="D526" s="98"/>
      <c r="E526" s="88">
        <v>50</v>
      </c>
      <c r="F526" s="139" t="s">
        <v>109</v>
      </c>
      <c r="G526" s="140">
        <v>972</v>
      </c>
      <c r="H526" s="141">
        <f>+E526*G526</f>
        <v>48600</v>
      </c>
      <c r="I526" s="98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W526" s="224"/>
      <c r="X526" s="224"/>
      <c r="Y526" s="224"/>
      <c r="Z526" s="224"/>
      <c r="AA526" s="224"/>
      <c r="AB526" s="224"/>
      <c r="AC526" s="224"/>
      <c r="AD526" s="224"/>
      <c r="AE526" s="224"/>
      <c r="AF526" s="224"/>
      <c r="AG526" s="224"/>
      <c r="AH526" s="224"/>
    </row>
    <row r="527" spans="1:36" s="81" customFormat="1">
      <c r="A527" s="88">
        <v>518</v>
      </c>
      <c r="B527" s="96"/>
      <c r="C527" s="96" t="s">
        <v>120</v>
      </c>
      <c r="D527" s="98"/>
      <c r="E527" s="88">
        <v>100</v>
      </c>
      <c r="F527" s="86" t="s">
        <v>121</v>
      </c>
      <c r="G527" s="109">
        <v>150</v>
      </c>
      <c r="H527" s="141">
        <f t="shared" ref="H527:H576" si="30">+E527*G527</f>
        <v>15000</v>
      </c>
      <c r="I527" s="98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W527" s="224"/>
      <c r="X527" s="224"/>
      <c r="Y527" s="224"/>
      <c r="Z527" s="224"/>
      <c r="AA527" s="224"/>
      <c r="AB527" s="224"/>
      <c r="AC527" s="224"/>
      <c r="AD527" s="224"/>
      <c r="AE527" s="224"/>
      <c r="AF527" s="224"/>
      <c r="AG527" s="224"/>
      <c r="AH527" s="224"/>
    </row>
    <row r="528" spans="1:36" s="81" customFormat="1">
      <c r="A528" s="88">
        <v>519</v>
      </c>
      <c r="B528" s="96"/>
      <c r="C528" s="96" t="s">
        <v>122</v>
      </c>
      <c r="D528" s="98"/>
      <c r="E528" s="88">
        <v>100</v>
      </c>
      <c r="F528" s="86" t="s">
        <v>121</v>
      </c>
      <c r="G528" s="109">
        <v>180</v>
      </c>
      <c r="H528" s="141">
        <f t="shared" si="30"/>
        <v>18000</v>
      </c>
      <c r="I528" s="98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W528" s="224"/>
      <c r="X528" s="224"/>
      <c r="Y528" s="224"/>
      <c r="Z528" s="224"/>
      <c r="AA528" s="224"/>
      <c r="AB528" s="224"/>
      <c r="AC528" s="224"/>
      <c r="AD528" s="224"/>
      <c r="AE528" s="224"/>
      <c r="AF528" s="224"/>
      <c r="AG528" s="224"/>
      <c r="AH528" s="224"/>
    </row>
    <row r="529" spans="1:34" s="81" customFormat="1">
      <c r="A529" s="88">
        <v>520</v>
      </c>
      <c r="B529" s="96"/>
      <c r="C529" s="96" t="s">
        <v>123</v>
      </c>
      <c r="D529" s="98"/>
      <c r="E529" s="88">
        <v>50</v>
      </c>
      <c r="F529" s="86" t="s">
        <v>119</v>
      </c>
      <c r="G529" s="109">
        <f>32+27.4678</f>
        <v>59.467799999999997</v>
      </c>
      <c r="H529" s="141">
        <f t="shared" si="30"/>
        <v>2973.39</v>
      </c>
      <c r="I529" s="98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W529" s="224"/>
      <c r="X529" s="224"/>
      <c r="Y529" s="224"/>
      <c r="Z529" s="224"/>
      <c r="AA529" s="224"/>
      <c r="AB529" s="224"/>
      <c r="AC529" s="224"/>
      <c r="AD529" s="224"/>
      <c r="AE529" s="224"/>
      <c r="AF529" s="224"/>
      <c r="AG529" s="224"/>
      <c r="AH529" s="224"/>
    </row>
    <row r="530" spans="1:34" s="81" customFormat="1">
      <c r="A530" s="88">
        <v>521</v>
      </c>
      <c r="B530" s="96"/>
      <c r="C530" s="96" t="s">
        <v>376</v>
      </c>
      <c r="D530" s="98"/>
      <c r="E530" s="88">
        <v>10</v>
      </c>
      <c r="F530" s="86" t="s">
        <v>109</v>
      </c>
      <c r="G530" s="109">
        <v>1550</v>
      </c>
      <c r="H530" s="141">
        <f t="shared" si="30"/>
        <v>15500</v>
      </c>
      <c r="I530" s="98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W530" s="224"/>
      <c r="X530" s="224"/>
      <c r="Y530" s="224"/>
      <c r="Z530" s="224"/>
      <c r="AA530" s="224"/>
      <c r="AB530" s="224"/>
      <c r="AC530" s="224"/>
      <c r="AD530" s="224"/>
      <c r="AE530" s="224"/>
      <c r="AF530" s="224"/>
      <c r="AG530" s="224"/>
      <c r="AH530" s="224"/>
    </row>
    <row r="531" spans="1:34" s="81" customFormat="1">
      <c r="A531" s="88">
        <v>522</v>
      </c>
      <c r="B531" s="96"/>
      <c r="C531" s="96" t="s">
        <v>377</v>
      </c>
      <c r="D531" s="98"/>
      <c r="E531" s="88">
        <v>10</v>
      </c>
      <c r="F531" s="86" t="s">
        <v>109</v>
      </c>
      <c r="G531" s="109">
        <v>1650</v>
      </c>
      <c r="H531" s="141">
        <f t="shared" si="30"/>
        <v>16500</v>
      </c>
      <c r="I531" s="98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W531" s="224"/>
      <c r="X531" s="224"/>
      <c r="Y531" s="224"/>
      <c r="Z531" s="224"/>
      <c r="AA531" s="224"/>
      <c r="AB531" s="224"/>
      <c r="AC531" s="224"/>
      <c r="AD531" s="224"/>
      <c r="AE531" s="224"/>
      <c r="AF531" s="224"/>
      <c r="AG531" s="224"/>
      <c r="AH531" s="224"/>
    </row>
    <row r="532" spans="1:34" s="81" customFormat="1">
      <c r="A532" s="88">
        <v>523</v>
      </c>
      <c r="B532" s="96"/>
      <c r="C532" s="96" t="s">
        <v>169</v>
      </c>
      <c r="D532" s="98"/>
      <c r="E532" s="149">
        <v>100</v>
      </c>
      <c r="F532" s="139" t="s">
        <v>109</v>
      </c>
      <c r="G532" s="140">
        <v>1455</v>
      </c>
      <c r="H532" s="141">
        <f t="shared" si="30"/>
        <v>145500</v>
      </c>
      <c r="I532" s="98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W532" s="224"/>
      <c r="X532" s="224"/>
      <c r="Y532" s="224"/>
      <c r="Z532" s="224"/>
      <c r="AA532" s="224"/>
      <c r="AB532" s="224"/>
      <c r="AC532" s="224"/>
      <c r="AD532" s="224"/>
      <c r="AE532" s="224"/>
      <c r="AF532" s="224"/>
      <c r="AG532" s="224"/>
      <c r="AH532" s="224"/>
    </row>
    <row r="533" spans="1:34" s="81" customFormat="1">
      <c r="A533" s="88">
        <v>524</v>
      </c>
      <c r="B533" s="96"/>
      <c r="C533" s="96" t="s">
        <v>170</v>
      </c>
      <c r="D533" s="98"/>
      <c r="E533" s="149">
        <v>100</v>
      </c>
      <c r="F533" s="139" t="s">
        <v>109</v>
      </c>
      <c r="G533" s="140">
        <v>1655</v>
      </c>
      <c r="H533" s="141">
        <f t="shared" si="30"/>
        <v>165500</v>
      </c>
      <c r="I533" s="98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W533" s="224"/>
      <c r="X533" s="224"/>
      <c r="Y533" s="224"/>
      <c r="Z533" s="224"/>
      <c r="AA533" s="224"/>
      <c r="AB533" s="224"/>
      <c r="AC533" s="224"/>
      <c r="AD533" s="224"/>
      <c r="AE533" s="224"/>
      <c r="AF533" s="224"/>
      <c r="AG533" s="224"/>
      <c r="AH533" s="224"/>
    </row>
    <row r="534" spans="1:34" s="81" customFormat="1">
      <c r="A534" s="88">
        <v>525</v>
      </c>
      <c r="B534" s="96"/>
      <c r="C534" s="142" t="s">
        <v>164</v>
      </c>
      <c r="D534" s="98"/>
      <c r="E534" s="143">
        <v>50</v>
      </c>
      <c r="F534" s="86" t="s">
        <v>121</v>
      </c>
      <c r="G534" s="144">
        <v>250</v>
      </c>
      <c r="H534" s="141">
        <f t="shared" si="30"/>
        <v>12500</v>
      </c>
      <c r="I534" s="98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W534" s="224"/>
      <c r="X534" s="224"/>
      <c r="Y534" s="224"/>
      <c r="Z534" s="224"/>
      <c r="AA534" s="224"/>
      <c r="AB534" s="224"/>
      <c r="AC534" s="224"/>
      <c r="AD534" s="224"/>
      <c r="AE534" s="224"/>
      <c r="AF534" s="224"/>
      <c r="AG534" s="224"/>
      <c r="AH534" s="224"/>
    </row>
    <row r="535" spans="1:34" s="81" customFormat="1">
      <c r="A535" s="88">
        <v>526</v>
      </c>
      <c r="B535" s="96"/>
      <c r="C535" s="142" t="s">
        <v>165</v>
      </c>
      <c r="D535" s="98"/>
      <c r="E535" s="143">
        <v>50</v>
      </c>
      <c r="F535" s="86" t="s">
        <v>121</v>
      </c>
      <c r="G535" s="144">
        <v>237.5</v>
      </c>
      <c r="H535" s="141">
        <f t="shared" si="30"/>
        <v>11875</v>
      </c>
      <c r="I535" s="98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W535" s="224"/>
      <c r="X535" s="224"/>
      <c r="Y535" s="224"/>
      <c r="Z535" s="224"/>
      <c r="AA535" s="224"/>
      <c r="AB535" s="224"/>
      <c r="AC535" s="224"/>
      <c r="AD535" s="224"/>
      <c r="AE535" s="224"/>
      <c r="AF535" s="224"/>
      <c r="AG535" s="224"/>
      <c r="AH535" s="224"/>
    </row>
    <row r="536" spans="1:34" s="81" customFormat="1">
      <c r="A536" s="88">
        <v>527</v>
      </c>
      <c r="B536" s="96"/>
      <c r="C536" s="96" t="s">
        <v>118</v>
      </c>
      <c r="D536" s="98"/>
      <c r="E536" s="88">
        <v>20</v>
      </c>
      <c r="F536" s="86" t="s">
        <v>119</v>
      </c>
      <c r="G536" s="109">
        <v>620.24</v>
      </c>
      <c r="H536" s="141">
        <f t="shared" si="30"/>
        <v>12404.8</v>
      </c>
      <c r="I536" s="98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W536" s="224"/>
      <c r="X536" s="224"/>
      <c r="Y536" s="224"/>
      <c r="Z536" s="224"/>
      <c r="AA536" s="224"/>
      <c r="AB536" s="224"/>
      <c r="AC536" s="224"/>
      <c r="AD536" s="224"/>
      <c r="AE536" s="224"/>
      <c r="AF536" s="224"/>
      <c r="AG536" s="224"/>
      <c r="AH536" s="224"/>
    </row>
    <row r="537" spans="1:34" s="81" customFormat="1">
      <c r="A537" s="88">
        <v>528</v>
      </c>
      <c r="B537" s="96"/>
      <c r="C537" s="96" t="s">
        <v>110</v>
      </c>
      <c r="D537" s="98"/>
      <c r="E537" s="149">
        <v>50</v>
      </c>
      <c r="F537" s="139" t="s">
        <v>109</v>
      </c>
      <c r="G537" s="140">
        <v>119</v>
      </c>
      <c r="H537" s="141">
        <f t="shared" si="30"/>
        <v>5950</v>
      </c>
      <c r="I537" s="98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W537" s="224"/>
      <c r="X537" s="224"/>
      <c r="Y537" s="224"/>
      <c r="Z537" s="224"/>
      <c r="AA537" s="224"/>
      <c r="AB537" s="224"/>
      <c r="AC537" s="224"/>
      <c r="AD537" s="224"/>
      <c r="AE537" s="224"/>
      <c r="AF537" s="224"/>
      <c r="AG537" s="224"/>
      <c r="AH537" s="224"/>
    </row>
    <row r="538" spans="1:34" s="81" customFormat="1">
      <c r="A538" s="88">
        <v>529</v>
      </c>
      <c r="B538" s="96"/>
      <c r="C538" s="96" t="s">
        <v>111</v>
      </c>
      <c r="D538" s="98"/>
      <c r="E538" s="149">
        <v>30</v>
      </c>
      <c r="F538" s="139" t="s">
        <v>112</v>
      </c>
      <c r="G538" s="140">
        <v>67</v>
      </c>
      <c r="H538" s="141">
        <f t="shared" si="30"/>
        <v>2010</v>
      </c>
      <c r="I538" s="98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W538" s="224"/>
      <c r="X538" s="224"/>
      <c r="Y538" s="224"/>
      <c r="Z538" s="224"/>
      <c r="AA538" s="224"/>
      <c r="AB538" s="224"/>
      <c r="AC538" s="224"/>
      <c r="AD538" s="224"/>
      <c r="AE538" s="224"/>
      <c r="AF538" s="224"/>
      <c r="AG538" s="224"/>
      <c r="AH538" s="224"/>
    </row>
    <row r="539" spans="1:34" s="81" customFormat="1">
      <c r="A539" s="88">
        <v>530</v>
      </c>
      <c r="B539" s="96"/>
      <c r="C539" s="96" t="s">
        <v>378</v>
      </c>
      <c r="D539" s="98"/>
      <c r="E539" s="88">
        <v>30</v>
      </c>
      <c r="F539" s="86" t="s">
        <v>85</v>
      </c>
      <c r="G539" s="109">
        <v>100</v>
      </c>
      <c r="H539" s="141">
        <f t="shared" si="30"/>
        <v>3000</v>
      </c>
      <c r="I539" s="98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W539" s="224"/>
      <c r="X539" s="224"/>
      <c r="Y539" s="224"/>
      <c r="Z539" s="224"/>
      <c r="AA539" s="224"/>
      <c r="AB539" s="224"/>
      <c r="AC539" s="224"/>
      <c r="AD539" s="224"/>
      <c r="AE539" s="224"/>
      <c r="AF539" s="224"/>
      <c r="AG539" s="224"/>
      <c r="AH539" s="224"/>
    </row>
    <row r="540" spans="1:34" s="81" customFormat="1">
      <c r="A540" s="88">
        <v>531</v>
      </c>
      <c r="B540" s="96"/>
      <c r="C540" s="96" t="s">
        <v>379</v>
      </c>
      <c r="D540" s="98"/>
      <c r="E540" s="88">
        <v>50</v>
      </c>
      <c r="F540" s="86" t="s">
        <v>119</v>
      </c>
      <c r="G540" s="109">
        <v>97.75</v>
      </c>
      <c r="H540" s="141">
        <f t="shared" si="30"/>
        <v>4887.5</v>
      </c>
      <c r="I540" s="98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W540" s="224"/>
      <c r="X540" s="224"/>
      <c r="Y540" s="224"/>
      <c r="Z540" s="224"/>
      <c r="AA540" s="224"/>
      <c r="AB540" s="224"/>
      <c r="AC540" s="224"/>
      <c r="AD540" s="224"/>
      <c r="AE540" s="224"/>
      <c r="AF540" s="224"/>
      <c r="AG540" s="224"/>
      <c r="AH540" s="224"/>
    </row>
    <row r="541" spans="1:34" s="81" customFormat="1">
      <c r="A541" s="88">
        <v>532</v>
      </c>
      <c r="B541" s="96"/>
      <c r="C541" s="96" t="s">
        <v>380</v>
      </c>
      <c r="D541" s="98"/>
      <c r="E541" s="88">
        <v>60</v>
      </c>
      <c r="F541" s="86" t="s">
        <v>381</v>
      </c>
      <c r="G541" s="109">
        <v>279.77999999999997</v>
      </c>
      <c r="H541" s="141">
        <f t="shared" si="30"/>
        <v>16786.8</v>
      </c>
      <c r="I541" s="98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W541" s="224"/>
      <c r="X541" s="224"/>
      <c r="Y541" s="224"/>
      <c r="Z541" s="224"/>
      <c r="AA541" s="224"/>
      <c r="AB541" s="224"/>
      <c r="AC541" s="224"/>
      <c r="AD541" s="224"/>
      <c r="AE541" s="224"/>
      <c r="AF541" s="224"/>
      <c r="AG541" s="224"/>
      <c r="AH541" s="224"/>
    </row>
    <row r="542" spans="1:34" s="81" customFormat="1">
      <c r="A542" s="88">
        <v>533</v>
      </c>
      <c r="B542" s="96"/>
      <c r="C542" s="96" t="s">
        <v>382</v>
      </c>
      <c r="D542" s="98"/>
      <c r="E542" s="88">
        <v>100</v>
      </c>
      <c r="F542" s="86" t="s">
        <v>383</v>
      </c>
      <c r="G542" s="109">
        <v>266</v>
      </c>
      <c r="H542" s="141">
        <f t="shared" si="30"/>
        <v>26600</v>
      </c>
      <c r="I542" s="98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4"/>
    </row>
    <row r="543" spans="1:34" s="81" customFormat="1">
      <c r="A543" s="88">
        <v>534</v>
      </c>
      <c r="B543" s="96"/>
      <c r="C543" s="96" t="s">
        <v>384</v>
      </c>
      <c r="D543" s="98"/>
      <c r="E543" s="88">
        <v>10</v>
      </c>
      <c r="F543" s="86" t="s">
        <v>134</v>
      </c>
      <c r="G543" s="109">
        <v>560</v>
      </c>
      <c r="H543" s="141">
        <f t="shared" si="30"/>
        <v>5600</v>
      </c>
      <c r="I543" s="98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</row>
    <row r="544" spans="1:34" s="81" customFormat="1">
      <c r="A544" s="88">
        <v>535</v>
      </c>
      <c r="B544" s="96"/>
      <c r="C544" s="96" t="s">
        <v>184</v>
      </c>
      <c r="D544" s="98"/>
      <c r="E544" s="88">
        <v>100</v>
      </c>
      <c r="F544" s="86" t="s">
        <v>85</v>
      </c>
      <c r="G544" s="109">
        <v>50</v>
      </c>
      <c r="H544" s="141">
        <f t="shared" si="30"/>
        <v>5000</v>
      </c>
      <c r="I544" s="98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W544" s="224"/>
      <c r="X544" s="224"/>
      <c r="Y544" s="224"/>
      <c r="Z544" s="224"/>
      <c r="AA544" s="224"/>
      <c r="AB544" s="224"/>
      <c r="AC544" s="224"/>
      <c r="AD544" s="224"/>
      <c r="AE544" s="224"/>
      <c r="AF544" s="224"/>
      <c r="AG544" s="224"/>
      <c r="AH544" s="224"/>
    </row>
    <row r="545" spans="1:34" s="81" customFormat="1">
      <c r="A545" s="88">
        <v>536</v>
      </c>
      <c r="B545" s="96"/>
      <c r="C545" s="96" t="s">
        <v>349</v>
      </c>
      <c r="D545" s="98"/>
      <c r="E545" s="88">
        <v>100</v>
      </c>
      <c r="F545" s="86" t="s">
        <v>121</v>
      </c>
      <c r="G545" s="109">
        <v>257.5</v>
      </c>
      <c r="H545" s="141">
        <f t="shared" si="30"/>
        <v>25750</v>
      </c>
      <c r="I545" s="98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W545" s="224"/>
      <c r="X545" s="224"/>
      <c r="Y545" s="224"/>
      <c r="Z545" s="224"/>
      <c r="AA545" s="224"/>
      <c r="AB545" s="224"/>
      <c r="AC545" s="224"/>
      <c r="AD545" s="224"/>
      <c r="AE545" s="224"/>
      <c r="AF545" s="224"/>
      <c r="AG545" s="224"/>
      <c r="AH545" s="224"/>
    </row>
    <row r="546" spans="1:34" s="81" customFormat="1">
      <c r="A546" s="88">
        <v>537</v>
      </c>
      <c r="B546" s="96"/>
      <c r="C546" s="96" t="s">
        <v>385</v>
      </c>
      <c r="D546" s="98"/>
      <c r="E546" s="88">
        <v>20</v>
      </c>
      <c r="F546" s="86" t="s">
        <v>85</v>
      </c>
      <c r="G546" s="109">
        <v>130</v>
      </c>
      <c r="H546" s="141">
        <f t="shared" si="30"/>
        <v>2600</v>
      </c>
      <c r="I546" s="98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W546" s="224"/>
      <c r="X546" s="224"/>
      <c r="Y546" s="224"/>
      <c r="Z546" s="224"/>
      <c r="AA546" s="224"/>
      <c r="AB546" s="224"/>
      <c r="AC546" s="224"/>
      <c r="AD546" s="224"/>
      <c r="AE546" s="224"/>
      <c r="AF546" s="224"/>
      <c r="AG546" s="224"/>
      <c r="AH546" s="224"/>
    </row>
    <row r="547" spans="1:34" s="81" customFormat="1">
      <c r="A547" s="88">
        <v>538</v>
      </c>
      <c r="B547" s="96"/>
      <c r="C547" s="96" t="s">
        <v>358</v>
      </c>
      <c r="D547" s="98"/>
      <c r="E547" s="88">
        <v>200</v>
      </c>
      <c r="F547" s="86" t="s">
        <v>121</v>
      </c>
      <c r="G547" s="109">
        <v>115</v>
      </c>
      <c r="H547" s="141">
        <f t="shared" si="30"/>
        <v>23000</v>
      </c>
      <c r="I547" s="98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W547" s="224"/>
      <c r="X547" s="224"/>
      <c r="Y547" s="224"/>
      <c r="Z547" s="224"/>
      <c r="AA547" s="224"/>
      <c r="AB547" s="224"/>
      <c r="AC547" s="224"/>
      <c r="AD547" s="224"/>
      <c r="AE547" s="224"/>
      <c r="AF547" s="224"/>
      <c r="AG547" s="224"/>
      <c r="AH547" s="224"/>
    </row>
    <row r="548" spans="1:34" s="81" customFormat="1">
      <c r="A548" s="88">
        <v>539</v>
      </c>
      <c r="B548" s="96"/>
      <c r="C548" s="96" t="s">
        <v>386</v>
      </c>
      <c r="D548" s="98"/>
      <c r="E548" s="88">
        <v>10</v>
      </c>
      <c r="F548" s="86" t="s">
        <v>119</v>
      </c>
      <c r="G548" s="109">
        <v>131</v>
      </c>
      <c r="H548" s="141">
        <f t="shared" si="30"/>
        <v>1310</v>
      </c>
      <c r="I548" s="98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W548" s="224"/>
      <c r="X548" s="224"/>
      <c r="Y548" s="224"/>
      <c r="Z548" s="224"/>
      <c r="AA548" s="224"/>
      <c r="AB548" s="224"/>
      <c r="AC548" s="224"/>
      <c r="AD548" s="224"/>
      <c r="AE548" s="224"/>
      <c r="AF548" s="224"/>
      <c r="AG548" s="224"/>
      <c r="AH548" s="224"/>
    </row>
    <row r="549" spans="1:34" s="81" customFormat="1">
      <c r="A549" s="88">
        <v>540</v>
      </c>
      <c r="B549" s="96"/>
      <c r="C549" s="96" t="s">
        <v>387</v>
      </c>
      <c r="D549" s="98"/>
      <c r="E549" s="88">
        <v>30</v>
      </c>
      <c r="F549" s="86" t="s">
        <v>119</v>
      </c>
      <c r="G549" s="109">
        <v>366</v>
      </c>
      <c r="H549" s="141">
        <f t="shared" si="30"/>
        <v>10980</v>
      </c>
      <c r="I549" s="98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W549" s="224"/>
      <c r="X549" s="224"/>
      <c r="Y549" s="224"/>
      <c r="Z549" s="224"/>
      <c r="AA549" s="224"/>
      <c r="AB549" s="224"/>
      <c r="AC549" s="224"/>
      <c r="AD549" s="224"/>
      <c r="AE549" s="224"/>
      <c r="AF549" s="224"/>
      <c r="AG549" s="224"/>
      <c r="AH549" s="224"/>
    </row>
    <row r="550" spans="1:34" s="81" customFormat="1">
      <c r="A550" s="88">
        <v>541</v>
      </c>
      <c r="B550" s="96"/>
      <c r="C550" s="96" t="s">
        <v>388</v>
      </c>
      <c r="D550" s="98"/>
      <c r="E550" s="88">
        <v>200</v>
      </c>
      <c r="F550" s="86" t="s">
        <v>85</v>
      </c>
      <c r="G550" s="109">
        <v>156.75</v>
      </c>
      <c r="H550" s="141">
        <f t="shared" si="30"/>
        <v>31350</v>
      </c>
      <c r="I550" s="98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W550" s="224"/>
      <c r="X550" s="224"/>
      <c r="Y550" s="224"/>
      <c r="Z550" s="224"/>
      <c r="AA550" s="224"/>
      <c r="AB550" s="224"/>
      <c r="AC550" s="224"/>
      <c r="AD550" s="224"/>
      <c r="AE550" s="224"/>
      <c r="AF550" s="224"/>
      <c r="AG550" s="224"/>
      <c r="AH550" s="224"/>
    </row>
    <row r="551" spans="1:34" s="81" customFormat="1">
      <c r="A551" s="88">
        <v>542</v>
      </c>
      <c r="B551" s="96"/>
      <c r="C551" s="96" t="s">
        <v>389</v>
      </c>
      <c r="D551" s="98"/>
      <c r="E551" s="88">
        <v>20</v>
      </c>
      <c r="F551" s="86" t="s">
        <v>85</v>
      </c>
      <c r="G551" s="109">
        <v>2103.5</v>
      </c>
      <c r="H551" s="141">
        <f t="shared" si="30"/>
        <v>42070</v>
      </c>
      <c r="I551" s="98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W551" s="224"/>
      <c r="X551" s="224"/>
      <c r="Y551" s="224"/>
      <c r="Z551" s="224"/>
      <c r="AA551" s="224"/>
      <c r="AB551" s="224"/>
      <c r="AC551" s="224"/>
      <c r="AD551" s="224"/>
      <c r="AE551" s="224"/>
      <c r="AF551" s="224"/>
      <c r="AG551" s="224"/>
      <c r="AH551" s="224"/>
    </row>
    <row r="552" spans="1:34" s="81" customFormat="1">
      <c r="A552" s="88">
        <v>543</v>
      </c>
      <c r="B552" s="96"/>
      <c r="C552" s="96" t="s">
        <v>349</v>
      </c>
      <c r="D552" s="98"/>
      <c r="E552" s="88">
        <v>150</v>
      </c>
      <c r="F552" s="86" t="s">
        <v>121</v>
      </c>
      <c r="G552" s="109">
        <v>257.5</v>
      </c>
      <c r="H552" s="141">
        <f t="shared" si="30"/>
        <v>38625</v>
      </c>
      <c r="I552" s="98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W552" s="224"/>
      <c r="X552" s="224"/>
      <c r="Y552" s="224"/>
      <c r="Z552" s="224"/>
      <c r="AA552" s="224"/>
      <c r="AB552" s="224"/>
      <c r="AC552" s="224"/>
      <c r="AD552" s="224"/>
      <c r="AE552" s="224"/>
      <c r="AF552" s="224"/>
      <c r="AG552" s="224"/>
      <c r="AH552" s="224"/>
    </row>
    <row r="553" spans="1:34" s="81" customFormat="1">
      <c r="A553" s="88">
        <v>544</v>
      </c>
      <c r="B553" s="96"/>
      <c r="C553" s="96" t="s">
        <v>115</v>
      </c>
      <c r="D553" s="98"/>
      <c r="E553" s="88">
        <v>10</v>
      </c>
      <c r="F553" s="86" t="s">
        <v>85</v>
      </c>
      <c r="G553" s="109">
        <v>250</v>
      </c>
      <c r="H553" s="141">
        <f t="shared" si="30"/>
        <v>2500</v>
      </c>
      <c r="I553" s="98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W553" s="224"/>
      <c r="X553" s="224"/>
      <c r="Y553" s="224"/>
      <c r="Z553" s="224"/>
      <c r="AA553" s="224"/>
      <c r="AB553" s="224"/>
      <c r="AC553" s="224"/>
      <c r="AD553" s="224"/>
      <c r="AE553" s="224"/>
      <c r="AF553" s="224"/>
      <c r="AG553" s="224"/>
      <c r="AH553" s="224"/>
    </row>
    <row r="554" spans="1:34" s="81" customFormat="1">
      <c r="A554" s="88">
        <v>545</v>
      </c>
      <c r="B554" s="96"/>
      <c r="C554" s="96" t="s">
        <v>116</v>
      </c>
      <c r="D554" s="98"/>
      <c r="E554" s="88">
        <v>20</v>
      </c>
      <c r="F554" s="86" t="s">
        <v>117</v>
      </c>
      <c r="G554" s="109">
        <v>75</v>
      </c>
      <c r="H554" s="141">
        <f t="shared" si="30"/>
        <v>1500</v>
      </c>
      <c r="I554" s="98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W554" s="224"/>
      <c r="X554" s="224"/>
      <c r="Y554" s="224"/>
      <c r="Z554" s="224"/>
      <c r="AA554" s="224"/>
      <c r="AB554" s="224"/>
      <c r="AC554" s="224"/>
      <c r="AD554" s="224"/>
      <c r="AE554" s="224"/>
      <c r="AF554" s="224"/>
      <c r="AG554" s="224"/>
      <c r="AH554" s="224"/>
    </row>
    <row r="555" spans="1:34" s="81" customFormat="1">
      <c r="A555" s="88">
        <v>546</v>
      </c>
      <c r="B555" s="96"/>
      <c r="C555" s="96" t="s">
        <v>245</v>
      </c>
      <c r="D555" s="98"/>
      <c r="E555" s="88">
        <v>100</v>
      </c>
      <c r="F555" s="86" t="s">
        <v>121</v>
      </c>
      <c r="G555" s="109">
        <v>100</v>
      </c>
      <c r="H555" s="141">
        <f t="shared" si="30"/>
        <v>10000</v>
      </c>
      <c r="I555" s="98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W555" s="224"/>
      <c r="X555" s="224"/>
      <c r="Y555" s="224"/>
      <c r="Z555" s="224"/>
      <c r="AA555" s="224"/>
      <c r="AB555" s="224"/>
      <c r="AC555" s="224"/>
      <c r="AD555" s="224"/>
      <c r="AE555" s="224"/>
      <c r="AF555" s="224"/>
      <c r="AG555" s="224"/>
      <c r="AH555" s="224"/>
    </row>
    <row r="556" spans="1:34" s="81" customFormat="1">
      <c r="A556" s="88">
        <v>547</v>
      </c>
      <c r="B556" s="96"/>
      <c r="C556" s="148" t="s">
        <v>171</v>
      </c>
      <c r="D556" s="98"/>
      <c r="E556" s="149">
        <v>100</v>
      </c>
      <c r="F556" s="86" t="s">
        <v>121</v>
      </c>
      <c r="G556" s="140">
        <v>120</v>
      </c>
      <c r="H556" s="141">
        <f t="shared" si="30"/>
        <v>12000</v>
      </c>
      <c r="I556" s="98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W556" s="224"/>
      <c r="X556" s="224"/>
      <c r="Y556" s="224"/>
      <c r="Z556" s="224"/>
      <c r="AA556" s="224"/>
      <c r="AB556" s="224"/>
      <c r="AC556" s="224"/>
      <c r="AD556" s="224"/>
      <c r="AE556" s="224"/>
      <c r="AF556" s="224"/>
      <c r="AG556" s="224"/>
      <c r="AH556" s="224"/>
    </row>
    <row r="557" spans="1:34" s="81" customFormat="1">
      <c r="A557" s="88">
        <v>548</v>
      </c>
      <c r="B557" s="96"/>
      <c r="C557" s="96" t="s">
        <v>390</v>
      </c>
      <c r="D557" s="98"/>
      <c r="E557" s="149">
        <v>50</v>
      </c>
      <c r="F557" s="139" t="s">
        <v>85</v>
      </c>
      <c r="G557" s="140">
        <v>139</v>
      </c>
      <c r="H557" s="141">
        <f t="shared" si="30"/>
        <v>6950</v>
      </c>
      <c r="I557" s="98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W557" s="224"/>
      <c r="X557" s="224"/>
      <c r="Y557" s="224"/>
      <c r="Z557" s="224"/>
      <c r="AA557" s="224"/>
      <c r="AB557" s="224"/>
      <c r="AC557" s="224"/>
      <c r="AD557" s="224"/>
      <c r="AE557" s="224"/>
      <c r="AF557" s="224"/>
      <c r="AG557" s="224"/>
      <c r="AH557" s="224"/>
    </row>
    <row r="558" spans="1:34" s="81" customFormat="1">
      <c r="A558" s="88">
        <v>549</v>
      </c>
      <c r="B558" s="96"/>
      <c r="C558" s="96" t="s">
        <v>391</v>
      </c>
      <c r="D558" s="98"/>
      <c r="E558" s="149">
        <v>50</v>
      </c>
      <c r="F558" s="139" t="s">
        <v>85</v>
      </c>
      <c r="G558" s="140">
        <v>65</v>
      </c>
      <c r="H558" s="141">
        <f t="shared" si="30"/>
        <v>3250</v>
      </c>
      <c r="I558" s="98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W558" s="224"/>
      <c r="X558" s="224"/>
      <c r="Y558" s="224"/>
      <c r="Z558" s="224"/>
      <c r="AA558" s="224"/>
      <c r="AB558" s="224"/>
      <c r="AC558" s="224"/>
      <c r="AD558" s="224"/>
      <c r="AE558" s="224"/>
      <c r="AF558" s="224"/>
      <c r="AG558" s="224"/>
      <c r="AH558" s="224"/>
    </row>
    <row r="559" spans="1:34" s="81" customFormat="1">
      <c r="A559" s="88">
        <v>550</v>
      </c>
      <c r="B559" s="96"/>
      <c r="C559" s="96" t="s">
        <v>118</v>
      </c>
      <c r="D559" s="98"/>
      <c r="E559" s="149">
        <v>20</v>
      </c>
      <c r="F559" s="139" t="s">
        <v>85</v>
      </c>
      <c r="G559" s="140">
        <v>162</v>
      </c>
      <c r="H559" s="141">
        <f t="shared" si="30"/>
        <v>3240</v>
      </c>
      <c r="I559" s="98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W559" s="224"/>
      <c r="X559" s="224"/>
      <c r="Y559" s="224"/>
      <c r="Z559" s="224"/>
      <c r="AA559" s="224"/>
      <c r="AB559" s="224"/>
      <c r="AC559" s="224"/>
      <c r="AD559" s="224"/>
      <c r="AE559" s="224"/>
      <c r="AF559" s="224"/>
      <c r="AG559" s="224"/>
      <c r="AH559" s="224"/>
    </row>
    <row r="560" spans="1:34" s="81" customFormat="1">
      <c r="A560" s="88">
        <v>551</v>
      </c>
      <c r="B560" s="96"/>
      <c r="C560" s="96" t="s">
        <v>392</v>
      </c>
      <c r="D560" s="98"/>
      <c r="E560" s="149">
        <v>20</v>
      </c>
      <c r="F560" s="139" t="s">
        <v>85</v>
      </c>
      <c r="G560" s="140">
        <v>260</v>
      </c>
      <c r="H560" s="141">
        <f t="shared" si="30"/>
        <v>5200</v>
      </c>
      <c r="I560" s="98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W560" s="224"/>
      <c r="X560" s="224"/>
      <c r="Y560" s="224"/>
      <c r="Z560" s="224"/>
      <c r="AA560" s="224"/>
      <c r="AB560" s="224"/>
      <c r="AC560" s="224"/>
      <c r="AD560" s="224"/>
      <c r="AE560" s="224"/>
      <c r="AF560" s="224"/>
      <c r="AG560" s="224"/>
      <c r="AH560" s="224"/>
    </row>
    <row r="561" spans="1:34" s="81" customFormat="1">
      <c r="A561" s="88">
        <v>552</v>
      </c>
      <c r="B561" s="96"/>
      <c r="C561" s="167" t="s">
        <v>393</v>
      </c>
      <c r="D561" s="98"/>
      <c r="E561" s="149">
        <v>100</v>
      </c>
      <c r="F561" s="139" t="s">
        <v>85</v>
      </c>
      <c r="G561" s="140">
        <v>21.25</v>
      </c>
      <c r="H561" s="141">
        <f t="shared" si="30"/>
        <v>2125</v>
      </c>
      <c r="I561" s="98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W561" s="224"/>
      <c r="X561" s="224"/>
      <c r="Y561" s="224"/>
      <c r="Z561" s="224"/>
      <c r="AA561" s="224"/>
      <c r="AB561" s="224"/>
      <c r="AC561" s="224"/>
      <c r="AD561" s="224"/>
      <c r="AE561" s="224"/>
      <c r="AF561" s="224"/>
      <c r="AG561" s="224"/>
      <c r="AH561" s="224"/>
    </row>
    <row r="562" spans="1:34" s="81" customFormat="1">
      <c r="A562" s="88">
        <v>553</v>
      </c>
      <c r="B562" s="96"/>
      <c r="C562" s="96" t="s">
        <v>394</v>
      </c>
      <c r="D562" s="98"/>
      <c r="E562" s="149">
        <v>100</v>
      </c>
      <c r="F562" s="168" t="s">
        <v>85</v>
      </c>
      <c r="G562" s="140">
        <v>100</v>
      </c>
      <c r="H562" s="141">
        <f t="shared" si="30"/>
        <v>10000</v>
      </c>
      <c r="I562" s="98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W562" s="224"/>
      <c r="X562" s="224"/>
      <c r="Y562" s="224"/>
      <c r="Z562" s="224"/>
      <c r="AA562" s="224"/>
      <c r="AB562" s="224"/>
      <c r="AC562" s="224"/>
      <c r="AD562" s="224"/>
      <c r="AE562" s="224"/>
      <c r="AF562" s="224"/>
      <c r="AG562" s="224"/>
      <c r="AH562" s="224"/>
    </row>
    <row r="563" spans="1:34" s="81" customFormat="1">
      <c r="A563" s="88">
        <v>554</v>
      </c>
      <c r="B563" s="96"/>
      <c r="C563" s="96" t="s">
        <v>395</v>
      </c>
      <c r="D563" s="98"/>
      <c r="E563" s="149">
        <v>100</v>
      </c>
      <c r="F563" s="168" t="s">
        <v>85</v>
      </c>
      <c r="G563" s="140">
        <v>64</v>
      </c>
      <c r="H563" s="141">
        <f t="shared" si="30"/>
        <v>6400</v>
      </c>
      <c r="I563" s="98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W563" s="224"/>
      <c r="X563" s="224"/>
      <c r="Y563" s="224"/>
      <c r="Z563" s="224"/>
      <c r="AA563" s="224"/>
      <c r="AB563" s="224"/>
      <c r="AC563" s="224"/>
      <c r="AD563" s="224"/>
      <c r="AE563" s="224"/>
      <c r="AF563" s="224"/>
      <c r="AG563" s="224"/>
      <c r="AH563" s="224"/>
    </row>
    <row r="564" spans="1:34" s="81" customFormat="1">
      <c r="A564" s="88">
        <v>555</v>
      </c>
      <c r="B564" s="96"/>
      <c r="C564" s="96" t="s">
        <v>396</v>
      </c>
      <c r="D564" s="98"/>
      <c r="E564" s="149">
        <v>100</v>
      </c>
      <c r="F564" s="168" t="s">
        <v>85</v>
      </c>
      <c r="G564" s="140">
        <v>108</v>
      </c>
      <c r="H564" s="141">
        <f t="shared" si="30"/>
        <v>10800</v>
      </c>
      <c r="I564" s="98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W564" s="224"/>
      <c r="X564" s="224"/>
      <c r="Y564" s="224"/>
      <c r="Z564" s="224"/>
      <c r="AA564" s="224"/>
      <c r="AB564" s="224"/>
      <c r="AC564" s="224"/>
      <c r="AD564" s="224"/>
      <c r="AE564" s="224"/>
      <c r="AF564" s="224"/>
      <c r="AG564" s="224"/>
      <c r="AH564" s="224"/>
    </row>
    <row r="565" spans="1:34" s="81" customFormat="1">
      <c r="A565" s="88">
        <v>556</v>
      </c>
      <c r="B565" s="96"/>
      <c r="C565" s="96" t="s">
        <v>397</v>
      </c>
      <c r="D565" s="98"/>
      <c r="E565" s="149">
        <v>100</v>
      </c>
      <c r="F565" s="168" t="s">
        <v>85</v>
      </c>
      <c r="G565" s="140">
        <v>72</v>
      </c>
      <c r="H565" s="141">
        <f t="shared" si="30"/>
        <v>7200</v>
      </c>
      <c r="I565" s="98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W565" s="224"/>
      <c r="X565" s="224"/>
      <c r="Y565" s="224"/>
      <c r="Z565" s="224"/>
      <c r="AA565" s="224"/>
      <c r="AB565" s="224"/>
      <c r="AC565" s="224"/>
      <c r="AD565" s="224"/>
      <c r="AE565" s="224"/>
      <c r="AF565" s="224"/>
      <c r="AG565" s="224"/>
      <c r="AH565" s="224"/>
    </row>
    <row r="566" spans="1:34" s="81" customFormat="1">
      <c r="A566" s="88">
        <v>557</v>
      </c>
      <c r="B566" s="96"/>
      <c r="C566" s="96" t="s">
        <v>398</v>
      </c>
      <c r="D566" s="98"/>
      <c r="E566" s="149">
        <v>100</v>
      </c>
      <c r="F566" s="168" t="s">
        <v>85</v>
      </c>
      <c r="G566" s="140">
        <v>264</v>
      </c>
      <c r="H566" s="141">
        <f t="shared" si="30"/>
        <v>26400</v>
      </c>
      <c r="I566" s="98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W566" s="224"/>
      <c r="X566" s="224"/>
      <c r="Y566" s="224"/>
      <c r="Z566" s="224"/>
      <c r="AA566" s="224"/>
      <c r="AB566" s="224"/>
      <c r="AC566" s="224"/>
      <c r="AD566" s="224"/>
      <c r="AE566" s="224"/>
      <c r="AF566" s="224"/>
      <c r="AG566" s="224"/>
      <c r="AH566" s="224"/>
    </row>
    <row r="567" spans="1:34" s="81" customFormat="1">
      <c r="A567" s="88">
        <v>558</v>
      </c>
      <c r="B567" s="96"/>
      <c r="C567" s="96" t="s">
        <v>399</v>
      </c>
      <c r="D567" s="98"/>
      <c r="E567" s="149">
        <v>20</v>
      </c>
      <c r="F567" s="168" t="s">
        <v>85</v>
      </c>
      <c r="G567" s="140">
        <v>295</v>
      </c>
      <c r="H567" s="141">
        <f t="shared" si="30"/>
        <v>5900</v>
      </c>
      <c r="I567" s="98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W567" s="224"/>
      <c r="X567" s="224"/>
      <c r="Y567" s="224"/>
      <c r="Z567" s="224"/>
      <c r="AA567" s="224"/>
      <c r="AB567" s="224"/>
      <c r="AC567" s="224"/>
      <c r="AD567" s="224"/>
      <c r="AE567" s="224"/>
      <c r="AF567" s="224"/>
      <c r="AG567" s="224"/>
      <c r="AH567" s="224"/>
    </row>
    <row r="568" spans="1:34" s="81" customFormat="1">
      <c r="A568" s="88">
        <v>559</v>
      </c>
      <c r="B568" s="96"/>
      <c r="C568" s="148" t="s">
        <v>124</v>
      </c>
      <c r="D568" s="98"/>
      <c r="E568" s="149">
        <v>5</v>
      </c>
      <c r="F568" s="139" t="s">
        <v>125</v>
      </c>
      <c r="G568" s="140">
        <v>450</v>
      </c>
      <c r="H568" s="141">
        <f t="shared" si="30"/>
        <v>2250</v>
      </c>
      <c r="I568" s="98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W568" s="224"/>
      <c r="X568" s="224"/>
      <c r="Y568" s="224"/>
      <c r="Z568" s="224"/>
      <c r="AA568" s="224"/>
      <c r="AB568" s="224"/>
      <c r="AC568" s="224"/>
      <c r="AD568" s="224"/>
      <c r="AE568" s="224"/>
      <c r="AF568" s="224"/>
      <c r="AG568" s="224"/>
      <c r="AH568" s="224"/>
    </row>
    <row r="569" spans="1:34" s="81" customFormat="1">
      <c r="A569" s="88">
        <v>560</v>
      </c>
      <c r="B569" s="96"/>
      <c r="C569" s="96" t="s">
        <v>126</v>
      </c>
      <c r="D569" s="98"/>
      <c r="E569" s="149">
        <v>100</v>
      </c>
      <c r="F569" s="139" t="s">
        <v>121</v>
      </c>
      <c r="G569" s="140">
        <v>30</v>
      </c>
      <c r="H569" s="141">
        <f t="shared" si="30"/>
        <v>3000</v>
      </c>
      <c r="I569" s="98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W569" s="224"/>
      <c r="X569" s="224"/>
      <c r="Y569" s="224"/>
      <c r="Z569" s="224"/>
      <c r="AA569" s="224"/>
      <c r="AB569" s="224"/>
      <c r="AC569" s="224"/>
      <c r="AD569" s="224"/>
      <c r="AE569" s="224"/>
      <c r="AF569" s="224"/>
      <c r="AG569" s="224"/>
      <c r="AH569" s="224"/>
    </row>
    <row r="570" spans="1:34" s="81" customFormat="1">
      <c r="A570" s="88">
        <v>561</v>
      </c>
      <c r="B570" s="96"/>
      <c r="C570" s="96" t="s">
        <v>127</v>
      </c>
      <c r="D570" s="98"/>
      <c r="E570" s="149">
        <v>5</v>
      </c>
      <c r="F570" s="139" t="s">
        <v>85</v>
      </c>
      <c r="G570" s="140">
        <v>174</v>
      </c>
      <c r="H570" s="141">
        <f t="shared" si="30"/>
        <v>870</v>
      </c>
      <c r="I570" s="98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W570" s="224"/>
      <c r="X570" s="224"/>
      <c r="Y570" s="224"/>
      <c r="Z570" s="224"/>
      <c r="AA570" s="224"/>
      <c r="AB570" s="224"/>
      <c r="AC570" s="224"/>
      <c r="AD570" s="224"/>
      <c r="AE570" s="224"/>
      <c r="AF570" s="224"/>
      <c r="AG570" s="224"/>
      <c r="AH570" s="224"/>
    </row>
    <row r="571" spans="1:34" s="81" customFormat="1">
      <c r="A571" s="88">
        <v>562</v>
      </c>
      <c r="B571" s="96"/>
      <c r="C571" s="96" t="s">
        <v>128</v>
      </c>
      <c r="D571" s="98"/>
      <c r="E571" s="149">
        <v>100</v>
      </c>
      <c r="F571" s="139" t="s">
        <v>109</v>
      </c>
      <c r="G571" s="140">
        <v>22</v>
      </c>
      <c r="H571" s="141">
        <f t="shared" si="30"/>
        <v>2200</v>
      </c>
      <c r="I571" s="98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W571" s="224"/>
      <c r="X571" s="224"/>
      <c r="Y571" s="224"/>
      <c r="Z571" s="224"/>
      <c r="AA571" s="224"/>
      <c r="AB571" s="224"/>
      <c r="AC571" s="224"/>
      <c r="AD571" s="224"/>
      <c r="AE571" s="224"/>
      <c r="AF571" s="224"/>
      <c r="AG571" s="224"/>
      <c r="AH571" s="224"/>
    </row>
    <row r="572" spans="1:34" s="81" customFormat="1">
      <c r="A572" s="88">
        <v>563</v>
      </c>
      <c r="B572" s="96"/>
      <c r="C572" s="96" t="s">
        <v>129</v>
      </c>
      <c r="D572" s="98"/>
      <c r="E572" s="149">
        <v>100</v>
      </c>
      <c r="F572" s="139" t="s">
        <v>85</v>
      </c>
      <c r="G572" s="140">
        <v>119</v>
      </c>
      <c r="H572" s="141">
        <f t="shared" si="30"/>
        <v>11900</v>
      </c>
      <c r="I572" s="98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W572" s="224"/>
      <c r="X572" s="224"/>
      <c r="Y572" s="224"/>
      <c r="Z572" s="224"/>
      <c r="AA572" s="224"/>
      <c r="AB572" s="224"/>
      <c r="AC572" s="224"/>
      <c r="AD572" s="224"/>
      <c r="AE572" s="224"/>
      <c r="AF572" s="224"/>
      <c r="AG572" s="224"/>
      <c r="AH572" s="224"/>
    </row>
    <row r="573" spans="1:34" s="81" customFormat="1">
      <c r="A573" s="88">
        <v>564</v>
      </c>
      <c r="B573" s="96"/>
      <c r="C573" s="96" t="s">
        <v>130</v>
      </c>
      <c r="D573" s="98"/>
      <c r="E573" s="149">
        <v>100</v>
      </c>
      <c r="F573" s="139" t="s">
        <v>109</v>
      </c>
      <c r="G573" s="140">
        <v>40</v>
      </c>
      <c r="H573" s="141">
        <f t="shared" si="30"/>
        <v>4000</v>
      </c>
      <c r="I573" s="98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W573" s="224"/>
      <c r="X573" s="224"/>
      <c r="Y573" s="224"/>
      <c r="Z573" s="224"/>
      <c r="AA573" s="224"/>
      <c r="AB573" s="224"/>
      <c r="AC573" s="224"/>
      <c r="AD573" s="224"/>
      <c r="AE573" s="224"/>
      <c r="AF573" s="224"/>
      <c r="AG573" s="224"/>
      <c r="AH573" s="224"/>
    </row>
    <row r="574" spans="1:34" s="81" customFormat="1">
      <c r="A574" s="88">
        <v>565</v>
      </c>
      <c r="B574" s="96"/>
      <c r="C574" s="96" t="s">
        <v>400</v>
      </c>
      <c r="D574" s="98"/>
      <c r="E574" s="149">
        <v>2</v>
      </c>
      <c r="F574" s="139" t="s">
        <v>85</v>
      </c>
      <c r="G574" s="140">
        <v>1125</v>
      </c>
      <c r="H574" s="141">
        <f t="shared" si="30"/>
        <v>2250</v>
      </c>
      <c r="I574" s="98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W574" s="224"/>
      <c r="X574" s="224"/>
      <c r="Y574" s="224"/>
      <c r="Z574" s="224"/>
      <c r="AA574" s="224"/>
      <c r="AB574" s="224"/>
      <c r="AC574" s="224"/>
      <c r="AD574" s="224"/>
      <c r="AE574" s="224"/>
      <c r="AF574" s="224"/>
      <c r="AG574" s="224"/>
      <c r="AH574" s="224"/>
    </row>
    <row r="575" spans="1:34" s="81" customFormat="1">
      <c r="A575" s="88">
        <v>566</v>
      </c>
      <c r="B575" s="96"/>
      <c r="C575" s="96" t="s">
        <v>401</v>
      </c>
      <c r="D575" s="98"/>
      <c r="E575" s="149">
        <v>3</v>
      </c>
      <c r="F575" s="139" t="s">
        <v>85</v>
      </c>
      <c r="G575" s="140">
        <v>630</v>
      </c>
      <c r="H575" s="141">
        <f t="shared" si="30"/>
        <v>1890</v>
      </c>
      <c r="I575" s="98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W575" s="224"/>
      <c r="X575" s="224"/>
      <c r="Y575" s="224"/>
      <c r="Z575" s="224"/>
      <c r="AA575" s="224"/>
      <c r="AB575" s="224"/>
      <c r="AC575" s="224"/>
      <c r="AD575" s="224"/>
      <c r="AE575" s="224"/>
      <c r="AF575" s="224"/>
      <c r="AG575" s="224"/>
      <c r="AH575" s="224"/>
    </row>
    <row r="576" spans="1:34" s="81" customFormat="1">
      <c r="A576" s="88">
        <v>567</v>
      </c>
      <c r="B576" s="96"/>
      <c r="C576" s="96" t="s">
        <v>402</v>
      </c>
      <c r="D576" s="98"/>
      <c r="E576" s="149">
        <v>10</v>
      </c>
      <c r="F576" s="139" t="s">
        <v>85</v>
      </c>
      <c r="G576" s="140">
        <v>103</v>
      </c>
      <c r="H576" s="141">
        <f t="shared" si="30"/>
        <v>1030</v>
      </c>
      <c r="I576" s="98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W576" s="224"/>
      <c r="X576" s="224"/>
      <c r="Y576" s="224"/>
      <c r="Z576" s="224"/>
      <c r="AA576" s="224"/>
      <c r="AB576" s="224"/>
      <c r="AC576" s="224"/>
      <c r="AD576" s="224"/>
      <c r="AE576" s="224"/>
      <c r="AF576" s="224"/>
      <c r="AG576" s="224"/>
      <c r="AH576" s="224"/>
    </row>
    <row r="577" spans="1:36" ht="25.5">
      <c r="A577" s="237">
        <v>568</v>
      </c>
      <c r="B577" s="56" t="s">
        <v>32</v>
      </c>
      <c r="C577" s="56" t="s">
        <v>337</v>
      </c>
      <c r="D577" s="61" t="s">
        <v>38</v>
      </c>
      <c r="E577" s="61"/>
      <c r="F577" s="61"/>
      <c r="G577" s="62"/>
      <c r="H577" s="65">
        <f>SUM(H578:H627)</f>
        <v>570869.1</v>
      </c>
      <c r="I577" s="61" t="s">
        <v>26</v>
      </c>
      <c r="J577" s="234">
        <v>1</v>
      </c>
      <c r="K577" s="234"/>
      <c r="L577" s="234"/>
      <c r="M577" s="234"/>
      <c r="N577" s="234">
        <v>1</v>
      </c>
      <c r="O577" s="234"/>
      <c r="P577" s="234">
        <v>1</v>
      </c>
      <c r="Q577" s="234"/>
      <c r="R577" s="234"/>
      <c r="S577" s="234">
        <v>1</v>
      </c>
      <c r="T577" s="233"/>
      <c r="U577" s="233"/>
      <c r="W577" s="226">
        <f>+H577/4</f>
        <v>142717.27499999999</v>
      </c>
      <c r="X577" s="226"/>
      <c r="Y577" s="226"/>
      <c r="Z577" s="226"/>
      <c r="AA577" s="226">
        <f>+W577</f>
        <v>142717.27499999999</v>
      </c>
      <c r="AB577" s="226"/>
      <c r="AC577" s="226">
        <f>+AA577</f>
        <v>142717.27499999999</v>
      </c>
      <c r="AD577" s="226"/>
      <c r="AE577" s="226"/>
      <c r="AF577" s="226">
        <f>+AC577</f>
        <v>142717.27499999999</v>
      </c>
      <c r="AG577" s="223"/>
      <c r="AH577" s="223"/>
      <c r="AI577" s="83">
        <f>SUBTOTAL(9,J577:U577)</f>
        <v>4</v>
      </c>
      <c r="AJ577" s="84">
        <f>+H577/AI577</f>
        <v>142717.27499999999</v>
      </c>
    </row>
    <row r="578" spans="1:36" s="81" customFormat="1">
      <c r="A578" s="88">
        <v>569</v>
      </c>
      <c r="B578" s="96"/>
      <c r="C578" s="96" t="s">
        <v>376</v>
      </c>
      <c r="D578" s="98"/>
      <c r="E578" s="88">
        <v>10</v>
      </c>
      <c r="F578" s="86" t="s">
        <v>109</v>
      </c>
      <c r="G578" s="109">
        <v>1550</v>
      </c>
      <c r="H578" s="153">
        <f t="shared" ref="H578:H627" si="31">+E578*G578</f>
        <v>15500</v>
      </c>
      <c r="I578" s="98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W578" s="224"/>
      <c r="X578" s="224"/>
      <c r="Y578" s="224"/>
      <c r="Z578" s="224"/>
      <c r="AA578" s="224"/>
      <c r="AB578" s="224"/>
      <c r="AC578" s="224"/>
      <c r="AD578" s="224"/>
      <c r="AE578" s="224"/>
      <c r="AF578" s="224"/>
      <c r="AG578" s="224"/>
      <c r="AH578" s="224"/>
    </row>
    <row r="579" spans="1:36" s="81" customFormat="1">
      <c r="A579" s="88">
        <v>570</v>
      </c>
      <c r="B579" s="96"/>
      <c r="C579" s="96" t="s">
        <v>377</v>
      </c>
      <c r="D579" s="98"/>
      <c r="E579" s="88">
        <v>10</v>
      </c>
      <c r="F579" s="86" t="s">
        <v>109</v>
      </c>
      <c r="G579" s="109">
        <v>1650</v>
      </c>
      <c r="H579" s="153">
        <f t="shared" si="31"/>
        <v>16500</v>
      </c>
      <c r="I579" s="98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W579" s="224"/>
      <c r="X579" s="224"/>
      <c r="Y579" s="224"/>
      <c r="Z579" s="224"/>
      <c r="AA579" s="224"/>
      <c r="AB579" s="224"/>
      <c r="AC579" s="224"/>
      <c r="AD579" s="224"/>
      <c r="AE579" s="224"/>
      <c r="AF579" s="224"/>
      <c r="AG579" s="224"/>
      <c r="AH579" s="224"/>
    </row>
    <row r="580" spans="1:36" s="81" customFormat="1">
      <c r="A580" s="88">
        <v>571</v>
      </c>
      <c r="B580" s="96"/>
      <c r="C580" s="96" t="s">
        <v>169</v>
      </c>
      <c r="D580" s="98"/>
      <c r="E580" s="151">
        <v>30</v>
      </c>
      <c r="F580" s="139" t="s">
        <v>109</v>
      </c>
      <c r="G580" s="152">
        <v>1455</v>
      </c>
      <c r="H580" s="153">
        <f t="shared" si="31"/>
        <v>43650</v>
      </c>
      <c r="I580" s="98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W580" s="224"/>
      <c r="X580" s="224"/>
      <c r="Y580" s="224"/>
      <c r="Z580" s="224"/>
      <c r="AA580" s="224"/>
      <c r="AB580" s="224"/>
      <c r="AC580" s="224"/>
      <c r="AD580" s="224"/>
      <c r="AE580" s="224"/>
      <c r="AF580" s="224"/>
      <c r="AG580" s="224"/>
      <c r="AH580" s="224"/>
    </row>
    <row r="581" spans="1:36" s="81" customFormat="1">
      <c r="A581" s="88">
        <v>572</v>
      </c>
      <c r="B581" s="96"/>
      <c r="C581" s="96" t="s">
        <v>170</v>
      </c>
      <c r="D581" s="98"/>
      <c r="E581" s="151">
        <v>30</v>
      </c>
      <c r="F581" s="139" t="s">
        <v>109</v>
      </c>
      <c r="G581" s="152">
        <v>1655</v>
      </c>
      <c r="H581" s="153">
        <f t="shared" si="31"/>
        <v>49650</v>
      </c>
      <c r="I581" s="98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W581" s="224"/>
      <c r="X581" s="224"/>
      <c r="Y581" s="224"/>
      <c r="Z581" s="224"/>
      <c r="AA581" s="224"/>
      <c r="AB581" s="224"/>
      <c r="AC581" s="224"/>
      <c r="AD581" s="224"/>
      <c r="AE581" s="224"/>
      <c r="AF581" s="224"/>
      <c r="AG581" s="224"/>
      <c r="AH581" s="224"/>
    </row>
    <row r="582" spans="1:36" s="81" customFormat="1">
      <c r="A582" s="88">
        <v>573</v>
      </c>
      <c r="B582" s="96"/>
      <c r="C582" s="142" t="s">
        <v>165</v>
      </c>
      <c r="D582" s="98"/>
      <c r="E582" s="143">
        <v>35</v>
      </c>
      <c r="F582" s="86" t="s">
        <v>121</v>
      </c>
      <c r="G582" s="130">
        <v>237.5</v>
      </c>
      <c r="H582" s="153">
        <f t="shared" si="31"/>
        <v>8312.5</v>
      </c>
      <c r="I582" s="98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W582" s="224"/>
      <c r="X582" s="224"/>
      <c r="Y582" s="224"/>
      <c r="Z582" s="224"/>
      <c r="AA582" s="224"/>
      <c r="AB582" s="224"/>
      <c r="AC582" s="224"/>
      <c r="AD582" s="224"/>
      <c r="AE582" s="224"/>
      <c r="AF582" s="224"/>
      <c r="AG582" s="224"/>
      <c r="AH582" s="224"/>
    </row>
    <row r="583" spans="1:36" s="81" customFormat="1">
      <c r="A583" s="88">
        <v>574</v>
      </c>
      <c r="B583" s="96"/>
      <c r="C583" s="96" t="s">
        <v>118</v>
      </c>
      <c r="D583" s="98"/>
      <c r="E583" s="88">
        <v>20</v>
      </c>
      <c r="F583" s="86" t="s">
        <v>119</v>
      </c>
      <c r="G583" s="109">
        <v>620.24</v>
      </c>
      <c r="H583" s="153">
        <f t="shared" si="31"/>
        <v>12404.8</v>
      </c>
      <c r="I583" s="98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W583" s="224"/>
      <c r="X583" s="224"/>
      <c r="Y583" s="224"/>
      <c r="Z583" s="224"/>
      <c r="AA583" s="224"/>
      <c r="AB583" s="224"/>
      <c r="AC583" s="224"/>
      <c r="AD583" s="224"/>
      <c r="AE583" s="224"/>
      <c r="AF583" s="224"/>
      <c r="AG583" s="224"/>
      <c r="AH583" s="224"/>
    </row>
    <row r="584" spans="1:36" s="81" customFormat="1">
      <c r="A584" s="88">
        <v>575</v>
      </c>
      <c r="B584" s="96"/>
      <c r="C584" s="96" t="s">
        <v>120</v>
      </c>
      <c r="D584" s="98"/>
      <c r="E584" s="88">
        <v>50</v>
      </c>
      <c r="F584" s="86" t="s">
        <v>121</v>
      </c>
      <c r="G584" s="109">
        <v>150</v>
      </c>
      <c r="H584" s="153">
        <f t="shared" si="31"/>
        <v>7500</v>
      </c>
      <c r="I584" s="98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W584" s="224"/>
      <c r="X584" s="224"/>
      <c r="Y584" s="224"/>
      <c r="Z584" s="224"/>
      <c r="AA584" s="224"/>
      <c r="AB584" s="224"/>
      <c r="AC584" s="224"/>
      <c r="AD584" s="224"/>
      <c r="AE584" s="224"/>
      <c r="AF584" s="224"/>
      <c r="AG584" s="224"/>
      <c r="AH584" s="224"/>
    </row>
    <row r="585" spans="1:36" s="81" customFormat="1">
      <c r="A585" s="88">
        <v>576</v>
      </c>
      <c r="B585" s="96"/>
      <c r="C585" s="96" t="s">
        <v>122</v>
      </c>
      <c r="D585" s="98"/>
      <c r="E585" s="88">
        <v>50</v>
      </c>
      <c r="F585" s="86" t="s">
        <v>121</v>
      </c>
      <c r="G585" s="109">
        <v>180</v>
      </c>
      <c r="H585" s="153">
        <f t="shared" si="31"/>
        <v>9000</v>
      </c>
      <c r="I585" s="98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W585" s="224"/>
      <c r="X585" s="224"/>
      <c r="Y585" s="224"/>
      <c r="Z585" s="224"/>
      <c r="AA585" s="224"/>
      <c r="AB585" s="224"/>
      <c r="AC585" s="224"/>
      <c r="AD585" s="224"/>
      <c r="AE585" s="224"/>
      <c r="AF585" s="224"/>
      <c r="AG585" s="224"/>
      <c r="AH585" s="224"/>
    </row>
    <row r="586" spans="1:36" s="81" customFormat="1">
      <c r="A586" s="88">
        <v>577</v>
      </c>
      <c r="B586" s="96"/>
      <c r="C586" s="96" t="s">
        <v>123</v>
      </c>
      <c r="D586" s="98"/>
      <c r="E586" s="88">
        <v>50</v>
      </c>
      <c r="F586" s="86" t="s">
        <v>119</v>
      </c>
      <c r="G586" s="109">
        <v>32</v>
      </c>
      <c r="H586" s="153">
        <f t="shared" si="31"/>
        <v>1600</v>
      </c>
      <c r="I586" s="98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W586" s="224"/>
      <c r="X586" s="224"/>
      <c r="Y586" s="224"/>
      <c r="Z586" s="224"/>
      <c r="AA586" s="224"/>
      <c r="AB586" s="224"/>
      <c r="AC586" s="224"/>
      <c r="AD586" s="224"/>
      <c r="AE586" s="224"/>
      <c r="AF586" s="224"/>
      <c r="AG586" s="224"/>
      <c r="AH586" s="224"/>
    </row>
    <row r="587" spans="1:36" s="81" customFormat="1">
      <c r="A587" s="88">
        <v>578</v>
      </c>
      <c r="B587" s="96"/>
      <c r="C587" s="96" t="s">
        <v>378</v>
      </c>
      <c r="D587" s="98"/>
      <c r="E587" s="88">
        <v>30</v>
      </c>
      <c r="F587" s="86" t="s">
        <v>85</v>
      </c>
      <c r="G587" s="109">
        <v>100</v>
      </c>
      <c r="H587" s="153">
        <f t="shared" si="31"/>
        <v>3000</v>
      </c>
      <c r="I587" s="98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W587" s="224"/>
      <c r="X587" s="224"/>
      <c r="Y587" s="224"/>
      <c r="Z587" s="224"/>
      <c r="AA587" s="224"/>
      <c r="AB587" s="224"/>
      <c r="AC587" s="224"/>
      <c r="AD587" s="224"/>
      <c r="AE587" s="224"/>
      <c r="AF587" s="224"/>
      <c r="AG587" s="224"/>
      <c r="AH587" s="224"/>
    </row>
    <row r="588" spans="1:36" s="81" customFormat="1">
      <c r="A588" s="88">
        <v>579</v>
      </c>
      <c r="B588" s="96"/>
      <c r="C588" s="96" t="s">
        <v>181</v>
      </c>
      <c r="D588" s="98"/>
      <c r="E588" s="151">
        <v>50</v>
      </c>
      <c r="F588" s="139" t="s">
        <v>109</v>
      </c>
      <c r="G588" s="152">
        <v>1499</v>
      </c>
      <c r="H588" s="153">
        <f t="shared" si="31"/>
        <v>74950</v>
      </c>
      <c r="I588" s="98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W588" s="224"/>
      <c r="X588" s="224"/>
      <c r="Y588" s="224"/>
      <c r="Z588" s="224"/>
      <c r="AA588" s="224"/>
      <c r="AB588" s="224"/>
      <c r="AC588" s="224"/>
      <c r="AD588" s="224"/>
      <c r="AE588" s="224"/>
      <c r="AF588" s="224"/>
      <c r="AG588" s="224"/>
      <c r="AH588" s="224"/>
    </row>
    <row r="589" spans="1:36" s="81" customFormat="1">
      <c r="A589" s="88">
        <v>580</v>
      </c>
      <c r="B589" s="96"/>
      <c r="C589" s="96" t="s">
        <v>379</v>
      </c>
      <c r="D589" s="98"/>
      <c r="E589" s="88">
        <v>50</v>
      </c>
      <c r="F589" s="86" t="s">
        <v>119</v>
      </c>
      <c r="G589" s="109">
        <v>97.75</v>
      </c>
      <c r="H589" s="153">
        <f t="shared" si="31"/>
        <v>4887.5</v>
      </c>
      <c r="I589" s="98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W589" s="224"/>
      <c r="X589" s="224"/>
      <c r="Y589" s="224"/>
      <c r="Z589" s="224"/>
      <c r="AA589" s="224"/>
      <c r="AB589" s="224"/>
      <c r="AC589" s="224"/>
      <c r="AD589" s="224"/>
      <c r="AE589" s="224"/>
      <c r="AF589" s="224"/>
      <c r="AG589" s="224"/>
      <c r="AH589" s="224"/>
    </row>
    <row r="590" spans="1:36" s="81" customFormat="1">
      <c r="A590" s="88">
        <v>581</v>
      </c>
      <c r="B590" s="96"/>
      <c r="C590" s="96" t="s">
        <v>380</v>
      </c>
      <c r="D590" s="98"/>
      <c r="E590" s="88">
        <v>60</v>
      </c>
      <c r="F590" s="86" t="s">
        <v>381</v>
      </c>
      <c r="G590" s="109">
        <v>279.77999999999997</v>
      </c>
      <c r="H590" s="153">
        <f t="shared" si="31"/>
        <v>16786.8</v>
      </c>
      <c r="I590" s="98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W590" s="224"/>
      <c r="X590" s="224"/>
      <c r="Y590" s="224"/>
      <c r="Z590" s="224"/>
      <c r="AA590" s="224"/>
      <c r="AB590" s="224"/>
      <c r="AC590" s="224"/>
      <c r="AD590" s="224"/>
      <c r="AE590" s="224"/>
      <c r="AF590" s="224"/>
      <c r="AG590" s="224"/>
      <c r="AH590" s="224"/>
    </row>
    <row r="591" spans="1:36" s="81" customFormat="1">
      <c r="A591" s="88">
        <v>582</v>
      </c>
      <c r="B591" s="96"/>
      <c r="C591" s="96" t="s">
        <v>382</v>
      </c>
      <c r="D591" s="98"/>
      <c r="E591" s="88">
        <v>40</v>
      </c>
      <c r="F591" s="86" t="s">
        <v>383</v>
      </c>
      <c r="G591" s="109">
        <v>266</v>
      </c>
      <c r="H591" s="153">
        <f t="shared" si="31"/>
        <v>10640</v>
      </c>
      <c r="I591" s="98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W591" s="224"/>
      <c r="X591" s="224"/>
      <c r="Y591" s="224"/>
      <c r="Z591" s="224"/>
      <c r="AA591" s="224"/>
      <c r="AB591" s="224"/>
      <c r="AC591" s="224"/>
      <c r="AD591" s="224"/>
      <c r="AE591" s="224"/>
      <c r="AF591" s="224"/>
      <c r="AG591" s="224"/>
      <c r="AH591" s="224"/>
    </row>
    <row r="592" spans="1:36" s="81" customFormat="1">
      <c r="A592" s="88">
        <v>583</v>
      </c>
      <c r="B592" s="96"/>
      <c r="C592" s="96" t="s">
        <v>384</v>
      </c>
      <c r="D592" s="98"/>
      <c r="E592" s="88">
        <v>10</v>
      </c>
      <c r="F592" s="86" t="s">
        <v>134</v>
      </c>
      <c r="G592" s="109">
        <v>560</v>
      </c>
      <c r="H592" s="153">
        <f t="shared" si="31"/>
        <v>5600</v>
      </c>
      <c r="I592" s="98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W592" s="224"/>
      <c r="X592" s="224"/>
      <c r="Y592" s="224"/>
      <c r="Z592" s="224"/>
      <c r="AA592" s="224"/>
      <c r="AB592" s="224"/>
      <c r="AC592" s="224"/>
      <c r="AD592" s="224"/>
      <c r="AE592" s="224"/>
      <c r="AF592" s="224"/>
      <c r="AG592" s="224"/>
      <c r="AH592" s="224"/>
    </row>
    <row r="593" spans="1:34" s="81" customFormat="1">
      <c r="A593" s="88">
        <v>584</v>
      </c>
      <c r="B593" s="96"/>
      <c r="C593" s="96" t="s">
        <v>184</v>
      </c>
      <c r="D593" s="98"/>
      <c r="E593" s="88">
        <v>60</v>
      </c>
      <c r="F593" s="86" t="s">
        <v>85</v>
      </c>
      <c r="G593" s="109">
        <v>50</v>
      </c>
      <c r="H593" s="153">
        <f t="shared" si="31"/>
        <v>3000</v>
      </c>
      <c r="I593" s="98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W593" s="224"/>
      <c r="X593" s="224"/>
      <c r="Y593" s="224"/>
      <c r="Z593" s="224"/>
      <c r="AA593" s="224"/>
      <c r="AB593" s="224"/>
      <c r="AC593" s="224"/>
      <c r="AD593" s="224"/>
      <c r="AE593" s="224"/>
      <c r="AF593" s="224"/>
      <c r="AG593" s="224"/>
      <c r="AH593" s="224"/>
    </row>
    <row r="594" spans="1:34" s="81" customFormat="1">
      <c r="A594" s="88">
        <v>585</v>
      </c>
      <c r="B594" s="96"/>
      <c r="C594" s="142" t="s">
        <v>164</v>
      </c>
      <c r="D594" s="98"/>
      <c r="E594" s="143">
        <v>50</v>
      </c>
      <c r="F594" s="86" t="s">
        <v>121</v>
      </c>
      <c r="G594" s="130">
        <v>250</v>
      </c>
      <c r="H594" s="153">
        <f t="shared" si="31"/>
        <v>12500</v>
      </c>
      <c r="I594" s="98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W594" s="224"/>
      <c r="X594" s="224"/>
      <c r="Y594" s="224"/>
      <c r="Z594" s="224"/>
      <c r="AA594" s="224"/>
      <c r="AB594" s="224"/>
      <c r="AC594" s="224"/>
      <c r="AD594" s="224"/>
      <c r="AE594" s="224"/>
      <c r="AF594" s="224"/>
      <c r="AG594" s="224"/>
      <c r="AH594" s="224"/>
    </row>
    <row r="595" spans="1:34" s="81" customFormat="1">
      <c r="A595" s="88">
        <v>586</v>
      </c>
      <c r="B595" s="96"/>
      <c r="C595" s="96" t="s">
        <v>349</v>
      </c>
      <c r="D595" s="98"/>
      <c r="E595" s="88">
        <v>85</v>
      </c>
      <c r="F595" s="86" t="s">
        <v>121</v>
      </c>
      <c r="G595" s="109">
        <v>257.5</v>
      </c>
      <c r="H595" s="153">
        <f t="shared" si="31"/>
        <v>21887.5</v>
      </c>
      <c r="I595" s="98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W595" s="224"/>
      <c r="X595" s="224"/>
      <c r="Y595" s="224"/>
      <c r="Z595" s="224"/>
      <c r="AA595" s="224"/>
      <c r="AB595" s="224"/>
      <c r="AC595" s="224"/>
      <c r="AD595" s="224"/>
      <c r="AE595" s="224"/>
      <c r="AF595" s="224"/>
      <c r="AG595" s="224"/>
      <c r="AH595" s="224"/>
    </row>
    <row r="596" spans="1:34" s="81" customFormat="1">
      <c r="A596" s="88">
        <v>587</v>
      </c>
      <c r="B596" s="96"/>
      <c r="C596" s="96" t="s">
        <v>385</v>
      </c>
      <c r="D596" s="98"/>
      <c r="E596" s="88">
        <v>20</v>
      </c>
      <c r="F596" s="86" t="s">
        <v>85</v>
      </c>
      <c r="G596" s="109">
        <v>130</v>
      </c>
      <c r="H596" s="153">
        <f t="shared" si="31"/>
        <v>2600</v>
      </c>
      <c r="I596" s="98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W596" s="224"/>
      <c r="X596" s="224"/>
      <c r="Y596" s="224"/>
      <c r="Z596" s="224"/>
      <c r="AA596" s="224"/>
      <c r="AB596" s="224"/>
      <c r="AC596" s="224"/>
      <c r="AD596" s="224"/>
      <c r="AE596" s="224"/>
      <c r="AF596" s="224"/>
      <c r="AG596" s="224"/>
      <c r="AH596" s="224"/>
    </row>
    <row r="597" spans="1:34" s="81" customFormat="1">
      <c r="A597" s="88">
        <v>588</v>
      </c>
      <c r="B597" s="96"/>
      <c r="C597" s="96" t="s">
        <v>358</v>
      </c>
      <c r="D597" s="98"/>
      <c r="E597" s="88">
        <v>200</v>
      </c>
      <c r="F597" s="86" t="s">
        <v>121</v>
      </c>
      <c r="G597" s="109">
        <v>115</v>
      </c>
      <c r="H597" s="153">
        <f t="shared" si="31"/>
        <v>23000</v>
      </c>
      <c r="I597" s="98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W597" s="224"/>
      <c r="X597" s="224"/>
      <c r="Y597" s="224"/>
      <c r="Z597" s="224"/>
      <c r="AA597" s="224"/>
      <c r="AB597" s="224"/>
      <c r="AC597" s="224"/>
      <c r="AD597" s="224"/>
      <c r="AE597" s="224"/>
      <c r="AF597" s="224"/>
      <c r="AG597" s="224"/>
      <c r="AH597" s="224"/>
    </row>
    <row r="598" spans="1:34" s="81" customFormat="1">
      <c r="A598" s="88">
        <v>589</v>
      </c>
      <c r="B598" s="96"/>
      <c r="C598" s="96" t="s">
        <v>386</v>
      </c>
      <c r="D598" s="98"/>
      <c r="E598" s="88">
        <v>10</v>
      </c>
      <c r="F598" s="86" t="s">
        <v>119</v>
      </c>
      <c r="G598" s="109">
        <v>131</v>
      </c>
      <c r="H598" s="153">
        <f t="shared" si="31"/>
        <v>1310</v>
      </c>
      <c r="I598" s="98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W598" s="224"/>
      <c r="X598" s="224"/>
      <c r="Y598" s="224"/>
      <c r="Z598" s="224"/>
      <c r="AA598" s="224"/>
      <c r="AB598" s="224"/>
      <c r="AC598" s="224"/>
      <c r="AD598" s="224"/>
      <c r="AE598" s="224"/>
      <c r="AF598" s="224"/>
      <c r="AG598" s="224"/>
      <c r="AH598" s="224"/>
    </row>
    <row r="599" spans="1:34" s="81" customFormat="1">
      <c r="A599" s="88">
        <v>590</v>
      </c>
      <c r="B599" s="96"/>
      <c r="C599" s="96" t="s">
        <v>387</v>
      </c>
      <c r="D599" s="98"/>
      <c r="E599" s="88">
        <v>30</v>
      </c>
      <c r="F599" s="86" t="s">
        <v>119</v>
      </c>
      <c r="G599" s="109">
        <v>366</v>
      </c>
      <c r="H599" s="153">
        <f t="shared" si="31"/>
        <v>10980</v>
      </c>
      <c r="I599" s="98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W599" s="224"/>
      <c r="X599" s="224"/>
      <c r="Y599" s="224"/>
      <c r="Z599" s="224"/>
      <c r="AA599" s="224"/>
      <c r="AB599" s="224"/>
      <c r="AC599" s="224"/>
      <c r="AD599" s="224"/>
      <c r="AE599" s="224"/>
      <c r="AF599" s="224"/>
      <c r="AG599" s="224"/>
      <c r="AH599" s="224"/>
    </row>
    <row r="600" spans="1:34" s="81" customFormat="1">
      <c r="A600" s="88">
        <v>591</v>
      </c>
      <c r="B600" s="96"/>
      <c r="C600" s="96" t="s">
        <v>388</v>
      </c>
      <c r="D600" s="98"/>
      <c r="E600" s="88">
        <v>50</v>
      </c>
      <c r="F600" s="86" t="s">
        <v>85</v>
      </c>
      <c r="G600" s="109">
        <v>156.75</v>
      </c>
      <c r="H600" s="153">
        <f t="shared" si="31"/>
        <v>7837.5</v>
      </c>
      <c r="I600" s="98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W600" s="224"/>
      <c r="X600" s="224"/>
      <c r="Y600" s="224"/>
      <c r="Z600" s="224"/>
      <c r="AA600" s="224"/>
      <c r="AB600" s="224"/>
      <c r="AC600" s="224"/>
      <c r="AD600" s="224"/>
      <c r="AE600" s="224"/>
      <c r="AF600" s="224"/>
      <c r="AG600" s="224"/>
      <c r="AH600" s="224"/>
    </row>
    <row r="601" spans="1:34" s="81" customFormat="1">
      <c r="A601" s="88">
        <v>592</v>
      </c>
      <c r="B601" s="96"/>
      <c r="C601" s="96" t="s">
        <v>389</v>
      </c>
      <c r="D601" s="98"/>
      <c r="E601" s="88">
        <v>20</v>
      </c>
      <c r="F601" s="86" t="s">
        <v>85</v>
      </c>
      <c r="G601" s="109">
        <v>2103.5</v>
      </c>
      <c r="H601" s="153">
        <f t="shared" si="31"/>
        <v>42070</v>
      </c>
      <c r="I601" s="98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W601" s="224"/>
      <c r="X601" s="224"/>
      <c r="Y601" s="224"/>
      <c r="Z601" s="224"/>
      <c r="AA601" s="224"/>
      <c r="AB601" s="224"/>
      <c r="AC601" s="224"/>
      <c r="AD601" s="224"/>
      <c r="AE601" s="224"/>
      <c r="AF601" s="224"/>
      <c r="AG601" s="224"/>
      <c r="AH601" s="224"/>
    </row>
    <row r="602" spans="1:34" s="81" customFormat="1">
      <c r="A602" s="88">
        <v>593</v>
      </c>
      <c r="B602" s="96"/>
      <c r="C602" s="96" t="s">
        <v>110</v>
      </c>
      <c r="D602" s="98"/>
      <c r="E602" s="151">
        <v>50</v>
      </c>
      <c r="F602" s="139" t="s">
        <v>109</v>
      </c>
      <c r="G602" s="152">
        <v>119</v>
      </c>
      <c r="H602" s="153">
        <f t="shared" si="31"/>
        <v>5950</v>
      </c>
      <c r="I602" s="98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W602" s="224"/>
      <c r="X602" s="224"/>
      <c r="Y602" s="224"/>
      <c r="Z602" s="224"/>
      <c r="AA602" s="224"/>
      <c r="AB602" s="224"/>
      <c r="AC602" s="224"/>
      <c r="AD602" s="224"/>
      <c r="AE602" s="224"/>
      <c r="AF602" s="224"/>
      <c r="AG602" s="224"/>
      <c r="AH602" s="224"/>
    </row>
    <row r="603" spans="1:34" s="81" customFormat="1">
      <c r="A603" s="88">
        <v>594</v>
      </c>
      <c r="B603" s="96"/>
      <c r="C603" s="96" t="s">
        <v>111</v>
      </c>
      <c r="D603" s="98"/>
      <c r="E603" s="151">
        <v>30</v>
      </c>
      <c r="F603" s="139" t="s">
        <v>112</v>
      </c>
      <c r="G603" s="152">
        <v>67</v>
      </c>
      <c r="H603" s="153">
        <f t="shared" si="31"/>
        <v>2010</v>
      </c>
      <c r="I603" s="98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W603" s="224"/>
      <c r="X603" s="224"/>
      <c r="Y603" s="224"/>
      <c r="Z603" s="224"/>
      <c r="AA603" s="224"/>
      <c r="AB603" s="224"/>
      <c r="AC603" s="224"/>
      <c r="AD603" s="224"/>
      <c r="AE603" s="224"/>
      <c r="AF603" s="224"/>
      <c r="AG603" s="224"/>
      <c r="AH603" s="224"/>
    </row>
    <row r="604" spans="1:34" s="81" customFormat="1">
      <c r="A604" s="88">
        <v>595</v>
      </c>
      <c r="B604" s="96"/>
      <c r="C604" s="96" t="s">
        <v>84</v>
      </c>
      <c r="D604" s="98"/>
      <c r="E604" s="88">
        <v>50</v>
      </c>
      <c r="F604" s="139" t="s">
        <v>109</v>
      </c>
      <c r="G604" s="152">
        <v>972</v>
      </c>
      <c r="H604" s="153">
        <f t="shared" si="31"/>
        <v>48600</v>
      </c>
      <c r="I604" s="98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W604" s="224"/>
      <c r="X604" s="224"/>
      <c r="Y604" s="224"/>
      <c r="Z604" s="224"/>
      <c r="AA604" s="224"/>
      <c r="AB604" s="224"/>
      <c r="AC604" s="224"/>
      <c r="AD604" s="224"/>
      <c r="AE604" s="224"/>
      <c r="AF604" s="224"/>
      <c r="AG604" s="224"/>
      <c r="AH604" s="224"/>
    </row>
    <row r="605" spans="1:34" s="81" customFormat="1">
      <c r="A605" s="88">
        <v>596</v>
      </c>
      <c r="B605" s="96"/>
      <c r="C605" s="96" t="s">
        <v>115</v>
      </c>
      <c r="D605" s="98"/>
      <c r="E605" s="88">
        <v>10</v>
      </c>
      <c r="F605" s="86" t="s">
        <v>85</v>
      </c>
      <c r="G605" s="109">
        <v>250</v>
      </c>
      <c r="H605" s="153">
        <f t="shared" si="31"/>
        <v>2500</v>
      </c>
      <c r="I605" s="98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W605" s="224"/>
      <c r="X605" s="224"/>
      <c r="Y605" s="224"/>
      <c r="Z605" s="224"/>
      <c r="AA605" s="224"/>
      <c r="AB605" s="224"/>
      <c r="AC605" s="224"/>
      <c r="AD605" s="224"/>
      <c r="AE605" s="224"/>
      <c r="AF605" s="224"/>
      <c r="AG605" s="224"/>
      <c r="AH605" s="224"/>
    </row>
    <row r="606" spans="1:34" s="81" customFormat="1">
      <c r="A606" s="88">
        <v>597</v>
      </c>
      <c r="B606" s="96"/>
      <c r="C606" s="96" t="s">
        <v>116</v>
      </c>
      <c r="D606" s="98"/>
      <c r="E606" s="88">
        <v>20</v>
      </c>
      <c r="F606" s="86" t="s">
        <v>117</v>
      </c>
      <c r="G606" s="109">
        <v>75</v>
      </c>
      <c r="H606" s="153">
        <f t="shared" si="31"/>
        <v>1500</v>
      </c>
      <c r="I606" s="98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W606" s="224"/>
      <c r="X606" s="224"/>
      <c r="Y606" s="224"/>
      <c r="Z606" s="224"/>
      <c r="AA606" s="224"/>
      <c r="AB606" s="224"/>
      <c r="AC606" s="224"/>
      <c r="AD606" s="224"/>
      <c r="AE606" s="224"/>
      <c r="AF606" s="224"/>
      <c r="AG606" s="224"/>
      <c r="AH606" s="224"/>
    </row>
    <row r="607" spans="1:34" s="81" customFormat="1">
      <c r="A607" s="88">
        <v>598</v>
      </c>
      <c r="B607" s="96"/>
      <c r="C607" s="96" t="s">
        <v>245</v>
      </c>
      <c r="D607" s="98"/>
      <c r="E607" s="88">
        <v>100</v>
      </c>
      <c r="F607" s="86" t="s">
        <v>121</v>
      </c>
      <c r="G607" s="109">
        <v>100</v>
      </c>
      <c r="H607" s="153">
        <f t="shared" si="31"/>
        <v>10000</v>
      </c>
      <c r="I607" s="98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W607" s="224"/>
      <c r="X607" s="224"/>
      <c r="Y607" s="224"/>
      <c r="Z607" s="224"/>
      <c r="AA607" s="224"/>
      <c r="AB607" s="224"/>
      <c r="AC607" s="224"/>
      <c r="AD607" s="224"/>
      <c r="AE607" s="224"/>
      <c r="AF607" s="224"/>
      <c r="AG607" s="224"/>
      <c r="AH607" s="224"/>
    </row>
    <row r="608" spans="1:34" s="81" customFormat="1">
      <c r="A608" s="88">
        <v>599</v>
      </c>
      <c r="B608" s="96"/>
      <c r="C608" s="150" t="s">
        <v>171</v>
      </c>
      <c r="D608" s="98"/>
      <c r="E608" s="151">
        <v>100</v>
      </c>
      <c r="F608" s="86" t="s">
        <v>121</v>
      </c>
      <c r="G608" s="152">
        <v>120</v>
      </c>
      <c r="H608" s="153">
        <f t="shared" si="31"/>
        <v>12000</v>
      </c>
      <c r="I608" s="98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W608" s="224"/>
      <c r="X608" s="224"/>
      <c r="Y608" s="224"/>
      <c r="Z608" s="224"/>
      <c r="AA608" s="224"/>
      <c r="AB608" s="224"/>
      <c r="AC608" s="224"/>
      <c r="AD608" s="224"/>
      <c r="AE608" s="224"/>
      <c r="AF608" s="224"/>
      <c r="AG608" s="224"/>
      <c r="AH608" s="224"/>
    </row>
    <row r="609" spans="1:34" s="81" customFormat="1">
      <c r="A609" s="88">
        <v>600</v>
      </c>
      <c r="B609" s="96"/>
      <c r="C609" s="96" t="s">
        <v>390</v>
      </c>
      <c r="D609" s="98"/>
      <c r="E609" s="151">
        <v>50</v>
      </c>
      <c r="F609" s="139" t="s">
        <v>85</v>
      </c>
      <c r="G609" s="152">
        <v>139</v>
      </c>
      <c r="H609" s="153">
        <f t="shared" si="31"/>
        <v>6950</v>
      </c>
      <c r="I609" s="98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W609" s="224"/>
      <c r="X609" s="224"/>
      <c r="Y609" s="224"/>
      <c r="Z609" s="224"/>
      <c r="AA609" s="224"/>
      <c r="AB609" s="224"/>
      <c r="AC609" s="224"/>
      <c r="AD609" s="224"/>
      <c r="AE609" s="224"/>
      <c r="AF609" s="224"/>
      <c r="AG609" s="224"/>
      <c r="AH609" s="224"/>
    </row>
    <row r="610" spans="1:34" s="81" customFormat="1">
      <c r="A610" s="88">
        <v>601</v>
      </c>
      <c r="B610" s="96"/>
      <c r="C610" s="96" t="s">
        <v>391</v>
      </c>
      <c r="D610" s="98"/>
      <c r="E610" s="151">
        <v>50</v>
      </c>
      <c r="F610" s="139" t="s">
        <v>85</v>
      </c>
      <c r="G610" s="152">
        <v>65</v>
      </c>
      <c r="H610" s="153">
        <f t="shared" si="31"/>
        <v>3250</v>
      </c>
      <c r="I610" s="98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W610" s="224"/>
      <c r="X610" s="224"/>
      <c r="Y610" s="224"/>
      <c r="Z610" s="224"/>
      <c r="AA610" s="224"/>
      <c r="AB610" s="224"/>
      <c r="AC610" s="224"/>
      <c r="AD610" s="224"/>
      <c r="AE610" s="224"/>
      <c r="AF610" s="224"/>
      <c r="AG610" s="224"/>
      <c r="AH610" s="224"/>
    </row>
    <row r="611" spans="1:34" s="81" customFormat="1">
      <c r="A611" s="88">
        <v>602</v>
      </c>
      <c r="B611" s="96"/>
      <c r="C611" s="96" t="s">
        <v>118</v>
      </c>
      <c r="D611" s="98"/>
      <c r="E611" s="151">
        <v>20</v>
      </c>
      <c r="F611" s="139" t="s">
        <v>85</v>
      </c>
      <c r="G611" s="152">
        <v>162</v>
      </c>
      <c r="H611" s="153">
        <f t="shared" si="31"/>
        <v>3240</v>
      </c>
      <c r="I611" s="98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W611" s="224"/>
      <c r="X611" s="224"/>
      <c r="Y611" s="224"/>
      <c r="Z611" s="224"/>
      <c r="AA611" s="224"/>
      <c r="AB611" s="224"/>
      <c r="AC611" s="224"/>
      <c r="AD611" s="224"/>
      <c r="AE611" s="224"/>
      <c r="AF611" s="224"/>
      <c r="AG611" s="224"/>
      <c r="AH611" s="224"/>
    </row>
    <row r="612" spans="1:34" s="81" customFormat="1">
      <c r="A612" s="88">
        <v>603</v>
      </c>
      <c r="B612" s="96"/>
      <c r="C612" s="96" t="s">
        <v>392</v>
      </c>
      <c r="D612" s="98"/>
      <c r="E612" s="151">
        <v>20</v>
      </c>
      <c r="F612" s="139" t="s">
        <v>85</v>
      </c>
      <c r="G612" s="152">
        <v>260</v>
      </c>
      <c r="H612" s="153">
        <f t="shared" si="31"/>
        <v>5200</v>
      </c>
      <c r="I612" s="98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W612" s="224"/>
      <c r="X612" s="224"/>
      <c r="Y612" s="224"/>
      <c r="Z612" s="224"/>
      <c r="AA612" s="224"/>
      <c r="AB612" s="224"/>
      <c r="AC612" s="224"/>
      <c r="AD612" s="224"/>
      <c r="AE612" s="224"/>
      <c r="AF612" s="224"/>
      <c r="AG612" s="224"/>
      <c r="AH612" s="224"/>
    </row>
    <row r="613" spans="1:34" s="81" customFormat="1">
      <c r="A613" s="88">
        <v>604</v>
      </c>
      <c r="B613" s="96"/>
      <c r="C613" s="167" t="s">
        <v>393</v>
      </c>
      <c r="D613" s="98"/>
      <c r="E613" s="151">
        <v>50</v>
      </c>
      <c r="F613" s="139" t="s">
        <v>85</v>
      </c>
      <c r="G613" s="152">
        <v>21.25</v>
      </c>
      <c r="H613" s="153">
        <f t="shared" si="31"/>
        <v>1062.5</v>
      </c>
      <c r="I613" s="98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W613" s="224"/>
      <c r="X613" s="224"/>
      <c r="Y613" s="224"/>
      <c r="Z613" s="224"/>
      <c r="AA613" s="224"/>
      <c r="AB613" s="224"/>
      <c r="AC613" s="224"/>
      <c r="AD613" s="224"/>
      <c r="AE613" s="224"/>
      <c r="AF613" s="224"/>
      <c r="AG613" s="224"/>
      <c r="AH613" s="224"/>
    </row>
    <row r="614" spans="1:34" s="81" customFormat="1">
      <c r="A614" s="88">
        <v>605</v>
      </c>
      <c r="B614" s="96"/>
      <c r="C614" s="96" t="s">
        <v>394</v>
      </c>
      <c r="D614" s="98"/>
      <c r="E614" s="151">
        <v>50</v>
      </c>
      <c r="F614" s="169" t="s">
        <v>85</v>
      </c>
      <c r="G614" s="152">
        <v>100</v>
      </c>
      <c r="H614" s="153">
        <f t="shared" si="31"/>
        <v>5000</v>
      </c>
      <c r="I614" s="98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W614" s="224"/>
      <c r="X614" s="224"/>
      <c r="Y614" s="224"/>
      <c r="Z614" s="224"/>
      <c r="AA614" s="224"/>
      <c r="AB614" s="224"/>
      <c r="AC614" s="224"/>
      <c r="AD614" s="224"/>
      <c r="AE614" s="224"/>
      <c r="AF614" s="224"/>
      <c r="AG614" s="224"/>
      <c r="AH614" s="224"/>
    </row>
    <row r="615" spans="1:34" s="81" customFormat="1">
      <c r="A615" s="88">
        <v>606</v>
      </c>
      <c r="B615" s="96"/>
      <c r="C615" s="96" t="s">
        <v>395</v>
      </c>
      <c r="D615" s="98"/>
      <c r="E615" s="151">
        <v>50</v>
      </c>
      <c r="F615" s="169" t="s">
        <v>85</v>
      </c>
      <c r="G615" s="152">
        <v>64</v>
      </c>
      <c r="H615" s="153">
        <f t="shared" si="31"/>
        <v>3200</v>
      </c>
      <c r="I615" s="98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W615" s="224"/>
      <c r="X615" s="224"/>
      <c r="Y615" s="224"/>
      <c r="Z615" s="224"/>
      <c r="AA615" s="224"/>
      <c r="AB615" s="224"/>
      <c r="AC615" s="224"/>
      <c r="AD615" s="224"/>
      <c r="AE615" s="224"/>
      <c r="AF615" s="224"/>
      <c r="AG615" s="224"/>
      <c r="AH615" s="224"/>
    </row>
    <row r="616" spans="1:34" s="81" customFormat="1">
      <c r="A616" s="88">
        <v>607</v>
      </c>
      <c r="B616" s="96"/>
      <c r="C616" s="96" t="s">
        <v>396</v>
      </c>
      <c r="D616" s="98"/>
      <c r="E616" s="151">
        <v>50</v>
      </c>
      <c r="F616" s="169" t="s">
        <v>85</v>
      </c>
      <c r="G616" s="152">
        <v>108</v>
      </c>
      <c r="H616" s="153">
        <f t="shared" si="31"/>
        <v>5400</v>
      </c>
      <c r="I616" s="98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W616" s="224"/>
      <c r="X616" s="224"/>
      <c r="Y616" s="224"/>
      <c r="Z616" s="224"/>
      <c r="AA616" s="224"/>
      <c r="AB616" s="224"/>
      <c r="AC616" s="224"/>
      <c r="AD616" s="224"/>
      <c r="AE616" s="224"/>
      <c r="AF616" s="224"/>
      <c r="AG616" s="224"/>
      <c r="AH616" s="224"/>
    </row>
    <row r="617" spans="1:34" s="81" customFormat="1">
      <c r="A617" s="88">
        <v>608</v>
      </c>
      <c r="B617" s="96"/>
      <c r="C617" s="96" t="s">
        <v>397</v>
      </c>
      <c r="D617" s="98"/>
      <c r="E617" s="151">
        <v>50</v>
      </c>
      <c r="F617" s="169" t="s">
        <v>85</v>
      </c>
      <c r="G617" s="152">
        <v>72</v>
      </c>
      <c r="H617" s="153">
        <f t="shared" si="31"/>
        <v>3600</v>
      </c>
      <c r="I617" s="98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W617" s="224"/>
      <c r="X617" s="224"/>
      <c r="Y617" s="224"/>
      <c r="Z617" s="224"/>
      <c r="AA617" s="224"/>
      <c r="AB617" s="224"/>
      <c r="AC617" s="224"/>
      <c r="AD617" s="224"/>
      <c r="AE617" s="224"/>
      <c r="AF617" s="224"/>
      <c r="AG617" s="224"/>
      <c r="AH617" s="224"/>
    </row>
    <row r="618" spans="1:34" s="81" customFormat="1">
      <c r="A618" s="88">
        <v>609</v>
      </c>
      <c r="B618" s="96"/>
      <c r="C618" s="96" t="s">
        <v>398</v>
      </c>
      <c r="D618" s="98"/>
      <c r="E618" s="151">
        <v>50</v>
      </c>
      <c r="F618" s="169" t="s">
        <v>85</v>
      </c>
      <c r="G618" s="152">
        <v>264</v>
      </c>
      <c r="H618" s="153">
        <f t="shared" si="31"/>
        <v>13200</v>
      </c>
      <c r="I618" s="98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W618" s="224"/>
      <c r="X618" s="224"/>
      <c r="Y618" s="224"/>
      <c r="Z618" s="224"/>
      <c r="AA618" s="224"/>
      <c r="AB618" s="224"/>
      <c r="AC618" s="224"/>
      <c r="AD618" s="224"/>
      <c r="AE618" s="224"/>
      <c r="AF618" s="224"/>
      <c r="AG618" s="224"/>
      <c r="AH618" s="224"/>
    </row>
    <row r="619" spans="1:34" s="81" customFormat="1">
      <c r="A619" s="88">
        <v>610</v>
      </c>
      <c r="B619" s="96"/>
      <c r="C619" s="96" t="s">
        <v>399</v>
      </c>
      <c r="D619" s="98"/>
      <c r="E619" s="151">
        <v>20</v>
      </c>
      <c r="F619" s="169" t="s">
        <v>85</v>
      </c>
      <c r="G619" s="152">
        <v>295</v>
      </c>
      <c r="H619" s="153">
        <f t="shared" si="31"/>
        <v>5900</v>
      </c>
      <c r="I619" s="98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W619" s="224"/>
      <c r="X619" s="224"/>
      <c r="Y619" s="224"/>
      <c r="Z619" s="224"/>
      <c r="AA619" s="224"/>
      <c r="AB619" s="224"/>
      <c r="AC619" s="224"/>
      <c r="AD619" s="224"/>
      <c r="AE619" s="224"/>
      <c r="AF619" s="224"/>
      <c r="AG619" s="224"/>
      <c r="AH619" s="224"/>
    </row>
    <row r="620" spans="1:34" s="81" customFormat="1">
      <c r="A620" s="88">
        <v>611</v>
      </c>
      <c r="B620" s="96"/>
      <c r="C620" s="96" t="s">
        <v>126</v>
      </c>
      <c r="D620" s="98"/>
      <c r="E620" s="151">
        <v>100</v>
      </c>
      <c r="F620" s="139" t="s">
        <v>121</v>
      </c>
      <c r="G620" s="152">
        <v>30</v>
      </c>
      <c r="H620" s="153">
        <f t="shared" si="31"/>
        <v>3000</v>
      </c>
      <c r="I620" s="98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W620" s="224"/>
      <c r="X620" s="224"/>
      <c r="Y620" s="224"/>
      <c r="Z620" s="224"/>
      <c r="AA620" s="224"/>
      <c r="AB620" s="224"/>
      <c r="AC620" s="224"/>
      <c r="AD620" s="224"/>
      <c r="AE620" s="224"/>
      <c r="AF620" s="224"/>
      <c r="AG620" s="224"/>
      <c r="AH620" s="224"/>
    </row>
    <row r="621" spans="1:34" s="81" customFormat="1">
      <c r="A621" s="88">
        <v>612</v>
      </c>
      <c r="B621" s="96"/>
      <c r="C621" s="96" t="s">
        <v>127</v>
      </c>
      <c r="D621" s="98"/>
      <c r="E621" s="151">
        <v>5</v>
      </c>
      <c r="F621" s="139" t="s">
        <v>85</v>
      </c>
      <c r="G621" s="152">
        <v>174</v>
      </c>
      <c r="H621" s="153">
        <f t="shared" si="31"/>
        <v>870</v>
      </c>
      <c r="I621" s="98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W621" s="224"/>
      <c r="X621" s="224"/>
      <c r="Y621" s="224"/>
      <c r="Z621" s="224"/>
      <c r="AA621" s="224"/>
      <c r="AB621" s="224"/>
      <c r="AC621" s="224"/>
      <c r="AD621" s="224"/>
      <c r="AE621" s="224"/>
      <c r="AF621" s="224"/>
      <c r="AG621" s="224"/>
      <c r="AH621" s="224"/>
    </row>
    <row r="622" spans="1:34" s="81" customFormat="1">
      <c r="A622" s="88">
        <v>613</v>
      </c>
      <c r="B622" s="96"/>
      <c r="C622" s="96" t="s">
        <v>128</v>
      </c>
      <c r="D622" s="98"/>
      <c r="E622" s="151">
        <v>100</v>
      </c>
      <c r="F622" s="139" t="s">
        <v>109</v>
      </c>
      <c r="G622" s="152">
        <v>22</v>
      </c>
      <c r="H622" s="153">
        <f t="shared" si="31"/>
        <v>2200</v>
      </c>
      <c r="I622" s="98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W622" s="224"/>
      <c r="X622" s="224"/>
      <c r="Y622" s="224"/>
      <c r="Z622" s="224"/>
      <c r="AA622" s="224"/>
      <c r="AB622" s="224"/>
      <c r="AC622" s="224"/>
      <c r="AD622" s="224"/>
      <c r="AE622" s="224"/>
      <c r="AF622" s="224"/>
      <c r="AG622" s="224"/>
      <c r="AH622" s="224"/>
    </row>
    <row r="623" spans="1:34" s="81" customFormat="1">
      <c r="A623" s="88">
        <v>614</v>
      </c>
      <c r="B623" s="96"/>
      <c r="C623" s="96" t="s">
        <v>129</v>
      </c>
      <c r="D623" s="98"/>
      <c r="E623" s="151">
        <v>100</v>
      </c>
      <c r="F623" s="139" t="s">
        <v>85</v>
      </c>
      <c r="G623" s="152">
        <v>119</v>
      </c>
      <c r="H623" s="153">
        <f t="shared" si="31"/>
        <v>11900</v>
      </c>
      <c r="I623" s="98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W623" s="224"/>
      <c r="X623" s="224"/>
      <c r="Y623" s="224"/>
      <c r="Z623" s="224"/>
      <c r="AA623" s="224"/>
      <c r="AB623" s="224"/>
      <c r="AC623" s="224"/>
      <c r="AD623" s="224"/>
      <c r="AE623" s="224"/>
      <c r="AF623" s="224"/>
      <c r="AG623" s="224"/>
      <c r="AH623" s="224"/>
    </row>
    <row r="624" spans="1:34" s="81" customFormat="1">
      <c r="A624" s="88">
        <v>615</v>
      </c>
      <c r="B624" s="96"/>
      <c r="C624" s="96" t="s">
        <v>130</v>
      </c>
      <c r="D624" s="98"/>
      <c r="E624" s="151">
        <v>100</v>
      </c>
      <c r="F624" s="139" t="s">
        <v>109</v>
      </c>
      <c r="G624" s="152">
        <v>40</v>
      </c>
      <c r="H624" s="153">
        <f t="shared" si="31"/>
        <v>4000</v>
      </c>
      <c r="I624" s="98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W624" s="224"/>
      <c r="X624" s="224"/>
      <c r="Y624" s="224"/>
      <c r="Z624" s="224"/>
      <c r="AA624" s="224"/>
      <c r="AB624" s="224"/>
      <c r="AC624" s="224"/>
      <c r="AD624" s="224"/>
      <c r="AE624" s="224"/>
      <c r="AF624" s="224"/>
      <c r="AG624" s="224"/>
      <c r="AH624" s="224"/>
    </row>
    <row r="625" spans="1:36" s="81" customFormat="1">
      <c r="A625" s="88">
        <v>616</v>
      </c>
      <c r="B625" s="96"/>
      <c r="C625" s="96" t="s">
        <v>400</v>
      </c>
      <c r="D625" s="98"/>
      <c r="E625" s="151">
        <v>2</v>
      </c>
      <c r="F625" s="139" t="s">
        <v>85</v>
      </c>
      <c r="G625" s="152">
        <v>1125</v>
      </c>
      <c r="H625" s="153">
        <f t="shared" si="31"/>
        <v>2250</v>
      </c>
      <c r="I625" s="98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W625" s="224"/>
      <c r="X625" s="224"/>
      <c r="Y625" s="224"/>
      <c r="Z625" s="224"/>
      <c r="AA625" s="224"/>
      <c r="AB625" s="224"/>
      <c r="AC625" s="224"/>
      <c r="AD625" s="224"/>
      <c r="AE625" s="224"/>
      <c r="AF625" s="224"/>
      <c r="AG625" s="224"/>
      <c r="AH625" s="224"/>
    </row>
    <row r="626" spans="1:36" s="81" customFormat="1">
      <c r="A626" s="88">
        <v>617</v>
      </c>
      <c r="B626" s="96"/>
      <c r="C626" s="96" t="s">
        <v>401</v>
      </c>
      <c r="D626" s="98"/>
      <c r="E626" s="151">
        <v>3</v>
      </c>
      <c r="F626" s="139" t="s">
        <v>85</v>
      </c>
      <c r="G626" s="152">
        <v>630</v>
      </c>
      <c r="H626" s="153">
        <f t="shared" si="31"/>
        <v>1890</v>
      </c>
      <c r="I626" s="98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W626" s="224"/>
      <c r="X626" s="224"/>
      <c r="Y626" s="224"/>
      <c r="Z626" s="224"/>
      <c r="AA626" s="224"/>
      <c r="AB626" s="224"/>
      <c r="AC626" s="224"/>
      <c r="AD626" s="224"/>
      <c r="AE626" s="224"/>
      <c r="AF626" s="224"/>
      <c r="AG626" s="224"/>
      <c r="AH626" s="224"/>
    </row>
    <row r="627" spans="1:36" s="81" customFormat="1">
      <c r="A627" s="88">
        <v>618</v>
      </c>
      <c r="B627" s="96"/>
      <c r="C627" s="96" t="s">
        <v>402</v>
      </c>
      <c r="D627" s="98"/>
      <c r="E627" s="151">
        <v>10</v>
      </c>
      <c r="F627" s="139" t="s">
        <v>85</v>
      </c>
      <c r="G627" s="152">
        <v>103</v>
      </c>
      <c r="H627" s="153">
        <f t="shared" si="31"/>
        <v>1030</v>
      </c>
      <c r="I627" s="98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W627" s="224"/>
      <c r="X627" s="224"/>
      <c r="Y627" s="224"/>
      <c r="Z627" s="224"/>
      <c r="AA627" s="224"/>
      <c r="AB627" s="224"/>
      <c r="AC627" s="224"/>
      <c r="AD627" s="224"/>
      <c r="AE627" s="224"/>
      <c r="AF627" s="224"/>
      <c r="AG627" s="224"/>
      <c r="AH627" s="224"/>
    </row>
    <row r="628" spans="1:36">
      <c r="A628" s="238">
        <v>619</v>
      </c>
      <c r="B628" s="91" t="s">
        <v>34</v>
      </c>
      <c r="C628" s="91" t="s">
        <v>35</v>
      </c>
      <c r="D628" s="92" t="s">
        <v>79</v>
      </c>
      <c r="E628" s="92"/>
      <c r="F628" s="92"/>
      <c r="G628" s="93"/>
      <c r="H628" s="94">
        <f>+H629+H631+H633+H635+H637+H640+H644+H646+H649+H654+H656+H658+H660+H662+H667+H673</f>
        <v>2168916.5</v>
      </c>
      <c r="I628" s="92" t="s">
        <v>26</v>
      </c>
      <c r="J628" s="220">
        <f t="shared" ref="J628:U628" si="32">+J629+J631+J633+J635+J637+J640+J644+J646+J649+J654+J656+J658+J660+J662+J667+J673</f>
        <v>6</v>
      </c>
      <c r="K628" s="220">
        <f t="shared" si="32"/>
        <v>0</v>
      </c>
      <c r="L628" s="220">
        <f t="shared" si="32"/>
        <v>0</v>
      </c>
      <c r="M628" s="220">
        <f t="shared" si="32"/>
        <v>4</v>
      </c>
      <c r="N628" s="220">
        <f t="shared" si="32"/>
        <v>1</v>
      </c>
      <c r="O628" s="220">
        <f t="shared" si="32"/>
        <v>1</v>
      </c>
      <c r="P628" s="220">
        <f t="shared" si="32"/>
        <v>9</v>
      </c>
      <c r="Q628" s="220">
        <f t="shared" si="32"/>
        <v>2</v>
      </c>
      <c r="R628" s="220">
        <f t="shared" si="32"/>
        <v>0</v>
      </c>
      <c r="S628" s="220">
        <f t="shared" si="32"/>
        <v>3</v>
      </c>
      <c r="T628" s="220">
        <f t="shared" si="32"/>
        <v>0</v>
      </c>
      <c r="U628" s="220">
        <f t="shared" si="32"/>
        <v>0</v>
      </c>
      <c r="W628" s="225">
        <f t="shared" ref="W628:AH628" si="33">+W629+W631+W633+W635+W637+W640+W644+W646+W649+W654+W656+W658+W660+W662+W667+W673</f>
        <v>265729.125</v>
      </c>
      <c r="X628" s="225">
        <f t="shared" si="33"/>
        <v>0</v>
      </c>
      <c r="Y628" s="225">
        <f t="shared" si="33"/>
        <v>0</v>
      </c>
      <c r="Z628" s="225">
        <f t="shared" si="33"/>
        <v>116827.1875</v>
      </c>
      <c r="AA628" s="225">
        <f t="shared" si="33"/>
        <v>112401.9375</v>
      </c>
      <c r="AB628" s="225">
        <f t="shared" si="33"/>
        <v>76000</v>
      </c>
      <c r="AC628" s="225">
        <f t="shared" si="33"/>
        <v>1220729.125</v>
      </c>
      <c r="AD628" s="225">
        <f t="shared" si="33"/>
        <v>218500</v>
      </c>
      <c r="AE628" s="225">
        <f t="shared" si="33"/>
        <v>0</v>
      </c>
      <c r="AF628" s="225">
        <f t="shared" si="33"/>
        <v>158729.125</v>
      </c>
      <c r="AG628" s="225">
        <f t="shared" si="33"/>
        <v>0</v>
      </c>
      <c r="AH628" s="225">
        <f t="shared" si="33"/>
        <v>0</v>
      </c>
      <c r="AJ628" s="83"/>
    </row>
    <row r="629" spans="1:36" ht="25.5">
      <c r="A629" s="237">
        <v>620</v>
      </c>
      <c r="B629" s="56" t="s">
        <v>34</v>
      </c>
      <c r="C629" s="56" t="s">
        <v>322</v>
      </c>
      <c r="D629" s="61" t="s">
        <v>38</v>
      </c>
      <c r="E629" s="61"/>
      <c r="F629" s="61"/>
      <c r="G629" s="62"/>
      <c r="H629" s="65">
        <f>SUM(H630)</f>
        <v>58500</v>
      </c>
      <c r="I629" s="61" t="s">
        <v>26</v>
      </c>
      <c r="J629" s="233"/>
      <c r="K629" s="233"/>
      <c r="L629" s="233"/>
      <c r="M629" s="233">
        <v>1</v>
      </c>
      <c r="N629" s="233"/>
      <c r="O629" s="233"/>
      <c r="P629" s="233"/>
      <c r="Q629" s="233"/>
      <c r="R629" s="233"/>
      <c r="S629" s="233"/>
      <c r="T629" s="233"/>
      <c r="U629" s="233"/>
      <c r="W629" s="223"/>
      <c r="X629" s="223"/>
      <c r="Y629" s="223"/>
      <c r="Z629" s="223">
        <f>+H629</f>
        <v>58500</v>
      </c>
      <c r="AA629" s="223"/>
      <c r="AB629" s="223"/>
      <c r="AC629" s="223"/>
      <c r="AD629" s="223"/>
      <c r="AE629" s="223"/>
      <c r="AF629" s="223"/>
      <c r="AG629" s="223"/>
      <c r="AH629" s="223"/>
      <c r="AI629" s="83">
        <f>SUBTOTAL(9,J629:U629)</f>
        <v>1</v>
      </c>
      <c r="AJ629" s="84">
        <f>+H629/AI629</f>
        <v>58500</v>
      </c>
    </row>
    <row r="630" spans="1:36" s="81" customFormat="1">
      <c r="A630" s="88">
        <v>621</v>
      </c>
      <c r="B630" s="96"/>
      <c r="C630" s="96" t="s">
        <v>174</v>
      </c>
      <c r="D630" s="86"/>
      <c r="E630" s="88">
        <v>45</v>
      </c>
      <c r="F630" s="86" t="s">
        <v>81</v>
      </c>
      <c r="G630" s="170">
        <v>1300</v>
      </c>
      <c r="H630" s="101">
        <v>58500</v>
      </c>
      <c r="I630" s="98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W630" s="224"/>
      <c r="X630" s="224"/>
      <c r="Y630" s="224"/>
      <c r="Z630" s="224"/>
      <c r="AA630" s="224"/>
      <c r="AB630" s="224"/>
      <c r="AC630" s="224"/>
      <c r="AD630" s="224"/>
      <c r="AE630" s="224"/>
      <c r="AF630" s="224"/>
      <c r="AG630" s="224"/>
      <c r="AH630" s="224"/>
    </row>
    <row r="631" spans="1:36" ht="25.5">
      <c r="A631" s="237">
        <v>622</v>
      </c>
      <c r="B631" s="56" t="s">
        <v>34</v>
      </c>
      <c r="C631" s="56" t="s">
        <v>403</v>
      </c>
      <c r="D631" s="61" t="s">
        <v>38</v>
      </c>
      <c r="E631" s="61"/>
      <c r="F631" s="61"/>
      <c r="G631" s="62"/>
      <c r="H631" s="65">
        <f>SUM(H632)</f>
        <v>76000</v>
      </c>
      <c r="I631" s="61" t="s">
        <v>26</v>
      </c>
      <c r="J631" s="233"/>
      <c r="K631" s="233"/>
      <c r="L631" s="233"/>
      <c r="M631" s="233"/>
      <c r="N631" s="233"/>
      <c r="O631" s="233">
        <v>1</v>
      </c>
      <c r="P631" s="233"/>
      <c r="Q631" s="233"/>
      <c r="R631" s="233"/>
      <c r="S631" s="233"/>
      <c r="T631" s="233"/>
      <c r="U631" s="233"/>
      <c r="W631" s="223"/>
      <c r="X631" s="223"/>
      <c r="Y631" s="223"/>
      <c r="Z631" s="223"/>
      <c r="AA631" s="223"/>
      <c r="AB631" s="223">
        <f>+H631</f>
        <v>76000</v>
      </c>
      <c r="AC631" s="223"/>
      <c r="AD631" s="223"/>
      <c r="AE631" s="223"/>
      <c r="AF631" s="223"/>
      <c r="AG631" s="223"/>
      <c r="AH631" s="223"/>
      <c r="AI631" s="83">
        <f>SUBTOTAL(9,J631:U631)</f>
        <v>1</v>
      </c>
      <c r="AJ631" s="84">
        <f>+H631/AI631</f>
        <v>76000</v>
      </c>
    </row>
    <row r="632" spans="1:36" s="81" customFormat="1">
      <c r="A632" s="88">
        <v>623</v>
      </c>
      <c r="B632" s="96"/>
      <c r="C632" s="96" t="s">
        <v>234</v>
      </c>
      <c r="D632" s="86"/>
      <c r="E632" s="88">
        <v>76</v>
      </c>
      <c r="F632" s="86" t="s">
        <v>404</v>
      </c>
      <c r="G632" s="109">
        <v>1000</v>
      </c>
      <c r="H632" s="101">
        <f>+E632*G632</f>
        <v>76000</v>
      </c>
      <c r="I632" s="98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W632" s="224"/>
      <c r="X632" s="224"/>
      <c r="Y632" s="224"/>
      <c r="Z632" s="224"/>
      <c r="AA632" s="224"/>
      <c r="AB632" s="224"/>
      <c r="AC632" s="224"/>
      <c r="AD632" s="224"/>
      <c r="AE632" s="224"/>
      <c r="AF632" s="224"/>
      <c r="AG632" s="224"/>
      <c r="AH632" s="224"/>
    </row>
    <row r="633" spans="1:36" ht="25.5">
      <c r="A633" s="237">
        <v>624</v>
      </c>
      <c r="B633" s="56" t="s">
        <v>34</v>
      </c>
      <c r="C633" s="56" t="s">
        <v>405</v>
      </c>
      <c r="D633" s="61" t="s">
        <v>38</v>
      </c>
      <c r="E633" s="61"/>
      <c r="F633" s="61"/>
      <c r="G633" s="62"/>
      <c r="H633" s="65">
        <f>SUM(H634)</f>
        <v>105000</v>
      </c>
      <c r="I633" s="61" t="s">
        <v>26</v>
      </c>
      <c r="J633" s="233"/>
      <c r="K633" s="233"/>
      <c r="L633" s="233"/>
      <c r="M633" s="233"/>
      <c r="N633" s="233"/>
      <c r="O633" s="233"/>
      <c r="P633" s="233">
        <v>1</v>
      </c>
      <c r="Q633" s="233"/>
      <c r="R633" s="233"/>
      <c r="S633" s="233"/>
      <c r="T633" s="233"/>
      <c r="U633" s="233"/>
      <c r="W633" s="223"/>
      <c r="X633" s="223"/>
      <c r="Y633" s="223"/>
      <c r="Z633" s="223"/>
      <c r="AA633" s="223"/>
      <c r="AB633" s="223"/>
      <c r="AC633" s="223">
        <f>+H633</f>
        <v>105000</v>
      </c>
      <c r="AD633" s="223"/>
      <c r="AE633" s="223"/>
      <c r="AF633" s="223"/>
      <c r="AG633" s="223"/>
      <c r="AH633" s="223"/>
      <c r="AI633" s="83">
        <f>SUBTOTAL(9,J633:U633)</f>
        <v>1</v>
      </c>
      <c r="AJ633" s="84">
        <f>+H633/AI633</f>
        <v>105000</v>
      </c>
    </row>
    <row r="634" spans="1:36" s="81" customFormat="1">
      <c r="A634" s="88">
        <v>625</v>
      </c>
      <c r="B634" s="96"/>
      <c r="C634" s="96" t="s">
        <v>406</v>
      </c>
      <c r="D634" s="86"/>
      <c r="E634" s="88">
        <v>70</v>
      </c>
      <c r="F634" s="86" t="s">
        <v>85</v>
      </c>
      <c r="G634" s="109">
        <v>1500</v>
      </c>
      <c r="H634" s="101">
        <f>+E634*G634</f>
        <v>105000</v>
      </c>
      <c r="I634" s="98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W634" s="224"/>
      <c r="X634" s="224"/>
      <c r="Y634" s="224"/>
      <c r="Z634" s="224"/>
      <c r="AA634" s="224"/>
      <c r="AB634" s="224"/>
      <c r="AC634" s="224"/>
      <c r="AD634" s="224"/>
      <c r="AE634" s="224"/>
      <c r="AF634" s="224"/>
      <c r="AG634" s="224"/>
      <c r="AH634" s="224"/>
    </row>
    <row r="635" spans="1:36" ht="25.5">
      <c r="A635" s="237">
        <v>626</v>
      </c>
      <c r="B635" s="56" t="s">
        <v>34</v>
      </c>
      <c r="C635" s="56" t="s">
        <v>407</v>
      </c>
      <c r="D635" s="61" t="s">
        <v>38</v>
      </c>
      <c r="E635" s="61"/>
      <c r="F635" s="61"/>
      <c r="G635" s="62"/>
      <c r="H635" s="65">
        <f>SUM(H636:H636)</f>
        <v>210000</v>
      </c>
      <c r="I635" s="61" t="s">
        <v>26</v>
      </c>
      <c r="J635" s="233"/>
      <c r="K635" s="233"/>
      <c r="L635" s="233"/>
      <c r="M635" s="233"/>
      <c r="N635" s="233"/>
      <c r="O635" s="233"/>
      <c r="P635" s="233">
        <v>1</v>
      </c>
      <c r="Q635" s="233"/>
      <c r="R635" s="233"/>
      <c r="S635" s="233"/>
      <c r="T635" s="233"/>
      <c r="U635" s="233"/>
      <c r="W635" s="223"/>
      <c r="X635" s="223"/>
      <c r="Y635" s="223"/>
      <c r="Z635" s="223"/>
      <c r="AA635" s="223"/>
      <c r="AB635" s="223"/>
      <c r="AC635" s="223">
        <f>+H635</f>
        <v>210000</v>
      </c>
      <c r="AD635" s="223"/>
      <c r="AE635" s="223"/>
      <c r="AF635" s="223"/>
      <c r="AG635" s="223"/>
      <c r="AH635" s="223"/>
      <c r="AI635" s="83">
        <f>SUBTOTAL(9,J635:U635)</f>
        <v>1</v>
      </c>
      <c r="AJ635" s="84">
        <f>+H635/AI635</f>
        <v>210000</v>
      </c>
    </row>
    <row r="636" spans="1:36" s="81" customFormat="1">
      <c r="A636" s="88">
        <v>627</v>
      </c>
      <c r="B636" s="96"/>
      <c r="C636" s="96" t="s">
        <v>408</v>
      </c>
      <c r="D636" s="98"/>
      <c r="E636" s="86">
        <v>70</v>
      </c>
      <c r="F636" s="88" t="s">
        <v>85</v>
      </c>
      <c r="G636" s="50">
        <v>3000</v>
      </c>
      <c r="H636" s="101">
        <f>+E636*G636</f>
        <v>210000</v>
      </c>
      <c r="I636" s="98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W636" s="224"/>
      <c r="X636" s="22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4"/>
    </row>
    <row r="637" spans="1:36" ht="25.5">
      <c r="A637" s="237">
        <v>628</v>
      </c>
      <c r="B637" s="56" t="s">
        <v>34</v>
      </c>
      <c r="C637" s="56" t="s">
        <v>409</v>
      </c>
      <c r="D637" s="61" t="s">
        <v>38</v>
      </c>
      <c r="E637" s="61"/>
      <c r="F637" s="61"/>
      <c r="G637" s="62"/>
      <c r="H637" s="65">
        <f>SUM(H638:H639)</f>
        <v>425000</v>
      </c>
      <c r="I637" s="61" t="s">
        <v>26</v>
      </c>
      <c r="J637" s="233"/>
      <c r="K637" s="233"/>
      <c r="L637" s="233"/>
      <c r="M637" s="233"/>
      <c r="N637" s="233"/>
      <c r="O637" s="233"/>
      <c r="P637" s="233">
        <v>1</v>
      </c>
      <c r="Q637" s="233"/>
      <c r="R637" s="233"/>
      <c r="S637" s="233"/>
      <c r="T637" s="233"/>
      <c r="U637" s="233"/>
      <c r="W637" s="223"/>
      <c r="X637" s="223"/>
      <c r="Y637" s="223"/>
      <c r="Z637" s="223"/>
      <c r="AA637" s="223"/>
      <c r="AB637" s="223"/>
      <c r="AC637" s="223">
        <f>+H637</f>
        <v>425000</v>
      </c>
      <c r="AD637" s="223"/>
      <c r="AE637" s="223"/>
      <c r="AF637" s="223"/>
      <c r="AG637" s="223"/>
      <c r="AH637" s="223"/>
      <c r="AI637" s="83">
        <f>SUBTOTAL(9,J637:U637)</f>
        <v>1</v>
      </c>
      <c r="AJ637" s="84">
        <f>+H637/AI637</f>
        <v>425000</v>
      </c>
    </row>
    <row r="638" spans="1:36" s="81" customFormat="1">
      <c r="A638" s="88">
        <v>629</v>
      </c>
      <c r="B638" s="96"/>
      <c r="C638" s="96" t="s">
        <v>410</v>
      </c>
      <c r="D638" s="98"/>
      <c r="E638" s="86">
        <v>70</v>
      </c>
      <c r="F638" s="88" t="s">
        <v>85</v>
      </c>
      <c r="G638" s="50">
        <v>5000</v>
      </c>
      <c r="H638" s="101">
        <f t="shared" ref="H638:H639" si="34">+E638*G638</f>
        <v>350000</v>
      </c>
      <c r="I638" s="98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W638" s="224"/>
      <c r="X638" s="224"/>
      <c r="Y638" s="224"/>
      <c r="Z638" s="224"/>
      <c r="AA638" s="224"/>
      <c r="AB638" s="224"/>
      <c r="AC638" s="224"/>
      <c r="AD638" s="224"/>
      <c r="AE638" s="224"/>
      <c r="AF638" s="224"/>
      <c r="AG638" s="224"/>
      <c r="AH638" s="224"/>
    </row>
    <row r="639" spans="1:36" s="81" customFormat="1">
      <c r="A639" s="88">
        <v>630</v>
      </c>
      <c r="B639" s="96"/>
      <c r="C639" s="96" t="s">
        <v>411</v>
      </c>
      <c r="D639" s="98"/>
      <c r="E639" s="86">
        <v>15</v>
      </c>
      <c r="F639" s="88" t="s">
        <v>85</v>
      </c>
      <c r="G639" s="50">
        <v>5000</v>
      </c>
      <c r="H639" s="101">
        <f t="shared" si="34"/>
        <v>75000</v>
      </c>
      <c r="I639" s="98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W639" s="224"/>
      <c r="X639" s="224"/>
      <c r="Y639" s="224"/>
      <c r="Z639" s="224"/>
      <c r="AA639" s="224"/>
      <c r="AB639" s="224"/>
      <c r="AC639" s="224"/>
      <c r="AD639" s="224"/>
      <c r="AE639" s="224"/>
      <c r="AF639" s="224"/>
      <c r="AG639" s="224"/>
      <c r="AH639" s="224"/>
    </row>
    <row r="640" spans="1:36" ht="25.5">
      <c r="A640" s="237">
        <v>631</v>
      </c>
      <c r="B640" s="56" t="s">
        <v>34</v>
      </c>
      <c r="C640" s="56" t="s">
        <v>412</v>
      </c>
      <c r="D640" s="61" t="s">
        <v>38</v>
      </c>
      <c r="E640" s="61"/>
      <c r="F640" s="61"/>
      <c r="G640" s="62"/>
      <c r="H640" s="65">
        <f>SUM(H641:H643)</f>
        <v>112000</v>
      </c>
      <c r="I640" s="61" t="s">
        <v>26</v>
      </c>
      <c r="J640" s="233"/>
      <c r="K640" s="233"/>
      <c r="L640" s="233"/>
      <c r="M640" s="233"/>
      <c r="N640" s="233"/>
      <c r="O640" s="233"/>
      <c r="P640" s="233">
        <v>1</v>
      </c>
      <c r="Q640" s="233"/>
      <c r="R640" s="233"/>
      <c r="S640" s="233"/>
      <c r="T640" s="233"/>
      <c r="U640" s="233"/>
      <c r="W640" s="223"/>
      <c r="X640" s="223"/>
      <c r="Y640" s="223"/>
      <c r="Z640" s="223"/>
      <c r="AA640" s="223"/>
      <c r="AB640" s="223"/>
      <c r="AC640" s="223">
        <f>+H640</f>
        <v>112000</v>
      </c>
      <c r="AD640" s="223"/>
      <c r="AE640" s="223"/>
      <c r="AF640" s="223"/>
      <c r="AG640" s="223"/>
      <c r="AH640" s="223"/>
      <c r="AI640" s="83">
        <f>SUBTOTAL(9,J640:U640)</f>
        <v>1</v>
      </c>
      <c r="AJ640" s="84">
        <f>+H640/AI640</f>
        <v>112000</v>
      </c>
    </row>
    <row r="641" spans="1:36" s="81" customFormat="1">
      <c r="A641" s="88">
        <v>632</v>
      </c>
      <c r="B641" s="96"/>
      <c r="C641" s="171" t="s">
        <v>413</v>
      </c>
      <c r="D641" s="98"/>
      <c r="E641" s="172">
        <v>15</v>
      </c>
      <c r="F641" s="172" t="s">
        <v>85</v>
      </c>
      <c r="G641" s="173">
        <v>5000</v>
      </c>
      <c r="H641" s="101">
        <f>+E641*G641</f>
        <v>75000</v>
      </c>
      <c r="I641" s="98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W641" s="224"/>
      <c r="X641" s="224"/>
      <c r="Y641" s="224"/>
      <c r="Z641" s="224"/>
      <c r="AA641" s="224"/>
      <c r="AB641" s="224"/>
      <c r="AC641" s="224"/>
      <c r="AD641" s="224"/>
      <c r="AE641" s="224"/>
      <c r="AF641" s="224"/>
      <c r="AG641" s="224"/>
      <c r="AH641" s="224"/>
    </row>
    <row r="642" spans="1:36" s="81" customFormat="1">
      <c r="A642" s="88">
        <v>633</v>
      </c>
      <c r="B642" s="96"/>
      <c r="C642" s="171" t="s">
        <v>414</v>
      </c>
      <c r="D642" s="98"/>
      <c r="E642" s="172">
        <v>12</v>
      </c>
      <c r="F642" s="172" t="s">
        <v>85</v>
      </c>
      <c r="G642" s="173">
        <v>1000</v>
      </c>
      <c r="H642" s="101">
        <f t="shared" ref="H642:H643" si="35">+E642*G642</f>
        <v>12000</v>
      </c>
      <c r="I642" s="98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W642" s="224"/>
      <c r="X642" s="224"/>
      <c r="Y642" s="224"/>
      <c r="Z642" s="224"/>
      <c r="AA642" s="224"/>
      <c r="AB642" s="224"/>
      <c r="AC642" s="224"/>
      <c r="AD642" s="224"/>
      <c r="AE642" s="224"/>
      <c r="AF642" s="224"/>
      <c r="AG642" s="224"/>
      <c r="AH642" s="224"/>
    </row>
    <row r="643" spans="1:36" s="81" customFormat="1">
      <c r="A643" s="88">
        <v>634</v>
      </c>
      <c r="B643" s="96"/>
      <c r="C643" s="171" t="s">
        <v>415</v>
      </c>
      <c r="D643" s="98"/>
      <c r="E643" s="172">
        <v>10</v>
      </c>
      <c r="F643" s="172" t="s">
        <v>85</v>
      </c>
      <c r="G643" s="173">
        <v>2500</v>
      </c>
      <c r="H643" s="101">
        <f t="shared" si="35"/>
        <v>25000</v>
      </c>
      <c r="I643" s="98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W643" s="224"/>
      <c r="X643" s="224"/>
      <c r="Y643" s="224"/>
      <c r="Z643" s="224"/>
      <c r="AA643" s="224"/>
      <c r="AB643" s="224"/>
      <c r="AC643" s="224"/>
      <c r="AD643" s="224"/>
      <c r="AE643" s="224"/>
      <c r="AF643" s="224"/>
      <c r="AG643" s="224"/>
      <c r="AH643" s="224"/>
    </row>
    <row r="644" spans="1:36">
      <c r="A644" s="237">
        <v>635</v>
      </c>
      <c r="B644" s="56" t="s">
        <v>34</v>
      </c>
      <c r="C644" s="56" t="s">
        <v>416</v>
      </c>
      <c r="D644" s="61" t="s">
        <v>38</v>
      </c>
      <c r="E644" s="61"/>
      <c r="F644" s="61"/>
      <c r="G644" s="62"/>
      <c r="H644" s="65">
        <f>SUM(H645)</f>
        <v>75000</v>
      </c>
      <c r="I644" s="61" t="s">
        <v>26</v>
      </c>
      <c r="J644" s="233"/>
      <c r="K644" s="233"/>
      <c r="L644" s="233"/>
      <c r="M644" s="233"/>
      <c r="N644" s="233"/>
      <c r="O644" s="233"/>
      <c r="P644" s="233">
        <v>1</v>
      </c>
      <c r="Q644" s="233"/>
      <c r="R644" s="233"/>
      <c r="S644" s="233"/>
      <c r="T644" s="233"/>
      <c r="U644" s="233"/>
      <c r="W644" s="223"/>
      <c r="X644" s="223"/>
      <c r="Y644" s="223"/>
      <c r="Z644" s="223"/>
      <c r="AA644" s="223"/>
      <c r="AB644" s="223"/>
      <c r="AC644" s="223">
        <f>+H644</f>
        <v>75000</v>
      </c>
      <c r="AD644" s="223"/>
      <c r="AE644" s="223"/>
      <c r="AF644" s="223"/>
      <c r="AG644" s="223"/>
      <c r="AH644" s="223"/>
      <c r="AI644" s="83">
        <f>SUBTOTAL(9,J644:U644)</f>
        <v>1</v>
      </c>
      <c r="AJ644" s="84">
        <f>+H644/AI644</f>
        <v>75000</v>
      </c>
    </row>
    <row r="645" spans="1:36" s="81" customFormat="1">
      <c r="A645" s="88">
        <v>636</v>
      </c>
      <c r="B645" s="96"/>
      <c r="C645" s="96" t="s">
        <v>417</v>
      </c>
      <c r="D645" s="98"/>
      <c r="E645" s="86">
        <v>15</v>
      </c>
      <c r="F645" s="88" t="s">
        <v>85</v>
      </c>
      <c r="G645" s="50">
        <v>5000</v>
      </c>
      <c r="H645" s="101">
        <v>75000</v>
      </c>
      <c r="I645" s="98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W645" s="224"/>
      <c r="X645" s="224"/>
      <c r="Y645" s="224"/>
      <c r="Z645" s="224"/>
      <c r="AA645" s="224"/>
      <c r="AB645" s="224"/>
      <c r="AC645" s="224"/>
      <c r="AD645" s="224"/>
      <c r="AE645" s="224"/>
      <c r="AF645" s="224"/>
      <c r="AG645" s="224"/>
      <c r="AH645" s="224"/>
    </row>
    <row r="646" spans="1:36" ht="25.5">
      <c r="A646" s="237">
        <v>637</v>
      </c>
      <c r="B646" s="56" t="s">
        <v>34</v>
      </c>
      <c r="C646" s="56" t="s">
        <v>418</v>
      </c>
      <c r="D646" s="61" t="s">
        <v>38</v>
      </c>
      <c r="E646" s="61"/>
      <c r="F646" s="61"/>
      <c r="G646" s="62"/>
      <c r="H646" s="65">
        <f>SUM(H647:H648)</f>
        <v>135000</v>
      </c>
      <c r="I646" s="61" t="s">
        <v>26</v>
      </c>
      <c r="J646" s="233"/>
      <c r="K646" s="233"/>
      <c r="L646" s="233"/>
      <c r="M646" s="233"/>
      <c r="N646" s="233"/>
      <c r="O646" s="233"/>
      <c r="P646" s="233">
        <v>1</v>
      </c>
      <c r="Q646" s="233"/>
      <c r="R646" s="233"/>
      <c r="S646" s="233"/>
      <c r="T646" s="233"/>
      <c r="U646" s="233"/>
      <c r="W646" s="223"/>
      <c r="X646" s="223"/>
      <c r="Y646" s="223"/>
      <c r="Z646" s="223"/>
      <c r="AA646" s="223"/>
      <c r="AB646" s="223"/>
      <c r="AC646" s="223">
        <f>+H646</f>
        <v>135000</v>
      </c>
      <c r="AD646" s="223"/>
      <c r="AE646" s="223"/>
      <c r="AF646" s="223"/>
      <c r="AG646" s="223"/>
      <c r="AH646" s="223"/>
      <c r="AI646" s="83">
        <f>SUBTOTAL(9,J646:U646)</f>
        <v>1</v>
      </c>
      <c r="AJ646" s="84">
        <f>+H646/AI646</f>
        <v>135000</v>
      </c>
    </row>
    <row r="647" spans="1:36" s="81" customFormat="1">
      <c r="A647" s="88">
        <v>638</v>
      </c>
      <c r="B647" s="96"/>
      <c r="C647" s="96" t="s">
        <v>411</v>
      </c>
      <c r="D647" s="98"/>
      <c r="E647" s="86">
        <v>15</v>
      </c>
      <c r="F647" s="88" t="s">
        <v>85</v>
      </c>
      <c r="G647" s="50">
        <v>5000</v>
      </c>
      <c r="H647" s="101">
        <f t="shared" ref="H647:H648" si="36">+E647*G647</f>
        <v>75000</v>
      </c>
      <c r="I647" s="98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W647" s="224"/>
      <c r="X647" s="224"/>
      <c r="Y647" s="224"/>
      <c r="Z647" s="224"/>
      <c r="AA647" s="224"/>
      <c r="AB647" s="224"/>
      <c r="AC647" s="224"/>
      <c r="AD647" s="224"/>
      <c r="AE647" s="224"/>
      <c r="AF647" s="224"/>
      <c r="AG647" s="224"/>
      <c r="AH647" s="224"/>
    </row>
    <row r="648" spans="1:36" s="81" customFormat="1">
      <c r="A648" s="88">
        <v>639</v>
      </c>
      <c r="B648" s="96"/>
      <c r="C648" s="96" t="s">
        <v>419</v>
      </c>
      <c r="D648" s="98"/>
      <c r="E648" s="86">
        <v>12</v>
      </c>
      <c r="F648" s="88" t="s">
        <v>85</v>
      </c>
      <c r="G648" s="50">
        <v>5000</v>
      </c>
      <c r="H648" s="101">
        <f t="shared" si="36"/>
        <v>60000</v>
      </c>
      <c r="I648" s="98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W648" s="224"/>
      <c r="X648" s="224"/>
      <c r="Y648" s="224"/>
      <c r="Z648" s="224"/>
      <c r="AA648" s="224"/>
      <c r="AB648" s="224"/>
      <c r="AC648" s="224"/>
      <c r="AD648" s="224"/>
      <c r="AE648" s="224"/>
      <c r="AF648" s="224"/>
      <c r="AG648" s="224"/>
      <c r="AH648" s="224"/>
    </row>
    <row r="649" spans="1:36" ht="51">
      <c r="A649" s="237">
        <v>640</v>
      </c>
      <c r="B649" s="56" t="s">
        <v>34</v>
      </c>
      <c r="C649" s="56" t="s">
        <v>342</v>
      </c>
      <c r="D649" s="61" t="s">
        <v>38</v>
      </c>
      <c r="E649" s="61"/>
      <c r="F649" s="61"/>
      <c r="G649" s="62"/>
      <c r="H649" s="65">
        <f>SUM(H650:H653)</f>
        <v>98500</v>
      </c>
      <c r="I649" s="61" t="s">
        <v>26</v>
      </c>
      <c r="J649" s="233"/>
      <c r="K649" s="233"/>
      <c r="L649" s="233"/>
      <c r="M649" s="233"/>
      <c r="N649" s="233"/>
      <c r="O649" s="233"/>
      <c r="P649" s="233"/>
      <c r="Q649" s="233">
        <v>1</v>
      </c>
      <c r="R649" s="233"/>
      <c r="S649" s="233"/>
      <c r="T649" s="233"/>
      <c r="U649" s="233"/>
      <c r="W649" s="223"/>
      <c r="X649" s="223"/>
      <c r="Y649" s="223"/>
      <c r="Z649" s="223"/>
      <c r="AA649" s="223"/>
      <c r="AB649" s="223"/>
      <c r="AC649" s="223"/>
      <c r="AD649" s="223">
        <f>+H649</f>
        <v>98500</v>
      </c>
      <c r="AE649" s="223"/>
      <c r="AF649" s="223"/>
      <c r="AG649" s="223"/>
      <c r="AH649" s="223"/>
      <c r="AI649" s="83">
        <f>SUBTOTAL(9,J649:U649)</f>
        <v>1</v>
      </c>
      <c r="AJ649" s="84">
        <f>+H649/AI649</f>
        <v>98500</v>
      </c>
    </row>
    <row r="650" spans="1:36" s="81" customFormat="1" ht="15">
      <c r="A650" s="88">
        <v>641</v>
      </c>
      <c r="B650" s="96"/>
      <c r="C650" s="158" t="s">
        <v>343</v>
      </c>
      <c r="D650" s="158"/>
      <c r="E650" s="158"/>
      <c r="F650" s="158"/>
      <c r="G650" s="159"/>
      <c r="H650" s="101"/>
      <c r="I650" s="98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W650" s="224"/>
      <c r="X650" s="224"/>
      <c r="Y650" s="224"/>
      <c r="Z650" s="224"/>
      <c r="AA650" s="224"/>
      <c r="AB650" s="224"/>
      <c r="AC650" s="224"/>
      <c r="AD650" s="224"/>
      <c r="AE650" s="224"/>
      <c r="AF650" s="224"/>
      <c r="AG650" s="224"/>
      <c r="AH650" s="224"/>
    </row>
    <row r="651" spans="1:36" s="81" customFormat="1">
      <c r="A651" s="88">
        <v>642</v>
      </c>
      <c r="B651" s="96"/>
      <c r="C651" s="174" t="s">
        <v>174</v>
      </c>
      <c r="D651" s="147"/>
      <c r="E651" s="161">
        <v>45</v>
      </c>
      <c r="F651" s="161" t="s">
        <v>81</v>
      </c>
      <c r="G651" s="100">
        <v>1300</v>
      </c>
      <c r="H651" s="162">
        <f t="shared" ref="H651:H653" si="37">G651*E651</f>
        <v>58500</v>
      </c>
      <c r="I651" s="98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W651" s="224"/>
      <c r="X651" s="224"/>
      <c r="Y651" s="224"/>
      <c r="Z651" s="224"/>
      <c r="AA651" s="224"/>
      <c r="AB651" s="224"/>
      <c r="AC651" s="224"/>
      <c r="AD651" s="224"/>
      <c r="AE651" s="224"/>
      <c r="AF651" s="224"/>
      <c r="AG651" s="224"/>
      <c r="AH651" s="224"/>
    </row>
    <row r="652" spans="1:36" s="81" customFormat="1">
      <c r="A652" s="88">
        <v>643</v>
      </c>
      <c r="B652" s="96"/>
      <c r="C652" s="175" t="s">
        <v>346</v>
      </c>
      <c r="D652" s="147"/>
      <c r="E652" s="161"/>
      <c r="F652" s="161"/>
      <c r="G652" s="100"/>
      <c r="H652" s="162"/>
      <c r="I652" s="98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W652" s="224"/>
      <c r="X652" s="224"/>
      <c r="Y652" s="224"/>
      <c r="Z652" s="224"/>
      <c r="AA652" s="224"/>
      <c r="AB652" s="224"/>
      <c r="AC652" s="224"/>
      <c r="AD652" s="224"/>
      <c r="AE652" s="224"/>
      <c r="AF652" s="224"/>
      <c r="AG652" s="224"/>
      <c r="AH652" s="224"/>
    </row>
    <row r="653" spans="1:36" s="81" customFormat="1">
      <c r="A653" s="88">
        <v>644</v>
      </c>
      <c r="B653" s="96"/>
      <c r="C653" s="174" t="s">
        <v>174</v>
      </c>
      <c r="D653" s="147"/>
      <c r="E653" s="161">
        <v>40</v>
      </c>
      <c r="F653" s="161" t="s">
        <v>81</v>
      </c>
      <c r="G653" s="100">
        <v>1000</v>
      </c>
      <c r="H653" s="162">
        <f t="shared" si="37"/>
        <v>40000</v>
      </c>
      <c r="I653" s="98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W653" s="224"/>
      <c r="X653" s="224"/>
      <c r="Y653" s="224"/>
      <c r="Z653" s="224"/>
      <c r="AA653" s="224"/>
      <c r="AB653" s="224"/>
      <c r="AC653" s="224"/>
      <c r="AD653" s="224"/>
      <c r="AE653" s="224"/>
      <c r="AF653" s="224"/>
      <c r="AG653" s="224"/>
      <c r="AH653" s="224"/>
    </row>
    <row r="654" spans="1:36">
      <c r="A654" s="237">
        <v>645</v>
      </c>
      <c r="B654" s="56" t="s">
        <v>34</v>
      </c>
      <c r="C654" s="56" t="s">
        <v>420</v>
      </c>
      <c r="D654" s="61" t="s">
        <v>38</v>
      </c>
      <c r="E654" s="61"/>
      <c r="F654" s="61"/>
      <c r="G654" s="62"/>
      <c r="H654" s="65">
        <f>SUM(H655)</f>
        <v>12000</v>
      </c>
      <c r="I654" s="61" t="s">
        <v>26</v>
      </c>
      <c r="J654" s="233"/>
      <c r="K654" s="233"/>
      <c r="L654" s="233"/>
      <c r="M654" s="233">
        <v>1</v>
      </c>
      <c r="N654" s="233"/>
      <c r="O654" s="233"/>
      <c r="P654" s="233"/>
      <c r="Q654" s="233"/>
      <c r="R654" s="233"/>
      <c r="S654" s="233"/>
      <c r="T654" s="233"/>
      <c r="U654" s="233"/>
      <c r="W654" s="223"/>
      <c r="X654" s="223"/>
      <c r="Y654" s="223"/>
      <c r="Z654" s="223">
        <f>+H654</f>
        <v>12000</v>
      </c>
      <c r="AA654" s="223"/>
      <c r="AB654" s="223"/>
      <c r="AC654" s="223"/>
      <c r="AD654" s="223"/>
      <c r="AE654" s="223"/>
      <c r="AF654" s="223"/>
      <c r="AG654" s="223"/>
      <c r="AH654" s="223"/>
      <c r="AI654" s="83">
        <f>SUBTOTAL(9,J654:U654)</f>
        <v>1</v>
      </c>
      <c r="AJ654" s="84">
        <f>+H654/AI654</f>
        <v>12000</v>
      </c>
    </row>
    <row r="655" spans="1:36" s="81" customFormat="1">
      <c r="A655" s="88">
        <v>646</v>
      </c>
      <c r="B655" s="96"/>
      <c r="C655" s="174" t="s">
        <v>95</v>
      </c>
      <c r="D655" s="98"/>
      <c r="E655" s="161">
        <v>15</v>
      </c>
      <c r="F655" s="161" t="s">
        <v>89</v>
      </c>
      <c r="G655" s="100">
        <v>800</v>
      </c>
      <c r="H655" s="162">
        <f t="shared" ref="H655" si="38">G655*E655</f>
        <v>12000</v>
      </c>
      <c r="I655" s="98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W655" s="224"/>
      <c r="X655" s="224"/>
      <c r="Y655" s="224"/>
      <c r="Z655" s="224"/>
      <c r="AA655" s="224"/>
      <c r="AB655" s="224"/>
      <c r="AC655" s="224"/>
      <c r="AD655" s="224"/>
      <c r="AE655" s="224"/>
      <c r="AF655" s="224"/>
      <c r="AG655" s="224"/>
      <c r="AH655" s="224"/>
    </row>
    <row r="656" spans="1:36" ht="25.5">
      <c r="A656" s="237">
        <v>647</v>
      </c>
      <c r="B656" s="56" t="s">
        <v>34</v>
      </c>
      <c r="C656" s="56" t="s">
        <v>347</v>
      </c>
      <c r="D656" s="61" t="s">
        <v>38</v>
      </c>
      <c r="E656" s="61"/>
      <c r="F656" s="61"/>
      <c r="G656" s="62"/>
      <c r="H656" s="65">
        <f>SUM(H657)</f>
        <v>35000</v>
      </c>
      <c r="I656" s="61" t="s">
        <v>26</v>
      </c>
      <c r="J656" s="233">
        <v>1</v>
      </c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W656" s="223">
        <f>+H656</f>
        <v>35000</v>
      </c>
      <c r="X656" s="223"/>
      <c r="Y656" s="223"/>
      <c r="Z656" s="223"/>
      <c r="AA656" s="223"/>
      <c r="AB656" s="223"/>
      <c r="AC656" s="223"/>
      <c r="AD656" s="223"/>
      <c r="AE656" s="223"/>
      <c r="AF656" s="223"/>
      <c r="AG656" s="223"/>
      <c r="AH656" s="223"/>
      <c r="AI656" s="83">
        <f>SUBTOTAL(9,J656:U656)</f>
        <v>1</v>
      </c>
      <c r="AJ656" s="84">
        <f>+H656/AI656</f>
        <v>35000</v>
      </c>
    </row>
    <row r="657" spans="1:36" s="81" customFormat="1">
      <c r="A657" s="88">
        <v>648</v>
      </c>
      <c r="B657" s="96"/>
      <c r="C657" s="174" t="s">
        <v>174</v>
      </c>
      <c r="D657" s="86"/>
      <c r="E657" s="88">
        <v>35</v>
      </c>
      <c r="F657" s="86" t="s">
        <v>81</v>
      </c>
      <c r="G657" s="109">
        <v>1000</v>
      </c>
      <c r="H657" s="101">
        <v>35000</v>
      </c>
      <c r="I657" s="98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W657" s="224"/>
      <c r="X657" s="224"/>
      <c r="Y657" s="224"/>
      <c r="Z657" s="224"/>
      <c r="AA657" s="224"/>
      <c r="AB657" s="224"/>
      <c r="AC657" s="224"/>
      <c r="AD657" s="224"/>
      <c r="AE657" s="224"/>
      <c r="AF657" s="224"/>
      <c r="AG657" s="224"/>
      <c r="AH657" s="224"/>
    </row>
    <row r="658" spans="1:36" ht="25.5">
      <c r="A658" s="237">
        <v>649</v>
      </c>
      <c r="B658" s="56" t="s">
        <v>34</v>
      </c>
      <c r="C658" s="56" t="s">
        <v>357</v>
      </c>
      <c r="D658" s="61" t="s">
        <v>38</v>
      </c>
      <c r="E658" s="61"/>
      <c r="F658" s="61"/>
      <c r="G658" s="62"/>
      <c r="H658" s="65">
        <f>SUM(H659)</f>
        <v>52000</v>
      </c>
      <c r="I658" s="61" t="s">
        <v>26</v>
      </c>
      <c r="J658" s="233">
        <v>1</v>
      </c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W658" s="223">
        <f>+H658</f>
        <v>52000</v>
      </c>
      <c r="X658" s="223"/>
      <c r="Y658" s="223"/>
      <c r="Z658" s="223"/>
      <c r="AA658" s="223"/>
      <c r="AB658" s="223"/>
      <c r="AC658" s="223"/>
      <c r="AD658" s="223"/>
      <c r="AE658" s="223"/>
      <c r="AF658" s="223"/>
      <c r="AG658" s="223"/>
      <c r="AH658" s="223"/>
      <c r="AI658" s="83">
        <f>SUBTOTAL(9,J658:U658)</f>
        <v>1</v>
      </c>
      <c r="AJ658" s="84">
        <f>+H658/AI658</f>
        <v>52000</v>
      </c>
    </row>
    <row r="659" spans="1:36" s="81" customFormat="1">
      <c r="A659" s="88">
        <v>650</v>
      </c>
      <c r="B659" s="96"/>
      <c r="C659" s="174" t="s">
        <v>174</v>
      </c>
      <c r="D659" s="86"/>
      <c r="E659" s="88">
        <v>40</v>
      </c>
      <c r="F659" s="86" t="s">
        <v>81</v>
      </c>
      <c r="G659" s="109">
        <v>1300</v>
      </c>
      <c r="H659" s="101">
        <v>52000</v>
      </c>
      <c r="I659" s="98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W659" s="224"/>
      <c r="X659" s="224"/>
      <c r="Y659" s="224"/>
      <c r="Z659" s="224"/>
      <c r="AA659" s="224"/>
      <c r="AB659" s="224"/>
      <c r="AC659" s="224"/>
      <c r="AD659" s="224"/>
      <c r="AE659" s="224"/>
      <c r="AF659" s="224"/>
      <c r="AG659" s="224"/>
      <c r="AH659" s="224"/>
    </row>
    <row r="660" spans="1:36" ht="25.5">
      <c r="A660" s="237">
        <v>651</v>
      </c>
      <c r="B660" s="56" t="s">
        <v>34</v>
      </c>
      <c r="C660" s="56" t="s">
        <v>373</v>
      </c>
      <c r="D660" s="61" t="s">
        <v>38</v>
      </c>
      <c r="E660" s="61"/>
      <c r="F660" s="61"/>
      <c r="G660" s="62"/>
      <c r="H660" s="65">
        <f>SUM(H661)</f>
        <v>20000</v>
      </c>
      <c r="I660" s="61" t="s">
        <v>26</v>
      </c>
      <c r="J660" s="233">
        <v>1</v>
      </c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W660" s="223">
        <f>+H660</f>
        <v>20000</v>
      </c>
      <c r="X660" s="223"/>
      <c r="Y660" s="223"/>
      <c r="Z660" s="223"/>
      <c r="AA660" s="223"/>
      <c r="AB660" s="223"/>
      <c r="AC660" s="223"/>
      <c r="AD660" s="223"/>
      <c r="AE660" s="223"/>
      <c r="AF660" s="223"/>
      <c r="AG660" s="223"/>
      <c r="AH660" s="223"/>
      <c r="AI660" s="83">
        <f>SUBTOTAL(9,J660:U660)</f>
        <v>1</v>
      </c>
      <c r="AJ660" s="84">
        <f>+H660/AI660</f>
        <v>20000</v>
      </c>
    </row>
    <row r="661" spans="1:36" s="81" customFormat="1">
      <c r="A661" s="88">
        <v>652</v>
      </c>
      <c r="B661" s="96"/>
      <c r="C661" s="174" t="s">
        <v>174</v>
      </c>
      <c r="D661" s="86"/>
      <c r="E661" s="161">
        <v>25</v>
      </c>
      <c r="F661" s="161" t="s">
        <v>81</v>
      </c>
      <c r="G661" s="100">
        <v>800</v>
      </c>
      <c r="H661" s="162">
        <f t="shared" ref="H661" si="39">G661*E661</f>
        <v>20000</v>
      </c>
      <c r="I661" s="98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W661" s="224"/>
      <c r="X661" s="224"/>
      <c r="Y661" s="224"/>
      <c r="Z661" s="224"/>
      <c r="AA661" s="224"/>
      <c r="AB661" s="224"/>
      <c r="AC661" s="224"/>
      <c r="AD661" s="224"/>
      <c r="AE661" s="224"/>
      <c r="AF661" s="224"/>
      <c r="AG661" s="224"/>
      <c r="AH661" s="224"/>
    </row>
    <row r="662" spans="1:36" ht="25.5">
      <c r="A662" s="237">
        <v>653</v>
      </c>
      <c r="B662" s="56" t="s">
        <v>34</v>
      </c>
      <c r="C662" s="56" t="s">
        <v>421</v>
      </c>
      <c r="D662" s="61" t="s">
        <v>38</v>
      </c>
      <c r="E662" s="61"/>
      <c r="F662" s="61"/>
      <c r="G662" s="62"/>
      <c r="H662" s="65">
        <f>SUM(H663:H666)</f>
        <v>120000</v>
      </c>
      <c r="I662" s="61" t="s">
        <v>26</v>
      </c>
      <c r="J662" s="233"/>
      <c r="K662" s="233"/>
      <c r="L662" s="233"/>
      <c r="M662" s="233"/>
      <c r="N662" s="233"/>
      <c r="O662" s="233"/>
      <c r="P662" s="233"/>
      <c r="Q662" s="233">
        <v>1</v>
      </c>
      <c r="R662" s="233"/>
      <c r="S662" s="233"/>
      <c r="T662" s="233"/>
      <c r="U662" s="233"/>
      <c r="W662" s="223"/>
      <c r="X662" s="223"/>
      <c r="Y662" s="223"/>
      <c r="Z662" s="223"/>
      <c r="AA662" s="223"/>
      <c r="AB662" s="223"/>
      <c r="AC662" s="223"/>
      <c r="AD662" s="223">
        <f>+H662</f>
        <v>120000</v>
      </c>
      <c r="AE662" s="223"/>
      <c r="AF662" s="223"/>
      <c r="AG662" s="223"/>
      <c r="AH662" s="223"/>
      <c r="AI662" s="83">
        <f>SUBTOTAL(9,J662:U662)</f>
        <v>1</v>
      </c>
      <c r="AJ662" s="84">
        <f>+H662/AI662</f>
        <v>120000</v>
      </c>
    </row>
    <row r="663" spans="1:36" s="81" customFormat="1">
      <c r="A663" s="88">
        <v>654</v>
      </c>
      <c r="B663" s="96"/>
      <c r="C663" s="164" t="s">
        <v>422</v>
      </c>
      <c r="D663" s="161"/>
      <c r="E663" s="161"/>
      <c r="F663" s="176"/>
      <c r="G663" s="113"/>
      <c r="H663" s="101"/>
      <c r="I663" s="98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W663" s="224"/>
      <c r="X663" s="224"/>
      <c r="Y663" s="224"/>
      <c r="Z663" s="224"/>
      <c r="AA663" s="224"/>
      <c r="AB663" s="224"/>
      <c r="AC663" s="224"/>
      <c r="AD663" s="224"/>
      <c r="AE663" s="224"/>
      <c r="AF663" s="224"/>
      <c r="AG663" s="224"/>
      <c r="AH663" s="224"/>
    </row>
    <row r="664" spans="1:36" s="81" customFormat="1">
      <c r="A664" s="88">
        <v>655</v>
      </c>
      <c r="B664" s="96"/>
      <c r="C664" s="174" t="s">
        <v>95</v>
      </c>
      <c r="D664" s="98"/>
      <c r="E664" s="161">
        <v>20</v>
      </c>
      <c r="F664" s="161" t="s">
        <v>81</v>
      </c>
      <c r="G664" s="163">
        <v>3000</v>
      </c>
      <c r="H664" s="162">
        <f>G664*E664</f>
        <v>60000</v>
      </c>
      <c r="I664" s="98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W664" s="224"/>
      <c r="X664" s="224"/>
      <c r="Y664" s="224"/>
      <c r="Z664" s="224"/>
      <c r="AA664" s="224"/>
      <c r="AB664" s="224"/>
      <c r="AC664" s="224"/>
      <c r="AD664" s="224"/>
      <c r="AE664" s="224"/>
      <c r="AF664" s="224"/>
      <c r="AG664" s="224"/>
      <c r="AH664" s="224"/>
    </row>
    <row r="665" spans="1:36" s="81" customFormat="1">
      <c r="A665" s="88">
        <v>656</v>
      </c>
      <c r="B665" s="96"/>
      <c r="C665" s="175" t="s">
        <v>423</v>
      </c>
      <c r="D665" s="98"/>
      <c r="E665" s="161"/>
      <c r="F665" s="161"/>
      <c r="G665" s="100"/>
      <c r="H665" s="162"/>
      <c r="I665" s="98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W665" s="224"/>
      <c r="X665" s="224"/>
      <c r="Y665" s="224"/>
      <c r="Z665" s="224"/>
      <c r="AA665" s="224"/>
      <c r="AB665" s="224"/>
      <c r="AC665" s="224"/>
      <c r="AD665" s="224"/>
      <c r="AE665" s="224"/>
      <c r="AF665" s="224"/>
      <c r="AG665" s="224"/>
      <c r="AH665" s="224"/>
    </row>
    <row r="666" spans="1:36" s="81" customFormat="1">
      <c r="A666" s="88">
        <v>657</v>
      </c>
      <c r="B666" s="96"/>
      <c r="C666" s="174" t="s">
        <v>95</v>
      </c>
      <c r="D666" s="98"/>
      <c r="E666" s="161">
        <v>20</v>
      </c>
      <c r="F666" s="161" t="s">
        <v>81</v>
      </c>
      <c r="G666" s="163">
        <v>3000</v>
      </c>
      <c r="H666" s="162">
        <f>G666*E666</f>
        <v>60000</v>
      </c>
      <c r="I666" s="98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W666" s="224"/>
      <c r="X666" s="224"/>
      <c r="Y666" s="224"/>
      <c r="Z666" s="224"/>
      <c r="AA666" s="224"/>
      <c r="AB666" s="224"/>
      <c r="AC666" s="224"/>
      <c r="AD666" s="224"/>
      <c r="AE666" s="224"/>
      <c r="AF666" s="224"/>
      <c r="AG666" s="224"/>
      <c r="AH666" s="224"/>
    </row>
    <row r="667" spans="1:36">
      <c r="A667" s="237">
        <v>658</v>
      </c>
      <c r="B667" s="56" t="s">
        <v>34</v>
      </c>
      <c r="C667" s="56" t="s">
        <v>334</v>
      </c>
      <c r="D667" s="61" t="s">
        <v>38</v>
      </c>
      <c r="E667" s="61"/>
      <c r="F667" s="61"/>
      <c r="G667" s="62"/>
      <c r="H667" s="65">
        <f>SUM(H668:H672)</f>
        <v>185308.75</v>
      </c>
      <c r="I667" s="61" t="s">
        <v>26</v>
      </c>
      <c r="J667" s="233">
        <v>2</v>
      </c>
      <c r="K667" s="233"/>
      <c r="L667" s="233"/>
      <c r="M667" s="233">
        <v>2</v>
      </c>
      <c r="N667" s="233"/>
      <c r="O667" s="233"/>
      <c r="P667" s="233">
        <v>2</v>
      </c>
      <c r="Q667" s="233"/>
      <c r="R667" s="233"/>
      <c r="S667" s="233">
        <v>2</v>
      </c>
      <c r="T667" s="233"/>
      <c r="U667" s="233"/>
      <c r="W667" s="223">
        <f>+H667/4</f>
        <v>46327.1875</v>
      </c>
      <c r="X667" s="223"/>
      <c r="Y667" s="223"/>
      <c r="Z667" s="223">
        <f>+W667</f>
        <v>46327.1875</v>
      </c>
      <c r="AA667" s="223"/>
      <c r="AB667" s="223"/>
      <c r="AC667" s="223">
        <f>+Z667</f>
        <v>46327.1875</v>
      </c>
      <c r="AD667" s="223"/>
      <c r="AE667" s="223"/>
      <c r="AF667" s="223">
        <f>+AC667</f>
        <v>46327.1875</v>
      </c>
      <c r="AG667" s="223"/>
      <c r="AH667" s="223"/>
      <c r="AI667" s="83">
        <f>SUBTOTAL(9,J667:U667)</f>
        <v>8</v>
      </c>
      <c r="AJ667" s="84">
        <f>+H667/AI667</f>
        <v>23163.59375</v>
      </c>
    </row>
    <row r="668" spans="1:36" s="81" customFormat="1">
      <c r="A668" s="88">
        <v>659</v>
      </c>
      <c r="B668" s="96"/>
      <c r="C668" s="96" t="s">
        <v>108</v>
      </c>
      <c r="D668" s="98"/>
      <c r="E668" s="149">
        <v>50</v>
      </c>
      <c r="F668" s="139" t="s">
        <v>109</v>
      </c>
      <c r="G668" s="140">
        <f>1650+34.8</f>
        <v>1684.8</v>
      </c>
      <c r="H668" s="141">
        <f>+E668*G668</f>
        <v>84240</v>
      </c>
      <c r="I668" s="98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W668" s="224"/>
      <c r="X668" s="224"/>
      <c r="Y668" s="224"/>
      <c r="Z668" s="224"/>
      <c r="AA668" s="224"/>
      <c r="AB668" s="224"/>
      <c r="AC668" s="224"/>
      <c r="AD668" s="224"/>
      <c r="AE668" s="224"/>
      <c r="AF668" s="224"/>
      <c r="AG668" s="224"/>
      <c r="AH668" s="224"/>
    </row>
    <row r="669" spans="1:36" s="81" customFormat="1">
      <c r="A669" s="88">
        <v>660</v>
      </c>
      <c r="B669" s="96"/>
      <c r="C669" s="96" t="s">
        <v>424</v>
      </c>
      <c r="D669" s="98"/>
      <c r="E669" s="149">
        <v>20</v>
      </c>
      <c r="F669" s="139" t="s">
        <v>85</v>
      </c>
      <c r="G669" s="140">
        <v>2000</v>
      </c>
      <c r="H669" s="141">
        <f>+E669*G669</f>
        <v>40000</v>
      </c>
      <c r="I669" s="98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W669" s="224"/>
      <c r="X669" s="224"/>
      <c r="Y669" s="224"/>
      <c r="Z669" s="224"/>
      <c r="AA669" s="224"/>
      <c r="AB669" s="224"/>
      <c r="AC669" s="224"/>
      <c r="AD669" s="224"/>
      <c r="AE669" s="224"/>
      <c r="AF669" s="224"/>
      <c r="AG669" s="224"/>
      <c r="AH669" s="224"/>
    </row>
    <row r="670" spans="1:36" s="81" customFormat="1">
      <c r="A670" s="88">
        <v>661</v>
      </c>
      <c r="B670" s="96"/>
      <c r="C670" s="96" t="s">
        <v>113</v>
      </c>
      <c r="D670" s="98"/>
      <c r="E670" s="149">
        <v>60</v>
      </c>
      <c r="F670" s="139" t="s">
        <v>109</v>
      </c>
      <c r="G670" s="140">
        <v>413</v>
      </c>
      <c r="H670" s="141">
        <f>+E670*G670</f>
        <v>24780</v>
      </c>
      <c r="I670" s="98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W670" s="224"/>
      <c r="X670" s="224"/>
      <c r="Y670" s="224"/>
      <c r="Z670" s="224"/>
      <c r="AA670" s="224"/>
      <c r="AB670" s="224"/>
      <c r="AC670" s="224"/>
      <c r="AD670" s="224"/>
      <c r="AE670" s="224"/>
      <c r="AF670" s="224"/>
      <c r="AG670" s="224"/>
      <c r="AH670" s="224"/>
    </row>
    <row r="671" spans="1:36" s="81" customFormat="1">
      <c r="A671" s="88">
        <v>662</v>
      </c>
      <c r="B671" s="96"/>
      <c r="C671" s="177" t="s">
        <v>114</v>
      </c>
      <c r="D671" s="98"/>
      <c r="E671" s="104">
        <v>5</v>
      </c>
      <c r="F671" s="178" t="s">
        <v>85</v>
      </c>
      <c r="G671" s="109">
        <v>399.75</v>
      </c>
      <c r="H671" s="141">
        <f>+E671*G671</f>
        <v>1998.75</v>
      </c>
      <c r="I671" s="98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W671" s="224"/>
      <c r="X671" s="224"/>
      <c r="Y671" s="224"/>
      <c r="Z671" s="224"/>
      <c r="AA671" s="224"/>
      <c r="AB671" s="224"/>
      <c r="AC671" s="224"/>
      <c r="AD671" s="224"/>
      <c r="AE671" s="224"/>
      <c r="AF671" s="224"/>
      <c r="AG671" s="224"/>
      <c r="AH671" s="224"/>
    </row>
    <row r="672" spans="1:36" s="81" customFormat="1">
      <c r="A672" s="88">
        <v>663</v>
      </c>
      <c r="B672" s="96"/>
      <c r="C672" s="96" t="s">
        <v>425</v>
      </c>
      <c r="D672" s="98"/>
      <c r="E672" s="149">
        <v>2</v>
      </c>
      <c r="F672" s="139" t="s">
        <v>134</v>
      </c>
      <c r="G672" s="140">
        <v>17145</v>
      </c>
      <c r="H672" s="141">
        <f>+E672*G672</f>
        <v>34290</v>
      </c>
      <c r="I672" s="98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W672" s="224"/>
      <c r="X672" s="224"/>
      <c r="Y672" s="224"/>
      <c r="Z672" s="224"/>
      <c r="AA672" s="224"/>
      <c r="AB672" s="224"/>
      <c r="AC672" s="224"/>
      <c r="AD672" s="224"/>
      <c r="AE672" s="224"/>
      <c r="AF672" s="224"/>
      <c r="AG672" s="224"/>
      <c r="AH672" s="224"/>
    </row>
    <row r="673" spans="1:36" ht="25.5">
      <c r="A673" s="88">
        <v>664</v>
      </c>
      <c r="B673" s="56" t="s">
        <v>34</v>
      </c>
      <c r="C673" s="56" t="s">
        <v>337</v>
      </c>
      <c r="D673" s="61" t="s">
        <v>38</v>
      </c>
      <c r="E673" s="61"/>
      <c r="F673" s="61"/>
      <c r="G673" s="62"/>
      <c r="H673" s="65">
        <f>SUM(H674:H680)</f>
        <v>449607.75</v>
      </c>
      <c r="I673" s="61" t="s">
        <v>26</v>
      </c>
      <c r="J673" s="234">
        <v>1</v>
      </c>
      <c r="K673" s="234"/>
      <c r="L673" s="234"/>
      <c r="M673" s="234"/>
      <c r="N673" s="234">
        <v>1</v>
      </c>
      <c r="O673" s="234"/>
      <c r="P673" s="234">
        <v>1</v>
      </c>
      <c r="Q673" s="234"/>
      <c r="R673" s="234"/>
      <c r="S673" s="234">
        <v>1</v>
      </c>
      <c r="T673" s="233"/>
      <c r="U673" s="233"/>
      <c r="W673" s="226">
        <f>+H673/4</f>
        <v>112401.9375</v>
      </c>
      <c r="X673" s="226"/>
      <c r="Y673" s="226"/>
      <c r="Z673" s="226"/>
      <c r="AA673" s="226">
        <f>+W673</f>
        <v>112401.9375</v>
      </c>
      <c r="AB673" s="226"/>
      <c r="AC673" s="226">
        <f>+AA673</f>
        <v>112401.9375</v>
      </c>
      <c r="AD673" s="226"/>
      <c r="AE673" s="226"/>
      <c r="AF673" s="226">
        <f>+AC673</f>
        <v>112401.9375</v>
      </c>
      <c r="AG673" s="223"/>
      <c r="AH673" s="223"/>
      <c r="AI673" s="83">
        <f>SUBTOTAL(9,J673:U673)</f>
        <v>4</v>
      </c>
      <c r="AJ673" s="84">
        <f>+H673/AI673</f>
        <v>112401.9375</v>
      </c>
    </row>
    <row r="674" spans="1:36" s="81" customFormat="1">
      <c r="A674" s="88">
        <v>665</v>
      </c>
      <c r="B674" s="96"/>
      <c r="C674" s="96" t="s">
        <v>426</v>
      </c>
      <c r="D674" s="98"/>
      <c r="E674" s="151">
        <v>74</v>
      </c>
      <c r="F674" s="139" t="s">
        <v>85</v>
      </c>
      <c r="G674" s="152">
        <v>5000</v>
      </c>
      <c r="H674" s="153">
        <f t="shared" ref="H674:H680" si="40">+E674*G674</f>
        <v>370000</v>
      </c>
      <c r="I674" s="98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W674" s="224"/>
      <c r="X674" s="224"/>
      <c r="Y674" s="224"/>
      <c r="Z674" s="224"/>
      <c r="AA674" s="224"/>
      <c r="AB674" s="224"/>
      <c r="AC674" s="224"/>
      <c r="AD674" s="224"/>
      <c r="AE674" s="224"/>
      <c r="AF674" s="224"/>
      <c r="AG674" s="224"/>
      <c r="AH674" s="224"/>
    </row>
    <row r="675" spans="1:36" s="81" customFormat="1">
      <c r="A675" s="88">
        <v>666</v>
      </c>
      <c r="B675" s="96"/>
      <c r="C675" s="96" t="s">
        <v>425</v>
      </c>
      <c r="D675" s="98"/>
      <c r="E675" s="151">
        <v>2</v>
      </c>
      <c r="F675" s="139" t="s">
        <v>134</v>
      </c>
      <c r="G675" s="152">
        <v>17145</v>
      </c>
      <c r="H675" s="153">
        <f t="shared" si="40"/>
        <v>34290</v>
      </c>
      <c r="I675" s="98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W675" s="224"/>
      <c r="X675" s="224"/>
      <c r="Y675" s="224"/>
      <c r="Z675" s="224"/>
      <c r="AA675" s="224"/>
      <c r="AB675" s="224"/>
      <c r="AC675" s="224"/>
      <c r="AD675" s="224"/>
      <c r="AE675" s="224"/>
      <c r="AF675" s="224"/>
      <c r="AG675" s="224"/>
      <c r="AH675" s="224"/>
    </row>
    <row r="676" spans="1:36" s="81" customFormat="1">
      <c r="A676" s="88">
        <v>667</v>
      </c>
      <c r="B676" s="96"/>
      <c r="C676" s="150" t="s">
        <v>124</v>
      </c>
      <c r="D676" s="98"/>
      <c r="E676" s="151">
        <v>5</v>
      </c>
      <c r="F676" s="139" t="s">
        <v>125</v>
      </c>
      <c r="G676" s="152">
        <v>450</v>
      </c>
      <c r="H676" s="153">
        <f t="shared" si="40"/>
        <v>2250</v>
      </c>
      <c r="I676" s="98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W676" s="224"/>
      <c r="X676" s="224"/>
      <c r="Y676" s="224"/>
      <c r="Z676" s="224"/>
      <c r="AA676" s="224"/>
      <c r="AB676" s="224"/>
      <c r="AC676" s="224"/>
      <c r="AD676" s="224"/>
      <c r="AE676" s="224"/>
      <c r="AF676" s="224"/>
      <c r="AG676" s="224"/>
      <c r="AH676" s="224"/>
    </row>
    <row r="677" spans="1:36" s="81" customFormat="1">
      <c r="A677" s="88">
        <v>668</v>
      </c>
      <c r="B677" s="96"/>
      <c r="C677" s="179" t="s">
        <v>114</v>
      </c>
      <c r="D677" s="98"/>
      <c r="E677" s="143">
        <v>5</v>
      </c>
      <c r="F677" s="169" t="s">
        <v>85</v>
      </c>
      <c r="G677" s="130">
        <v>399.75</v>
      </c>
      <c r="H677" s="153">
        <f t="shared" si="40"/>
        <v>1998.75</v>
      </c>
      <c r="I677" s="98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W677" s="224"/>
      <c r="X677" s="224"/>
      <c r="Y677" s="224"/>
      <c r="Z677" s="224"/>
      <c r="AA677" s="224"/>
      <c r="AB677" s="224"/>
      <c r="AC677" s="224"/>
      <c r="AD677" s="224"/>
      <c r="AE677" s="224"/>
      <c r="AF677" s="224"/>
      <c r="AG677" s="224"/>
      <c r="AH677" s="224"/>
    </row>
    <row r="678" spans="1:36" s="81" customFormat="1">
      <c r="A678" s="88">
        <v>669</v>
      </c>
      <c r="B678" s="96"/>
      <c r="C678" s="96" t="s">
        <v>173</v>
      </c>
      <c r="D678" s="98"/>
      <c r="E678" s="88">
        <v>1</v>
      </c>
      <c r="F678" s="86" t="s">
        <v>134</v>
      </c>
      <c r="G678" s="152">
        <v>7999</v>
      </c>
      <c r="H678" s="153">
        <f t="shared" si="40"/>
        <v>7999</v>
      </c>
      <c r="I678" s="98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W678" s="224"/>
      <c r="X678" s="224"/>
      <c r="Y678" s="224"/>
      <c r="Z678" s="224"/>
      <c r="AA678" s="224"/>
      <c r="AB678" s="224"/>
      <c r="AC678" s="224"/>
      <c r="AD678" s="224"/>
      <c r="AE678" s="224"/>
      <c r="AF678" s="224"/>
      <c r="AG678" s="224"/>
      <c r="AH678" s="224"/>
    </row>
    <row r="679" spans="1:36" s="81" customFormat="1">
      <c r="A679" s="88">
        <v>670</v>
      </c>
      <c r="B679" s="96"/>
      <c r="C679" s="96" t="s">
        <v>113</v>
      </c>
      <c r="D679" s="98"/>
      <c r="E679" s="151">
        <v>60</v>
      </c>
      <c r="F679" s="139" t="s">
        <v>109</v>
      </c>
      <c r="G679" s="152">
        <v>413</v>
      </c>
      <c r="H679" s="153">
        <f t="shared" si="40"/>
        <v>24780</v>
      </c>
      <c r="I679" s="98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W679" s="224"/>
      <c r="X679" s="224"/>
      <c r="Y679" s="224"/>
      <c r="Z679" s="224"/>
      <c r="AA679" s="224"/>
      <c r="AB679" s="224"/>
      <c r="AC679" s="224"/>
      <c r="AD679" s="224"/>
      <c r="AE679" s="224"/>
      <c r="AF679" s="224"/>
      <c r="AG679" s="224"/>
      <c r="AH679" s="224"/>
    </row>
    <row r="680" spans="1:36" s="81" customFormat="1">
      <c r="A680" s="88">
        <v>671</v>
      </c>
      <c r="B680" s="96"/>
      <c r="C680" s="96" t="s">
        <v>108</v>
      </c>
      <c r="D680" s="98"/>
      <c r="E680" s="151">
        <v>10</v>
      </c>
      <c r="F680" s="139" t="s">
        <v>109</v>
      </c>
      <c r="G680" s="152">
        <v>829</v>
      </c>
      <c r="H680" s="153">
        <f t="shared" si="40"/>
        <v>8290</v>
      </c>
      <c r="I680" s="98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W680" s="224"/>
      <c r="X680" s="224"/>
      <c r="Y680" s="224"/>
      <c r="Z680" s="224"/>
      <c r="AA680" s="224"/>
      <c r="AB680" s="224"/>
      <c r="AC680" s="224"/>
      <c r="AD680" s="224"/>
      <c r="AE680" s="224"/>
      <c r="AF680" s="224"/>
      <c r="AG680" s="224"/>
      <c r="AH680" s="224"/>
    </row>
    <row r="681" spans="1:36">
      <c r="A681" s="238">
        <v>672</v>
      </c>
      <c r="B681" s="91" t="s">
        <v>36</v>
      </c>
      <c r="C681" s="91" t="s">
        <v>37</v>
      </c>
      <c r="D681" s="92" t="s">
        <v>79</v>
      </c>
      <c r="E681" s="92"/>
      <c r="F681" s="92"/>
      <c r="G681" s="93"/>
      <c r="H681" s="94">
        <f>+H682</f>
        <v>187662</v>
      </c>
      <c r="I681" s="92" t="s">
        <v>26</v>
      </c>
      <c r="J681" s="220">
        <f t="shared" ref="J681:U681" si="41">+J682</f>
        <v>2</v>
      </c>
      <c r="K681" s="220">
        <f t="shared" si="41"/>
        <v>0</v>
      </c>
      <c r="L681" s="220">
        <f t="shared" si="41"/>
        <v>0</v>
      </c>
      <c r="M681" s="220">
        <f t="shared" si="41"/>
        <v>2</v>
      </c>
      <c r="N681" s="220">
        <f t="shared" si="41"/>
        <v>0</v>
      </c>
      <c r="O681" s="220">
        <f t="shared" si="41"/>
        <v>0</v>
      </c>
      <c r="P681" s="220">
        <f t="shared" si="41"/>
        <v>2</v>
      </c>
      <c r="Q681" s="220">
        <f t="shared" si="41"/>
        <v>0</v>
      </c>
      <c r="R681" s="220">
        <f t="shared" si="41"/>
        <v>0</v>
      </c>
      <c r="S681" s="220">
        <f t="shared" si="41"/>
        <v>2</v>
      </c>
      <c r="T681" s="220">
        <f t="shared" si="41"/>
        <v>0</v>
      </c>
      <c r="U681" s="220">
        <f t="shared" si="41"/>
        <v>0</v>
      </c>
      <c r="W681" s="225">
        <f t="shared" ref="W681:AH681" si="42">+W682</f>
        <v>46915.5</v>
      </c>
      <c r="X681" s="225">
        <f t="shared" si="42"/>
        <v>0</v>
      </c>
      <c r="Y681" s="225">
        <f t="shared" si="42"/>
        <v>0</v>
      </c>
      <c r="Z681" s="225">
        <f t="shared" si="42"/>
        <v>46915.5</v>
      </c>
      <c r="AA681" s="225">
        <f t="shared" si="42"/>
        <v>0</v>
      </c>
      <c r="AB681" s="225">
        <f t="shared" si="42"/>
        <v>0</v>
      </c>
      <c r="AC681" s="225">
        <f t="shared" si="42"/>
        <v>46915.5</v>
      </c>
      <c r="AD681" s="225">
        <f t="shared" si="42"/>
        <v>0</v>
      </c>
      <c r="AE681" s="225">
        <f t="shared" si="42"/>
        <v>0</v>
      </c>
      <c r="AF681" s="225">
        <f t="shared" si="42"/>
        <v>46915.5</v>
      </c>
      <c r="AG681" s="225">
        <f t="shared" si="42"/>
        <v>0</v>
      </c>
      <c r="AH681" s="225">
        <f t="shared" si="42"/>
        <v>0</v>
      </c>
      <c r="AJ681" s="83"/>
    </row>
    <row r="682" spans="1:36">
      <c r="A682" s="237">
        <v>673</v>
      </c>
      <c r="B682" s="56" t="s">
        <v>36</v>
      </c>
      <c r="C682" s="56" t="s">
        <v>334</v>
      </c>
      <c r="D682" s="61" t="s">
        <v>38</v>
      </c>
      <c r="E682" s="61"/>
      <c r="F682" s="61"/>
      <c r="G682" s="62"/>
      <c r="H682" s="65">
        <f>SUM(H683:H687)</f>
        <v>187662</v>
      </c>
      <c r="I682" s="61" t="s">
        <v>26</v>
      </c>
      <c r="J682" s="233">
        <v>2</v>
      </c>
      <c r="K682" s="233"/>
      <c r="L682" s="233"/>
      <c r="M682" s="233">
        <v>2</v>
      </c>
      <c r="N682" s="233"/>
      <c r="O682" s="233"/>
      <c r="P682" s="233">
        <v>2</v>
      </c>
      <c r="Q682" s="233"/>
      <c r="R682" s="233"/>
      <c r="S682" s="233">
        <v>2</v>
      </c>
      <c r="T682" s="233"/>
      <c r="U682" s="233"/>
      <c r="W682" s="223">
        <f>+H682/4</f>
        <v>46915.5</v>
      </c>
      <c r="X682" s="223"/>
      <c r="Y682" s="223"/>
      <c r="Z682" s="223">
        <f>+W682</f>
        <v>46915.5</v>
      </c>
      <c r="AA682" s="223"/>
      <c r="AB682" s="223"/>
      <c r="AC682" s="223">
        <f>+Z682</f>
        <v>46915.5</v>
      </c>
      <c r="AD682" s="223"/>
      <c r="AE682" s="223"/>
      <c r="AF682" s="223">
        <f>+AC682</f>
        <v>46915.5</v>
      </c>
      <c r="AG682" s="223"/>
      <c r="AH682" s="223"/>
      <c r="AI682" s="83">
        <f>SUBTOTAL(9,J682:U682)</f>
        <v>8</v>
      </c>
      <c r="AJ682" s="84">
        <f>+H682/AI682</f>
        <v>23457.75</v>
      </c>
    </row>
    <row r="683" spans="1:36" s="81" customFormat="1">
      <c r="A683" s="88">
        <v>674</v>
      </c>
      <c r="B683" s="96"/>
      <c r="C683" s="96" t="s">
        <v>427</v>
      </c>
      <c r="D683" s="98"/>
      <c r="E683" s="88">
        <v>2</v>
      </c>
      <c r="F683" s="86" t="s">
        <v>134</v>
      </c>
      <c r="G683" s="109">
        <v>19499</v>
      </c>
      <c r="H683" s="141">
        <f t="shared" ref="H683:H687" si="43">+E683*G683</f>
        <v>38998</v>
      </c>
      <c r="I683" s="98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W683" s="224"/>
      <c r="X683" s="224"/>
      <c r="Y683" s="224"/>
      <c r="Z683" s="224"/>
      <c r="AA683" s="224"/>
      <c r="AB683" s="224"/>
      <c r="AC683" s="224"/>
      <c r="AD683" s="224"/>
      <c r="AE683" s="224"/>
      <c r="AF683" s="224"/>
      <c r="AG683" s="224"/>
      <c r="AH683" s="224"/>
    </row>
    <row r="684" spans="1:36" s="81" customFormat="1">
      <c r="A684" s="88">
        <v>675</v>
      </c>
      <c r="B684" s="96"/>
      <c r="C684" s="96" t="s">
        <v>173</v>
      </c>
      <c r="D684" s="98"/>
      <c r="E684" s="88">
        <v>1</v>
      </c>
      <c r="F684" s="86" t="s">
        <v>134</v>
      </c>
      <c r="G684" s="140">
        <v>7999</v>
      </c>
      <c r="H684" s="141">
        <f t="shared" si="43"/>
        <v>7999</v>
      </c>
      <c r="I684" s="98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W684" s="224"/>
      <c r="X684" s="224"/>
      <c r="Y684" s="224"/>
      <c r="Z684" s="224"/>
      <c r="AA684" s="224"/>
      <c r="AB684" s="224"/>
      <c r="AC684" s="224"/>
      <c r="AD684" s="224"/>
      <c r="AE684" s="224"/>
      <c r="AF684" s="224"/>
      <c r="AG684" s="224"/>
      <c r="AH684" s="224"/>
    </row>
    <row r="685" spans="1:36" s="81" customFormat="1">
      <c r="A685" s="88">
        <v>676</v>
      </c>
      <c r="B685" s="96"/>
      <c r="C685" s="96" t="s">
        <v>428</v>
      </c>
      <c r="D685" s="98"/>
      <c r="E685" s="88">
        <v>1</v>
      </c>
      <c r="F685" s="86" t="s">
        <v>134</v>
      </c>
      <c r="G685" s="109">
        <v>10995</v>
      </c>
      <c r="H685" s="141">
        <f t="shared" si="43"/>
        <v>10995</v>
      </c>
      <c r="I685" s="98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W685" s="224"/>
      <c r="X685" s="224"/>
      <c r="Y685" s="224"/>
      <c r="Z685" s="224"/>
      <c r="AA685" s="224"/>
      <c r="AB685" s="224"/>
      <c r="AC685" s="224"/>
      <c r="AD685" s="224"/>
      <c r="AE685" s="224"/>
      <c r="AF685" s="224"/>
      <c r="AG685" s="224"/>
      <c r="AH685" s="224"/>
    </row>
    <row r="686" spans="1:36" s="81" customFormat="1">
      <c r="A686" s="88">
        <v>677</v>
      </c>
      <c r="B686" s="96"/>
      <c r="C686" s="96" t="s">
        <v>429</v>
      </c>
      <c r="D686" s="98"/>
      <c r="E686" s="88">
        <v>2</v>
      </c>
      <c r="F686" s="86" t="s">
        <v>134</v>
      </c>
      <c r="G686" s="109">
        <v>5495</v>
      </c>
      <c r="H686" s="141">
        <f t="shared" si="43"/>
        <v>10990</v>
      </c>
      <c r="I686" s="98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W686" s="224"/>
      <c r="X686" s="224"/>
      <c r="Y686" s="224"/>
      <c r="Z686" s="224"/>
      <c r="AA686" s="224"/>
      <c r="AB686" s="224"/>
      <c r="AC686" s="224"/>
      <c r="AD686" s="224"/>
      <c r="AE686" s="224"/>
      <c r="AF686" s="224"/>
      <c r="AG686" s="224"/>
      <c r="AH686" s="224"/>
    </row>
    <row r="687" spans="1:36" s="81" customFormat="1">
      <c r="A687" s="88">
        <v>678</v>
      </c>
      <c r="B687" s="96"/>
      <c r="C687" s="96" t="s">
        <v>430</v>
      </c>
      <c r="D687" s="98"/>
      <c r="E687" s="88">
        <v>3</v>
      </c>
      <c r="F687" s="86" t="s">
        <v>134</v>
      </c>
      <c r="G687" s="109">
        <v>39560</v>
      </c>
      <c r="H687" s="141">
        <f t="shared" si="43"/>
        <v>118680</v>
      </c>
      <c r="I687" s="98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W687" s="224"/>
      <c r="X687" s="224"/>
      <c r="Y687" s="224"/>
      <c r="Z687" s="224"/>
      <c r="AA687" s="224"/>
      <c r="AB687" s="224"/>
      <c r="AC687" s="224"/>
      <c r="AD687" s="224"/>
      <c r="AE687" s="224"/>
      <c r="AF687" s="224"/>
      <c r="AG687" s="224"/>
      <c r="AH687" s="224"/>
    </row>
    <row r="688" spans="1:36">
      <c r="A688" s="238">
        <v>679</v>
      </c>
      <c r="B688" s="91" t="s">
        <v>39</v>
      </c>
      <c r="C688" s="91" t="s">
        <v>40</v>
      </c>
      <c r="D688" s="92" t="s">
        <v>79</v>
      </c>
      <c r="E688" s="92"/>
      <c r="F688" s="92"/>
      <c r="G688" s="93"/>
      <c r="H688" s="94">
        <f>+H689+H700</f>
        <v>524774.91</v>
      </c>
      <c r="I688" s="92" t="s">
        <v>26</v>
      </c>
      <c r="J688" s="220">
        <f t="shared" ref="J688:U688" si="44">+J689+J700</f>
        <v>3</v>
      </c>
      <c r="K688" s="220">
        <f t="shared" si="44"/>
        <v>0</v>
      </c>
      <c r="L688" s="220">
        <f t="shared" si="44"/>
        <v>0</v>
      </c>
      <c r="M688" s="220">
        <f t="shared" si="44"/>
        <v>2</v>
      </c>
      <c r="N688" s="220">
        <f t="shared" si="44"/>
        <v>0</v>
      </c>
      <c r="O688" s="220">
        <f t="shared" si="44"/>
        <v>0</v>
      </c>
      <c r="P688" s="220">
        <f t="shared" si="44"/>
        <v>2</v>
      </c>
      <c r="Q688" s="220">
        <f t="shared" si="44"/>
        <v>0</v>
      </c>
      <c r="R688" s="220">
        <f t="shared" si="44"/>
        <v>0</v>
      </c>
      <c r="S688" s="220">
        <f t="shared" si="44"/>
        <v>2</v>
      </c>
      <c r="T688" s="220">
        <f t="shared" si="44"/>
        <v>0</v>
      </c>
      <c r="U688" s="220">
        <f t="shared" si="44"/>
        <v>0</v>
      </c>
      <c r="W688" s="225">
        <f t="shared" ref="W688:AH688" si="45">+W689+W700</f>
        <v>277027.58999999997</v>
      </c>
      <c r="X688" s="225">
        <f t="shared" si="45"/>
        <v>0</v>
      </c>
      <c r="Y688" s="225">
        <f t="shared" si="45"/>
        <v>0</v>
      </c>
      <c r="Z688" s="225">
        <f t="shared" si="45"/>
        <v>82582.44</v>
      </c>
      <c r="AA688" s="225">
        <f t="shared" si="45"/>
        <v>0</v>
      </c>
      <c r="AB688" s="225">
        <f t="shared" si="45"/>
        <v>0</v>
      </c>
      <c r="AC688" s="225">
        <f t="shared" si="45"/>
        <v>82582.44</v>
      </c>
      <c r="AD688" s="225">
        <f t="shared" si="45"/>
        <v>0</v>
      </c>
      <c r="AE688" s="225">
        <f t="shared" si="45"/>
        <v>0</v>
      </c>
      <c r="AF688" s="225">
        <f t="shared" si="45"/>
        <v>82582.44</v>
      </c>
      <c r="AG688" s="225">
        <f t="shared" si="45"/>
        <v>0</v>
      </c>
      <c r="AH688" s="225">
        <f t="shared" si="45"/>
        <v>0</v>
      </c>
      <c r="AJ688" s="83"/>
    </row>
    <row r="689" spans="1:36">
      <c r="A689" s="237">
        <v>680</v>
      </c>
      <c r="B689" s="56" t="s">
        <v>39</v>
      </c>
      <c r="C689" s="56" t="s">
        <v>334</v>
      </c>
      <c r="D689" s="61" t="s">
        <v>38</v>
      </c>
      <c r="E689" s="61"/>
      <c r="F689" s="61"/>
      <c r="G689" s="62"/>
      <c r="H689" s="65">
        <f>SUM(H690:H699)</f>
        <v>330329.76</v>
      </c>
      <c r="I689" s="61" t="s">
        <v>26</v>
      </c>
      <c r="J689" s="233">
        <v>2</v>
      </c>
      <c r="K689" s="233"/>
      <c r="L689" s="233"/>
      <c r="M689" s="233">
        <v>2</v>
      </c>
      <c r="N689" s="233"/>
      <c r="O689" s="233"/>
      <c r="P689" s="233">
        <v>2</v>
      </c>
      <c r="Q689" s="233"/>
      <c r="R689" s="233"/>
      <c r="S689" s="233">
        <v>2</v>
      </c>
      <c r="T689" s="233"/>
      <c r="U689" s="233"/>
      <c r="W689" s="223">
        <f>+H689/4</f>
        <v>82582.44</v>
      </c>
      <c r="X689" s="223"/>
      <c r="Y689" s="223"/>
      <c r="Z689" s="223">
        <f>+W689</f>
        <v>82582.44</v>
      </c>
      <c r="AA689" s="223"/>
      <c r="AB689" s="223"/>
      <c r="AC689" s="223">
        <f>+Z689</f>
        <v>82582.44</v>
      </c>
      <c r="AD689" s="223"/>
      <c r="AE689" s="223"/>
      <c r="AF689" s="223">
        <f>+AC689</f>
        <v>82582.44</v>
      </c>
      <c r="AG689" s="223"/>
      <c r="AH689" s="223"/>
      <c r="AI689" s="83">
        <f>SUBTOTAL(9,J689:U689)</f>
        <v>8</v>
      </c>
      <c r="AJ689" s="84">
        <f>+H689/AI689</f>
        <v>41291.22</v>
      </c>
    </row>
    <row r="690" spans="1:36" s="81" customFormat="1">
      <c r="A690" s="88">
        <v>681</v>
      </c>
      <c r="B690" s="96"/>
      <c r="C690" s="96" t="s">
        <v>431</v>
      </c>
      <c r="D690" s="98"/>
      <c r="E690" s="88">
        <v>3</v>
      </c>
      <c r="F690" s="86" t="s">
        <v>134</v>
      </c>
      <c r="G690" s="109">
        <v>2999</v>
      </c>
      <c r="H690" s="141">
        <f t="shared" ref="H690:H699" si="46">+E690*G690</f>
        <v>8997</v>
      </c>
      <c r="I690" s="98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W690" s="224"/>
      <c r="X690" s="224"/>
      <c r="Y690" s="224"/>
      <c r="Z690" s="224"/>
      <c r="AA690" s="224"/>
      <c r="AB690" s="224"/>
      <c r="AC690" s="224"/>
      <c r="AD690" s="224"/>
      <c r="AE690" s="224"/>
      <c r="AF690" s="224"/>
      <c r="AG690" s="224"/>
      <c r="AH690" s="224"/>
    </row>
    <row r="691" spans="1:36" s="81" customFormat="1">
      <c r="A691" s="88">
        <v>682</v>
      </c>
      <c r="B691" s="96"/>
      <c r="C691" s="148" t="s">
        <v>180</v>
      </c>
      <c r="D691" s="98"/>
      <c r="E691" s="149">
        <v>2</v>
      </c>
      <c r="F691" s="139" t="s">
        <v>134</v>
      </c>
      <c r="G691" s="140">
        <v>15000</v>
      </c>
      <c r="H691" s="141">
        <f t="shared" si="46"/>
        <v>30000</v>
      </c>
      <c r="I691" s="98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W691" s="224"/>
      <c r="X691" s="224"/>
      <c r="Y691" s="224"/>
      <c r="Z691" s="224"/>
      <c r="AA691" s="224"/>
      <c r="AB691" s="224"/>
      <c r="AC691" s="224"/>
      <c r="AD691" s="224"/>
      <c r="AE691" s="224"/>
      <c r="AF691" s="224"/>
      <c r="AG691" s="224"/>
      <c r="AH691" s="224"/>
    </row>
    <row r="692" spans="1:36" s="81" customFormat="1">
      <c r="A692" s="88">
        <v>683</v>
      </c>
      <c r="B692" s="96"/>
      <c r="C692" s="96" t="s">
        <v>432</v>
      </c>
      <c r="D692" s="98"/>
      <c r="E692" s="88">
        <v>2</v>
      </c>
      <c r="F692" s="86" t="s">
        <v>134</v>
      </c>
      <c r="G692" s="109">
        <v>49999</v>
      </c>
      <c r="H692" s="141">
        <f t="shared" si="46"/>
        <v>99998</v>
      </c>
      <c r="I692" s="98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W692" s="224"/>
      <c r="X692" s="224"/>
      <c r="Y692" s="224"/>
      <c r="Z692" s="224"/>
      <c r="AA692" s="224"/>
      <c r="AB692" s="224"/>
      <c r="AC692" s="224"/>
      <c r="AD692" s="224"/>
      <c r="AE692" s="224"/>
      <c r="AF692" s="224"/>
      <c r="AG692" s="224"/>
      <c r="AH692" s="224"/>
    </row>
    <row r="693" spans="1:36" s="81" customFormat="1">
      <c r="A693" s="88">
        <v>684</v>
      </c>
      <c r="B693" s="96"/>
      <c r="C693" s="96" t="s">
        <v>433</v>
      </c>
      <c r="D693" s="98"/>
      <c r="E693" s="88">
        <v>5</v>
      </c>
      <c r="F693" s="86" t="s">
        <v>134</v>
      </c>
      <c r="G693" s="109">
        <v>2650</v>
      </c>
      <c r="H693" s="141">
        <f t="shared" si="46"/>
        <v>13250</v>
      </c>
      <c r="I693" s="98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W693" s="224"/>
      <c r="X693" s="224"/>
      <c r="Y693" s="224"/>
      <c r="Z693" s="224"/>
      <c r="AA693" s="224"/>
      <c r="AB693" s="224"/>
      <c r="AC693" s="224"/>
      <c r="AD693" s="224"/>
      <c r="AE693" s="224"/>
      <c r="AF693" s="224"/>
      <c r="AG693" s="224"/>
      <c r="AH693" s="224"/>
    </row>
    <row r="694" spans="1:36" s="81" customFormat="1">
      <c r="A694" s="88">
        <v>685</v>
      </c>
      <c r="B694" s="96"/>
      <c r="C694" s="96" t="s">
        <v>92</v>
      </c>
      <c r="D694" s="98"/>
      <c r="E694" s="88">
        <v>1</v>
      </c>
      <c r="F694" s="86" t="s">
        <v>134</v>
      </c>
      <c r="G694" s="109">
        <v>48000</v>
      </c>
      <c r="H694" s="141">
        <f t="shared" si="46"/>
        <v>48000</v>
      </c>
      <c r="I694" s="98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W694" s="224"/>
      <c r="X694" s="224"/>
      <c r="Y694" s="224"/>
      <c r="Z694" s="224"/>
      <c r="AA694" s="224"/>
      <c r="AB694" s="224"/>
      <c r="AC694" s="224"/>
      <c r="AD694" s="224"/>
      <c r="AE694" s="224"/>
      <c r="AF694" s="224"/>
      <c r="AG694" s="224"/>
      <c r="AH694" s="224"/>
    </row>
    <row r="695" spans="1:36" s="81" customFormat="1" ht="25.5">
      <c r="A695" s="88">
        <v>686</v>
      </c>
      <c r="B695" s="96"/>
      <c r="C695" s="96" t="s">
        <v>434</v>
      </c>
      <c r="D695" s="98"/>
      <c r="E695" s="88">
        <v>2</v>
      </c>
      <c r="F695" s="86" t="s">
        <v>134</v>
      </c>
      <c r="G695" s="109">
        <v>6500</v>
      </c>
      <c r="H695" s="141">
        <f t="shared" si="46"/>
        <v>13000</v>
      </c>
      <c r="I695" s="98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W695" s="224"/>
      <c r="X695" s="224"/>
      <c r="Y695" s="224"/>
      <c r="Z695" s="224"/>
      <c r="AA695" s="224"/>
      <c r="AB695" s="224"/>
      <c r="AC695" s="224"/>
      <c r="AD695" s="224"/>
      <c r="AE695" s="224"/>
      <c r="AF695" s="224"/>
      <c r="AG695" s="224"/>
      <c r="AH695" s="224"/>
    </row>
    <row r="696" spans="1:36" s="81" customFormat="1">
      <c r="A696" s="88">
        <v>687</v>
      </c>
      <c r="B696" s="96"/>
      <c r="C696" s="96" t="s">
        <v>435</v>
      </c>
      <c r="D696" s="98"/>
      <c r="E696" s="88">
        <v>2</v>
      </c>
      <c r="F696" s="86" t="s">
        <v>206</v>
      </c>
      <c r="G696" s="109">
        <v>10122.379999999999</v>
      </c>
      <c r="H696" s="141">
        <f t="shared" si="46"/>
        <v>20244.759999999998</v>
      </c>
      <c r="I696" s="98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W696" s="224"/>
      <c r="X696" s="224"/>
      <c r="Y696" s="224"/>
      <c r="Z696" s="224"/>
      <c r="AA696" s="224"/>
      <c r="AB696" s="224"/>
      <c r="AC696" s="224"/>
      <c r="AD696" s="224"/>
      <c r="AE696" s="224"/>
      <c r="AF696" s="224"/>
      <c r="AG696" s="224"/>
      <c r="AH696" s="224"/>
    </row>
    <row r="697" spans="1:36" s="81" customFormat="1" ht="25.5">
      <c r="A697" s="88">
        <v>688</v>
      </c>
      <c r="B697" s="96"/>
      <c r="C697" s="96" t="s">
        <v>178</v>
      </c>
      <c r="D697" s="98"/>
      <c r="E697" s="149">
        <v>2</v>
      </c>
      <c r="F697" s="86" t="s">
        <v>134</v>
      </c>
      <c r="G697" s="140">
        <v>39990</v>
      </c>
      <c r="H697" s="141">
        <f t="shared" si="46"/>
        <v>79980</v>
      </c>
      <c r="I697" s="98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W697" s="224"/>
      <c r="X697" s="224"/>
      <c r="Y697" s="224"/>
      <c r="Z697" s="224"/>
      <c r="AA697" s="224"/>
      <c r="AB697" s="224"/>
      <c r="AC697" s="224"/>
      <c r="AD697" s="224"/>
      <c r="AE697" s="224"/>
      <c r="AF697" s="224"/>
      <c r="AG697" s="224"/>
      <c r="AH697" s="224"/>
    </row>
    <row r="698" spans="1:36" s="81" customFormat="1" ht="38.25">
      <c r="A698" s="88">
        <v>689</v>
      </c>
      <c r="B698" s="96"/>
      <c r="C698" s="96" t="s">
        <v>436</v>
      </c>
      <c r="D698" s="98"/>
      <c r="E698" s="88">
        <v>2</v>
      </c>
      <c r="F698" s="86" t="s">
        <v>134</v>
      </c>
      <c r="G698" s="109">
        <v>3780</v>
      </c>
      <c r="H698" s="141">
        <f t="shared" si="46"/>
        <v>7560</v>
      </c>
      <c r="I698" s="98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W698" s="224"/>
      <c r="X698" s="224"/>
      <c r="Y698" s="224"/>
      <c r="Z698" s="224"/>
      <c r="AA698" s="224"/>
      <c r="AB698" s="224"/>
      <c r="AC698" s="224"/>
      <c r="AD698" s="224"/>
      <c r="AE698" s="224"/>
      <c r="AF698" s="224"/>
      <c r="AG698" s="224"/>
      <c r="AH698" s="224"/>
    </row>
    <row r="699" spans="1:36" s="81" customFormat="1" ht="25.5">
      <c r="A699" s="88">
        <v>690</v>
      </c>
      <c r="B699" s="96"/>
      <c r="C699" s="96" t="s">
        <v>437</v>
      </c>
      <c r="D699" s="98"/>
      <c r="E699" s="88">
        <v>2</v>
      </c>
      <c r="F699" s="86" t="s">
        <v>134</v>
      </c>
      <c r="G699" s="109">
        <v>4650</v>
      </c>
      <c r="H699" s="141">
        <f t="shared" si="46"/>
        <v>9300</v>
      </c>
      <c r="I699" s="98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W699" s="224"/>
      <c r="X699" s="224"/>
      <c r="Y699" s="224"/>
      <c r="Z699" s="224"/>
      <c r="AA699" s="224"/>
      <c r="AB699" s="224"/>
      <c r="AC699" s="224"/>
      <c r="AD699" s="224"/>
      <c r="AE699" s="224"/>
      <c r="AF699" s="224"/>
      <c r="AG699" s="224"/>
      <c r="AH699" s="224"/>
    </row>
    <row r="700" spans="1:36" ht="25.5">
      <c r="A700" s="237">
        <v>691</v>
      </c>
      <c r="B700" s="56" t="s">
        <v>39</v>
      </c>
      <c r="C700" s="56" t="s">
        <v>337</v>
      </c>
      <c r="D700" s="61" t="s">
        <v>38</v>
      </c>
      <c r="E700" s="61"/>
      <c r="F700" s="61"/>
      <c r="G700" s="62"/>
      <c r="H700" s="65">
        <f>SUM(H701:H705)</f>
        <v>194445.15</v>
      </c>
      <c r="I700" s="61" t="s">
        <v>26</v>
      </c>
      <c r="J700" s="234">
        <v>1</v>
      </c>
      <c r="K700" s="234"/>
      <c r="L700" s="234"/>
      <c r="M700" s="234"/>
      <c r="N700" s="234"/>
      <c r="O700" s="234"/>
      <c r="P700" s="234"/>
      <c r="Q700" s="234"/>
      <c r="R700" s="234"/>
      <c r="S700" s="234"/>
      <c r="T700" s="233"/>
      <c r="U700" s="233"/>
      <c r="W700" s="226">
        <f>+H700</f>
        <v>194445.15</v>
      </c>
      <c r="X700" s="226"/>
      <c r="Y700" s="226"/>
      <c r="Z700" s="226"/>
      <c r="AA700" s="226"/>
      <c r="AB700" s="226"/>
      <c r="AC700" s="226"/>
      <c r="AD700" s="226"/>
      <c r="AE700" s="226"/>
      <c r="AF700" s="226"/>
      <c r="AG700" s="223"/>
      <c r="AH700" s="223"/>
      <c r="AI700" s="83">
        <f>SUBTOTAL(9,J700:U700)</f>
        <v>1</v>
      </c>
      <c r="AJ700" s="84">
        <f>+H700/AI700</f>
        <v>194445.15</v>
      </c>
    </row>
    <row r="701" spans="1:36" s="81" customFormat="1">
      <c r="A701" s="88">
        <v>692</v>
      </c>
      <c r="B701" s="96"/>
      <c r="C701" s="150" t="s">
        <v>180</v>
      </c>
      <c r="D701" s="98"/>
      <c r="E701" s="151">
        <v>1</v>
      </c>
      <c r="F701" s="139" t="s">
        <v>134</v>
      </c>
      <c r="G701" s="152">
        <v>15000</v>
      </c>
      <c r="H701" s="153">
        <f t="shared" ref="H701:H705" si="47">+E701*G701</f>
        <v>15000</v>
      </c>
      <c r="I701" s="98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W701" s="224"/>
      <c r="X701" s="224"/>
      <c r="Y701" s="224"/>
      <c r="Z701" s="224"/>
      <c r="AA701" s="224"/>
      <c r="AB701" s="224"/>
      <c r="AC701" s="224"/>
      <c r="AD701" s="224"/>
      <c r="AE701" s="224"/>
      <c r="AF701" s="224"/>
      <c r="AG701" s="224"/>
      <c r="AH701" s="224"/>
    </row>
    <row r="702" spans="1:36" s="81" customFormat="1">
      <c r="A702" s="88">
        <v>693</v>
      </c>
      <c r="B702" s="96"/>
      <c r="C702" s="96" t="s">
        <v>92</v>
      </c>
      <c r="D702" s="98"/>
      <c r="E702" s="88">
        <v>2</v>
      </c>
      <c r="F702" s="86" t="s">
        <v>134</v>
      </c>
      <c r="G702" s="109">
        <f>48000-1717.35-2902.5+219.85-109.925</f>
        <v>43490.074999999997</v>
      </c>
      <c r="H702" s="153">
        <f t="shared" si="47"/>
        <v>86980.15</v>
      </c>
      <c r="I702" s="98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W702" s="224"/>
      <c r="X702" s="224"/>
      <c r="Y702" s="224"/>
      <c r="Z702" s="224"/>
      <c r="AA702" s="224"/>
      <c r="AB702" s="224"/>
      <c r="AC702" s="224"/>
      <c r="AD702" s="224"/>
      <c r="AE702" s="224"/>
      <c r="AF702" s="224"/>
      <c r="AG702" s="224"/>
      <c r="AH702" s="224"/>
    </row>
    <row r="703" spans="1:36" s="81" customFormat="1">
      <c r="A703" s="88">
        <v>694</v>
      </c>
      <c r="B703" s="96"/>
      <c r="C703" s="96" t="s">
        <v>429</v>
      </c>
      <c r="D703" s="98"/>
      <c r="E703" s="88">
        <v>1</v>
      </c>
      <c r="F703" s="86" t="s">
        <v>134</v>
      </c>
      <c r="G703" s="109">
        <v>5495</v>
      </c>
      <c r="H703" s="153">
        <f t="shared" si="47"/>
        <v>5495</v>
      </c>
      <c r="I703" s="98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W703" s="224"/>
      <c r="X703" s="224"/>
      <c r="Y703" s="224"/>
      <c r="Z703" s="224"/>
      <c r="AA703" s="224"/>
      <c r="AB703" s="224"/>
      <c r="AC703" s="224"/>
      <c r="AD703" s="224"/>
      <c r="AE703" s="224"/>
      <c r="AF703" s="224"/>
      <c r="AG703" s="224"/>
      <c r="AH703" s="224"/>
    </row>
    <row r="704" spans="1:36" s="81" customFormat="1" ht="25.5">
      <c r="A704" s="88">
        <v>695</v>
      </c>
      <c r="B704" s="96"/>
      <c r="C704" s="96" t="s">
        <v>178</v>
      </c>
      <c r="D704" s="98"/>
      <c r="E704" s="149">
        <v>2</v>
      </c>
      <c r="F704" s="86" t="s">
        <v>134</v>
      </c>
      <c r="G704" s="140">
        <v>39990</v>
      </c>
      <c r="H704" s="141">
        <f t="shared" si="47"/>
        <v>79980</v>
      </c>
      <c r="I704" s="98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W704" s="224"/>
      <c r="X704" s="224"/>
      <c r="Y704" s="224"/>
      <c r="Z704" s="224"/>
      <c r="AA704" s="224"/>
      <c r="AB704" s="224"/>
      <c r="AC704" s="224"/>
      <c r="AD704" s="224"/>
      <c r="AE704" s="224"/>
      <c r="AF704" s="224"/>
      <c r="AG704" s="224"/>
      <c r="AH704" s="224"/>
    </row>
    <row r="705" spans="1:36" s="81" customFormat="1">
      <c r="A705" s="88">
        <v>696</v>
      </c>
      <c r="B705" s="96"/>
      <c r="C705" s="96" t="s">
        <v>438</v>
      </c>
      <c r="D705" s="98"/>
      <c r="E705" s="88">
        <v>1</v>
      </c>
      <c r="F705" s="86" t="s">
        <v>134</v>
      </c>
      <c r="G705" s="109">
        <v>6990</v>
      </c>
      <c r="H705" s="153">
        <f t="shared" si="47"/>
        <v>6990</v>
      </c>
      <c r="I705" s="98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W705" s="224"/>
      <c r="X705" s="224"/>
      <c r="Y705" s="224"/>
      <c r="Z705" s="224"/>
      <c r="AA705" s="224"/>
      <c r="AB705" s="224"/>
      <c r="AC705" s="224"/>
      <c r="AD705" s="224"/>
      <c r="AE705" s="224"/>
      <c r="AF705" s="224"/>
      <c r="AG705" s="224"/>
      <c r="AH705" s="224"/>
    </row>
    <row r="706" spans="1:36">
      <c r="A706" s="238">
        <v>697</v>
      </c>
      <c r="B706" s="91" t="s">
        <v>41</v>
      </c>
      <c r="C706" s="91" t="s">
        <v>42</v>
      </c>
      <c r="D706" s="92" t="s">
        <v>79</v>
      </c>
      <c r="E706" s="92"/>
      <c r="F706" s="92"/>
      <c r="G706" s="93"/>
      <c r="H706" s="94">
        <f>+H707+H712+H714</f>
        <v>824095</v>
      </c>
      <c r="I706" s="92" t="s">
        <v>26</v>
      </c>
      <c r="J706" s="220">
        <f t="shared" ref="J706:U706" si="48">+J707+J712+J714</f>
        <v>2</v>
      </c>
      <c r="K706" s="220">
        <f t="shared" si="48"/>
        <v>0</v>
      </c>
      <c r="L706" s="220">
        <f t="shared" si="48"/>
        <v>0</v>
      </c>
      <c r="M706" s="220">
        <f t="shared" si="48"/>
        <v>0</v>
      </c>
      <c r="N706" s="220">
        <f t="shared" si="48"/>
        <v>0</v>
      </c>
      <c r="O706" s="220">
        <f t="shared" si="48"/>
        <v>0</v>
      </c>
      <c r="P706" s="220">
        <f t="shared" si="48"/>
        <v>0</v>
      </c>
      <c r="Q706" s="220">
        <f t="shared" si="48"/>
        <v>0</v>
      </c>
      <c r="R706" s="220">
        <f t="shared" si="48"/>
        <v>0</v>
      </c>
      <c r="S706" s="220">
        <f t="shared" si="48"/>
        <v>0</v>
      </c>
      <c r="T706" s="220">
        <f t="shared" si="48"/>
        <v>1</v>
      </c>
      <c r="U706" s="220">
        <f t="shared" si="48"/>
        <v>0</v>
      </c>
      <c r="W706" s="225">
        <f t="shared" ref="W706:AH706" si="49">+W707+W712+W714</f>
        <v>810995</v>
      </c>
      <c r="X706" s="225">
        <f t="shared" si="49"/>
        <v>0</v>
      </c>
      <c r="Y706" s="225">
        <f t="shared" si="49"/>
        <v>0</v>
      </c>
      <c r="Z706" s="225">
        <f t="shared" si="49"/>
        <v>0</v>
      </c>
      <c r="AA706" s="225">
        <f t="shared" si="49"/>
        <v>0</v>
      </c>
      <c r="AB706" s="225">
        <f t="shared" si="49"/>
        <v>0</v>
      </c>
      <c r="AC706" s="225">
        <f t="shared" si="49"/>
        <v>0</v>
      </c>
      <c r="AD706" s="225">
        <f t="shared" si="49"/>
        <v>0</v>
      </c>
      <c r="AE706" s="225">
        <f t="shared" si="49"/>
        <v>0</v>
      </c>
      <c r="AF706" s="225">
        <f t="shared" si="49"/>
        <v>0</v>
      </c>
      <c r="AG706" s="225">
        <f t="shared" si="49"/>
        <v>13100</v>
      </c>
      <c r="AH706" s="225">
        <f t="shared" si="49"/>
        <v>0</v>
      </c>
      <c r="AJ706" s="83"/>
    </row>
    <row r="707" spans="1:36">
      <c r="A707" s="237">
        <v>698</v>
      </c>
      <c r="B707" s="56" t="s">
        <v>41</v>
      </c>
      <c r="C707" s="56" t="s">
        <v>334</v>
      </c>
      <c r="D707" s="61" t="s">
        <v>38</v>
      </c>
      <c r="E707" s="61"/>
      <c r="F707" s="61"/>
      <c r="G707" s="62"/>
      <c r="H707" s="65">
        <f>SUM(H708:H711)</f>
        <v>464997</v>
      </c>
      <c r="I707" s="61" t="s">
        <v>26</v>
      </c>
      <c r="J707" s="233">
        <v>1</v>
      </c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W707" s="223">
        <f>+H707</f>
        <v>464997</v>
      </c>
      <c r="X707" s="223"/>
      <c r="Y707" s="223"/>
      <c r="Z707" s="223"/>
      <c r="AA707" s="223"/>
      <c r="AB707" s="223"/>
      <c r="AC707" s="223"/>
      <c r="AD707" s="223"/>
      <c r="AE707" s="223"/>
      <c r="AF707" s="223"/>
      <c r="AG707" s="223"/>
      <c r="AH707" s="223"/>
      <c r="AI707" s="83">
        <f>SUBTOTAL(9,J707:U707)</f>
        <v>1</v>
      </c>
      <c r="AJ707" s="84">
        <f>+H707/AI707</f>
        <v>464997</v>
      </c>
    </row>
    <row r="708" spans="1:36" s="81" customFormat="1">
      <c r="A708" s="88">
        <v>699</v>
      </c>
      <c r="B708" s="96"/>
      <c r="C708" s="148" t="s">
        <v>168</v>
      </c>
      <c r="D708" s="98"/>
      <c r="E708" s="88">
        <v>3</v>
      </c>
      <c r="F708" s="86" t="s">
        <v>134</v>
      </c>
      <c r="G708" s="140">
        <v>14999</v>
      </c>
      <c r="H708" s="141">
        <f>+E708*G708</f>
        <v>44997</v>
      </c>
      <c r="I708" s="98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W708" s="224"/>
      <c r="X708" s="224"/>
      <c r="Y708" s="224"/>
      <c r="Z708" s="224"/>
      <c r="AA708" s="224"/>
      <c r="AB708" s="224"/>
      <c r="AC708" s="224"/>
      <c r="AD708" s="224"/>
      <c r="AE708" s="224"/>
      <c r="AF708" s="224"/>
      <c r="AG708" s="224"/>
      <c r="AH708" s="224"/>
    </row>
    <row r="709" spans="1:36" s="81" customFormat="1">
      <c r="A709" s="88">
        <v>700</v>
      </c>
      <c r="B709" s="96"/>
      <c r="C709" s="96" t="s">
        <v>439</v>
      </c>
      <c r="D709" s="98"/>
      <c r="E709" s="88">
        <v>15</v>
      </c>
      <c r="F709" s="86" t="s">
        <v>134</v>
      </c>
      <c r="G709" s="109">
        <v>4500</v>
      </c>
      <c r="H709" s="141">
        <f>+E709*G709</f>
        <v>67500</v>
      </c>
      <c r="I709" s="98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W709" s="224"/>
      <c r="X709" s="224"/>
      <c r="Y709" s="224"/>
      <c r="Z709" s="224"/>
      <c r="AA709" s="224"/>
      <c r="AB709" s="224"/>
      <c r="AC709" s="224"/>
      <c r="AD709" s="224"/>
      <c r="AE709" s="224"/>
      <c r="AF709" s="224"/>
      <c r="AG709" s="224"/>
      <c r="AH709" s="224"/>
    </row>
    <row r="710" spans="1:36" s="81" customFormat="1">
      <c r="A710" s="88">
        <v>701</v>
      </c>
      <c r="B710" s="96"/>
      <c r="C710" s="96" t="s">
        <v>166</v>
      </c>
      <c r="D710" s="98"/>
      <c r="E710" s="88">
        <v>15</v>
      </c>
      <c r="F710" s="86" t="s">
        <v>134</v>
      </c>
      <c r="G710" s="109">
        <v>3500</v>
      </c>
      <c r="H710" s="141">
        <f>+E710*G710</f>
        <v>52500</v>
      </c>
      <c r="I710" s="98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W710" s="224"/>
      <c r="X710" s="224"/>
      <c r="Y710" s="224"/>
      <c r="Z710" s="224"/>
      <c r="AA710" s="224"/>
      <c r="AB710" s="224"/>
      <c r="AC710" s="224"/>
      <c r="AD710" s="224"/>
      <c r="AE710" s="224"/>
      <c r="AF710" s="224"/>
      <c r="AG710" s="224"/>
      <c r="AH710" s="224"/>
    </row>
    <row r="711" spans="1:36" s="81" customFormat="1">
      <c r="A711" s="88">
        <v>702</v>
      </c>
      <c r="B711" s="96"/>
      <c r="C711" s="148" t="s">
        <v>440</v>
      </c>
      <c r="D711" s="98"/>
      <c r="E711" s="149">
        <v>12</v>
      </c>
      <c r="F711" s="86" t="s">
        <v>281</v>
      </c>
      <c r="G711" s="140">
        <v>12500</v>
      </c>
      <c r="H711" s="141">
        <f>+E711*G711*2</f>
        <v>300000</v>
      </c>
      <c r="I711" s="98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W711" s="224"/>
      <c r="X711" s="224"/>
      <c r="Y711" s="224"/>
      <c r="Z711" s="224"/>
      <c r="AA711" s="224"/>
      <c r="AB711" s="224"/>
      <c r="AC711" s="224"/>
      <c r="AD711" s="224"/>
      <c r="AE711" s="224"/>
      <c r="AF711" s="224"/>
      <c r="AG711" s="224"/>
      <c r="AH711" s="224"/>
    </row>
    <row r="712" spans="1:36">
      <c r="A712" s="237">
        <v>703</v>
      </c>
      <c r="B712" s="56" t="s">
        <v>41</v>
      </c>
      <c r="C712" s="56" t="s">
        <v>326</v>
      </c>
      <c r="D712" s="61" t="s">
        <v>38</v>
      </c>
      <c r="E712" s="61"/>
      <c r="F712" s="61"/>
      <c r="G712" s="62"/>
      <c r="H712" s="65">
        <f>SUM(H713)</f>
        <v>13100</v>
      </c>
      <c r="I712" s="61" t="s">
        <v>26</v>
      </c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>
        <v>1</v>
      </c>
      <c r="U712" s="233"/>
      <c r="W712" s="223"/>
      <c r="X712" s="223"/>
      <c r="Y712" s="223"/>
      <c r="Z712" s="223"/>
      <c r="AA712" s="223"/>
      <c r="AB712" s="223"/>
      <c r="AC712" s="223"/>
      <c r="AD712" s="223"/>
      <c r="AE712" s="223"/>
      <c r="AF712" s="223"/>
      <c r="AG712" s="223">
        <f>+H712</f>
        <v>13100</v>
      </c>
      <c r="AH712" s="223"/>
      <c r="AI712" s="83">
        <f>SUBTOTAL(9,J712:U712)</f>
        <v>1</v>
      </c>
      <c r="AJ712" s="84">
        <f>+H712/AI712</f>
        <v>13100</v>
      </c>
    </row>
    <row r="713" spans="1:36" s="81" customFormat="1">
      <c r="A713" s="88">
        <v>704</v>
      </c>
      <c r="B713" s="96"/>
      <c r="C713" s="96" t="s">
        <v>441</v>
      </c>
      <c r="D713" s="86"/>
      <c r="E713" s="88">
        <v>2</v>
      </c>
      <c r="F713" s="86" t="s">
        <v>85</v>
      </c>
      <c r="G713" s="109">
        <v>6550</v>
      </c>
      <c r="H713" s="101">
        <v>13100</v>
      </c>
      <c r="I713" s="98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W713" s="224"/>
      <c r="X713" s="224"/>
      <c r="Y713" s="224"/>
      <c r="Z713" s="224"/>
      <c r="AA713" s="224"/>
      <c r="AB713" s="224"/>
      <c r="AC713" s="224"/>
      <c r="AD713" s="224"/>
      <c r="AE713" s="224"/>
      <c r="AF713" s="224"/>
      <c r="AG713" s="224"/>
      <c r="AH713" s="224"/>
    </row>
    <row r="714" spans="1:36" ht="25.5">
      <c r="A714" s="237">
        <v>705</v>
      </c>
      <c r="B714" s="56" t="s">
        <v>41</v>
      </c>
      <c r="C714" s="56" t="s">
        <v>337</v>
      </c>
      <c r="D714" s="61" t="s">
        <v>38</v>
      </c>
      <c r="E714" s="61"/>
      <c r="F714" s="61"/>
      <c r="G714" s="62"/>
      <c r="H714" s="65">
        <f>SUM(H715:H718)</f>
        <v>345998</v>
      </c>
      <c r="I714" s="61" t="s">
        <v>26</v>
      </c>
      <c r="J714" s="233">
        <v>1</v>
      </c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W714" s="223">
        <f>+H714</f>
        <v>345998</v>
      </c>
      <c r="X714" s="223"/>
      <c r="Y714" s="223"/>
      <c r="Z714" s="223"/>
      <c r="AA714" s="223"/>
      <c r="AB714" s="223"/>
      <c r="AC714" s="223"/>
      <c r="AD714" s="223"/>
      <c r="AE714" s="223"/>
      <c r="AF714" s="223"/>
      <c r="AG714" s="223"/>
      <c r="AH714" s="223"/>
      <c r="AJ714" s="83"/>
    </row>
    <row r="715" spans="1:36" s="81" customFormat="1">
      <c r="A715" s="88">
        <v>706</v>
      </c>
      <c r="B715" s="96"/>
      <c r="C715" s="150" t="s">
        <v>168</v>
      </c>
      <c r="D715" s="98"/>
      <c r="E715" s="88">
        <v>2</v>
      </c>
      <c r="F715" s="86" t="s">
        <v>134</v>
      </c>
      <c r="G715" s="152">
        <v>14999</v>
      </c>
      <c r="H715" s="153">
        <f t="shared" ref="H715:H717" si="50">+E715*G715</f>
        <v>29998</v>
      </c>
      <c r="I715" s="98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W715" s="224"/>
      <c r="X715" s="224"/>
      <c r="Y715" s="224"/>
      <c r="Z715" s="224"/>
      <c r="AA715" s="224"/>
      <c r="AB715" s="224"/>
      <c r="AC715" s="224"/>
      <c r="AD715" s="224"/>
      <c r="AE715" s="224"/>
      <c r="AF715" s="224"/>
      <c r="AG715" s="224"/>
      <c r="AH715" s="224"/>
    </row>
    <row r="716" spans="1:36" s="81" customFormat="1">
      <c r="A716" s="88">
        <v>707</v>
      </c>
      <c r="B716" s="96"/>
      <c r="C716" s="96" t="s">
        <v>439</v>
      </c>
      <c r="D716" s="98"/>
      <c r="E716" s="88">
        <v>2</v>
      </c>
      <c r="F716" s="86" t="s">
        <v>134</v>
      </c>
      <c r="G716" s="109">
        <v>4500</v>
      </c>
      <c r="H716" s="153">
        <f t="shared" si="50"/>
        <v>9000</v>
      </c>
      <c r="I716" s="98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W716" s="224"/>
      <c r="X716" s="224"/>
      <c r="Y716" s="224"/>
      <c r="Z716" s="224"/>
      <c r="AA716" s="224"/>
      <c r="AB716" s="224"/>
      <c r="AC716" s="224"/>
      <c r="AD716" s="224"/>
      <c r="AE716" s="224"/>
      <c r="AF716" s="224"/>
      <c r="AG716" s="224"/>
      <c r="AH716" s="224"/>
    </row>
    <row r="717" spans="1:36" s="81" customFormat="1">
      <c r="A717" s="88">
        <v>708</v>
      </c>
      <c r="B717" s="96"/>
      <c r="C717" s="96" t="s">
        <v>166</v>
      </c>
      <c r="D717" s="98"/>
      <c r="E717" s="88">
        <v>2</v>
      </c>
      <c r="F717" s="86" t="s">
        <v>134</v>
      </c>
      <c r="G717" s="109">
        <v>3500</v>
      </c>
      <c r="H717" s="153">
        <f t="shared" si="50"/>
        <v>7000</v>
      </c>
      <c r="I717" s="98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W717" s="224"/>
      <c r="X717" s="224"/>
      <c r="Y717" s="224"/>
      <c r="Z717" s="224"/>
      <c r="AA717" s="224"/>
      <c r="AB717" s="224"/>
      <c r="AC717" s="224"/>
      <c r="AD717" s="224"/>
      <c r="AE717" s="224"/>
      <c r="AF717" s="224"/>
      <c r="AG717" s="224"/>
      <c r="AH717" s="224"/>
    </row>
    <row r="718" spans="1:36" s="81" customFormat="1">
      <c r="A718" s="88">
        <v>709</v>
      </c>
      <c r="B718" s="96"/>
      <c r="C718" s="150" t="s">
        <v>442</v>
      </c>
      <c r="D718" s="98"/>
      <c r="E718" s="151">
        <v>12</v>
      </c>
      <c r="F718" s="86" t="s">
        <v>281</v>
      </c>
      <c r="G718" s="152">
        <v>12500</v>
      </c>
      <c r="H718" s="153">
        <f>+E718*G718*2</f>
        <v>300000</v>
      </c>
      <c r="I718" s="98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W718" s="224"/>
      <c r="X718" s="224"/>
      <c r="Y718" s="224"/>
      <c r="Z718" s="224"/>
      <c r="AA718" s="224"/>
      <c r="AB718" s="224"/>
      <c r="AC718" s="224"/>
      <c r="AD718" s="224"/>
      <c r="AE718" s="224"/>
      <c r="AF718" s="224"/>
      <c r="AG718" s="224"/>
      <c r="AH718" s="224"/>
    </row>
    <row r="719" spans="1:36" ht="25.5">
      <c r="A719" s="238">
        <v>710</v>
      </c>
      <c r="B719" s="91" t="s">
        <v>43</v>
      </c>
      <c r="C719" s="91" t="s">
        <v>44</v>
      </c>
      <c r="D719" s="92" t="s">
        <v>79</v>
      </c>
      <c r="E719" s="92"/>
      <c r="F719" s="92"/>
      <c r="G719" s="93"/>
      <c r="H719" s="94">
        <f>+H720</f>
        <v>230000</v>
      </c>
      <c r="I719" s="92" t="s">
        <v>26</v>
      </c>
      <c r="J719" s="220">
        <f t="shared" ref="J719:U719" si="51">+J720</f>
        <v>1</v>
      </c>
      <c r="K719" s="220">
        <f t="shared" si="51"/>
        <v>0</v>
      </c>
      <c r="L719" s="220">
        <f t="shared" si="51"/>
        <v>0</v>
      </c>
      <c r="M719" s="220">
        <f t="shared" si="51"/>
        <v>1</v>
      </c>
      <c r="N719" s="220">
        <f t="shared" si="51"/>
        <v>0</v>
      </c>
      <c r="O719" s="220">
        <f t="shared" si="51"/>
        <v>0</v>
      </c>
      <c r="P719" s="220">
        <f t="shared" si="51"/>
        <v>1</v>
      </c>
      <c r="Q719" s="220">
        <f t="shared" si="51"/>
        <v>0</v>
      </c>
      <c r="R719" s="220">
        <f t="shared" si="51"/>
        <v>0</v>
      </c>
      <c r="S719" s="220">
        <f t="shared" si="51"/>
        <v>1</v>
      </c>
      <c r="T719" s="220">
        <f t="shared" si="51"/>
        <v>0</v>
      </c>
      <c r="U719" s="220">
        <f t="shared" si="51"/>
        <v>0</v>
      </c>
      <c r="W719" s="225">
        <f t="shared" ref="W719:AH719" si="52">+W720</f>
        <v>57500</v>
      </c>
      <c r="X719" s="225">
        <f t="shared" si="52"/>
        <v>0</v>
      </c>
      <c r="Y719" s="225">
        <f t="shared" si="52"/>
        <v>0</v>
      </c>
      <c r="Z719" s="225">
        <f t="shared" si="52"/>
        <v>57500</v>
      </c>
      <c r="AA719" s="225">
        <f t="shared" si="52"/>
        <v>0</v>
      </c>
      <c r="AB719" s="225">
        <f t="shared" si="52"/>
        <v>0</v>
      </c>
      <c r="AC719" s="225">
        <f t="shared" si="52"/>
        <v>57500</v>
      </c>
      <c r="AD719" s="225">
        <f t="shared" si="52"/>
        <v>0</v>
      </c>
      <c r="AE719" s="225">
        <f t="shared" si="52"/>
        <v>0</v>
      </c>
      <c r="AF719" s="225">
        <f t="shared" si="52"/>
        <v>57500</v>
      </c>
      <c r="AG719" s="225">
        <f t="shared" si="52"/>
        <v>0</v>
      </c>
      <c r="AH719" s="225">
        <f t="shared" si="52"/>
        <v>0</v>
      </c>
      <c r="AJ719" s="83"/>
    </row>
    <row r="720" spans="1:36" ht="25.5">
      <c r="A720" s="237">
        <v>711</v>
      </c>
      <c r="B720" s="56" t="s">
        <v>43</v>
      </c>
      <c r="C720" s="56" t="s">
        <v>148</v>
      </c>
      <c r="D720" s="61" t="s">
        <v>38</v>
      </c>
      <c r="E720" s="61"/>
      <c r="F720" s="61"/>
      <c r="G720" s="62"/>
      <c r="H720" s="65">
        <f>SUM(H721:H722)</f>
        <v>230000</v>
      </c>
      <c r="I720" s="61" t="s">
        <v>26</v>
      </c>
      <c r="J720" s="233">
        <v>1</v>
      </c>
      <c r="K720" s="233"/>
      <c r="L720" s="233"/>
      <c r="M720" s="233">
        <v>1</v>
      </c>
      <c r="N720" s="233"/>
      <c r="O720" s="233"/>
      <c r="P720" s="233">
        <v>1</v>
      </c>
      <c r="Q720" s="233"/>
      <c r="R720" s="233"/>
      <c r="S720" s="233">
        <v>1</v>
      </c>
      <c r="T720" s="233"/>
      <c r="U720" s="233"/>
      <c r="W720" s="223">
        <f>+H720/4</f>
        <v>57500</v>
      </c>
      <c r="X720" s="223"/>
      <c r="Y720" s="223"/>
      <c r="Z720" s="223">
        <f>+W720</f>
        <v>57500</v>
      </c>
      <c r="AA720" s="223"/>
      <c r="AB720" s="223"/>
      <c r="AC720" s="223">
        <f>+Z720</f>
        <v>57500</v>
      </c>
      <c r="AD720" s="223"/>
      <c r="AE720" s="223"/>
      <c r="AF720" s="223">
        <f>+AC720</f>
        <v>57500</v>
      </c>
      <c r="AG720" s="223"/>
      <c r="AH720" s="223"/>
      <c r="AI720" s="83">
        <f>SUBTOTAL(9,J720:U720)</f>
        <v>4</v>
      </c>
      <c r="AJ720" s="84">
        <f>+H720/AI720</f>
        <v>57500</v>
      </c>
    </row>
    <row r="721" spans="1:36" s="81" customFormat="1">
      <c r="A721" s="88">
        <v>712</v>
      </c>
      <c r="B721" s="96"/>
      <c r="C721" s="96" t="s">
        <v>443</v>
      </c>
      <c r="D721" s="98"/>
      <c r="E721" s="151">
        <v>1</v>
      </c>
      <c r="F721" s="139" t="s">
        <v>162</v>
      </c>
      <c r="G721" s="152">
        <f>230000/2</f>
        <v>115000</v>
      </c>
      <c r="H721" s="153">
        <f>+E721*G721</f>
        <v>115000</v>
      </c>
      <c r="I721" s="98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W721" s="224"/>
      <c r="X721" s="224"/>
      <c r="Y721" s="224"/>
      <c r="Z721" s="224"/>
      <c r="AA721" s="224"/>
      <c r="AB721" s="224"/>
      <c r="AC721" s="224"/>
      <c r="AD721" s="224"/>
      <c r="AE721" s="224"/>
      <c r="AF721" s="224"/>
      <c r="AG721" s="224"/>
      <c r="AH721" s="224"/>
    </row>
    <row r="722" spans="1:36" s="81" customFormat="1">
      <c r="A722" s="88">
        <v>713</v>
      </c>
      <c r="B722" s="96"/>
      <c r="C722" s="96" t="s">
        <v>444</v>
      </c>
      <c r="D722" s="98"/>
      <c r="E722" s="151">
        <v>1</v>
      </c>
      <c r="F722" s="139" t="s">
        <v>162</v>
      </c>
      <c r="G722" s="152">
        <f>230000/2</f>
        <v>115000</v>
      </c>
      <c r="H722" s="153">
        <f>+E722*G722</f>
        <v>115000</v>
      </c>
      <c r="I722" s="98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W722" s="224"/>
      <c r="X722" s="224"/>
      <c r="Y722" s="224"/>
      <c r="Z722" s="224"/>
      <c r="AA722" s="224"/>
      <c r="AB722" s="224"/>
      <c r="AC722" s="224"/>
      <c r="AD722" s="224"/>
      <c r="AE722" s="224"/>
      <c r="AF722" s="224"/>
      <c r="AG722" s="224"/>
      <c r="AH722" s="224"/>
    </row>
    <row r="723" spans="1:36">
      <c r="A723" s="238">
        <v>714</v>
      </c>
      <c r="B723" s="91" t="s">
        <v>45</v>
      </c>
      <c r="C723" s="91" t="s">
        <v>46</v>
      </c>
      <c r="D723" s="92" t="s">
        <v>79</v>
      </c>
      <c r="E723" s="92"/>
      <c r="F723" s="92"/>
      <c r="G723" s="93"/>
      <c r="H723" s="94">
        <f>+H724</f>
        <v>300000</v>
      </c>
      <c r="I723" s="92" t="s">
        <v>26</v>
      </c>
      <c r="J723" s="220">
        <f t="shared" ref="J723:U723" si="53">+J724</f>
        <v>0</v>
      </c>
      <c r="K723" s="220">
        <f t="shared" si="53"/>
        <v>0</v>
      </c>
      <c r="L723" s="220">
        <f t="shared" si="53"/>
        <v>0</v>
      </c>
      <c r="M723" s="220">
        <f t="shared" si="53"/>
        <v>0</v>
      </c>
      <c r="N723" s="220">
        <f t="shared" si="53"/>
        <v>0</v>
      </c>
      <c r="O723" s="220">
        <f t="shared" si="53"/>
        <v>0</v>
      </c>
      <c r="P723" s="220">
        <f t="shared" si="53"/>
        <v>0</v>
      </c>
      <c r="Q723" s="220">
        <f t="shared" si="53"/>
        <v>0</v>
      </c>
      <c r="R723" s="220">
        <f t="shared" si="53"/>
        <v>0</v>
      </c>
      <c r="S723" s="220">
        <f t="shared" si="53"/>
        <v>0</v>
      </c>
      <c r="T723" s="220">
        <f t="shared" si="53"/>
        <v>1</v>
      </c>
      <c r="U723" s="220">
        <f t="shared" si="53"/>
        <v>0</v>
      </c>
      <c r="W723" s="225">
        <f t="shared" ref="W723:AH723" si="54">+W724</f>
        <v>0</v>
      </c>
      <c r="X723" s="225">
        <f t="shared" si="54"/>
        <v>0</v>
      </c>
      <c r="Y723" s="225">
        <f t="shared" si="54"/>
        <v>0</v>
      </c>
      <c r="Z723" s="225">
        <f t="shared" si="54"/>
        <v>0</v>
      </c>
      <c r="AA723" s="225">
        <f t="shared" si="54"/>
        <v>0</v>
      </c>
      <c r="AB723" s="225">
        <f t="shared" si="54"/>
        <v>0</v>
      </c>
      <c r="AC723" s="225">
        <f t="shared" si="54"/>
        <v>0</v>
      </c>
      <c r="AD723" s="225">
        <f t="shared" si="54"/>
        <v>0</v>
      </c>
      <c r="AE723" s="225">
        <f t="shared" si="54"/>
        <v>0</v>
      </c>
      <c r="AF723" s="225">
        <f t="shared" si="54"/>
        <v>0</v>
      </c>
      <c r="AG723" s="225">
        <f t="shared" si="54"/>
        <v>300000</v>
      </c>
      <c r="AH723" s="225">
        <f t="shared" si="54"/>
        <v>0</v>
      </c>
      <c r="AJ723" s="83"/>
    </row>
    <row r="724" spans="1:36">
      <c r="A724" s="237">
        <v>715</v>
      </c>
      <c r="B724" s="56" t="s">
        <v>45</v>
      </c>
      <c r="C724" s="56" t="s">
        <v>326</v>
      </c>
      <c r="D724" s="61" t="s">
        <v>38</v>
      </c>
      <c r="E724" s="61"/>
      <c r="F724" s="61"/>
      <c r="G724" s="62"/>
      <c r="H724" s="65">
        <f>SUM(H725)</f>
        <v>300000</v>
      </c>
      <c r="I724" s="61" t="s">
        <v>26</v>
      </c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>
        <v>1</v>
      </c>
      <c r="U724" s="233"/>
      <c r="W724" s="223"/>
      <c r="X724" s="223"/>
      <c r="Y724" s="223"/>
      <c r="Z724" s="223"/>
      <c r="AA724" s="223"/>
      <c r="AB724" s="223"/>
      <c r="AC724" s="223"/>
      <c r="AD724" s="223"/>
      <c r="AE724" s="223"/>
      <c r="AF724" s="223"/>
      <c r="AG724" s="223">
        <f>+H724</f>
        <v>300000</v>
      </c>
      <c r="AH724" s="223"/>
      <c r="AI724" s="83">
        <f>SUBTOTAL(9,J724:U724)</f>
        <v>1</v>
      </c>
      <c r="AJ724" s="84">
        <f>+H724/AI724</f>
        <v>300000</v>
      </c>
    </row>
    <row r="725" spans="1:36" s="81" customFormat="1">
      <c r="A725" s="88">
        <v>716</v>
      </c>
      <c r="B725" s="96"/>
      <c r="C725" s="96" t="s">
        <v>445</v>
      </c>
      <c r="D725" s="86"/>
      <c r="E725" s="88">
        <v>200</v>
      </c>
      <c r="F725" s="86" t="s">
        <v>446</v>
      </c>
      <c r="G725" s="109">
        <v>1500</v>
      </c>
      <c r="H725" s="101">
        <f>+E725*G725</f>
        <v>300000</v>
      </c>
      <c r="I725" s="98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W725" s="224"/>
      <c r="X725" s="224"/>
      <c r="Y725" s="224"/>
      <c r="Z725" s="224"/>
      <c r="AA725" s="224"/>
      <c r="AB725" s="224"/>
      <c r="AC725" s="224"/>
      <c r="AD725" s="224"/>
      <c r="AE725" s="224"/>
      <c r="AF725" s="224"/>
      <c r="AG725" s="224"/>
      <c r="AH725" s="224"/>
    </row>
    <row r="726" spans="1:36">
      <c r="A726" s="238">
        <v>717</v>
      </c>
      <c r="B726" s="91" t="s">
        <v>48</v>
      </c>
      <c r="C726" s="91" t="s">
        <v>49</v>
      </c>
      <c r="D726" s="92" t="s">
        <v>79</v>
      </c>
      <c r="E726" s="92"/>
      <c r="F726" s="92"/>
      <c r="G726" s="93"/>
      <c r="H726" s="94">
        <f>+H727+H732+H736+H743+H746+H749+H774+H782+H790+H801+H809+H817+H826+H835+H860+H866+H903+H916+H921+H934+H940+H961+H965+H975+H1008+H1064+H1100</f>
        <v>12122460</v>
      </c>
      <c r="I726" s="92" t="s">
        <v>26</v>
      </c>
      <c r="J726" s="220">
        <f t="shared" ref="J726:U726" si="55">+J727+J732+J736+J743+J746+J749+J774+J782+J790+J801+J809+J817+J826+J835+J860+J866+J903+J916+J921+J934+J940+J961+J965+J975+J1008+J1064+J1100</f>
        <v>6</v>
      </c>
      <c r="K726" s="220">
        <f t="shared" si="55"/>
        <v>6</v>
      </c>
      <c r="L726" s="220">
        <f t="shared" si="55"/>
        <v>3</v>
      </c>
      <c r="M726" s="220">
        <f t="shared" si="55"/>
        <v>6</v>
      </c>
      <c r="N726" s="220">
        <f t="shared" si="55"/>
        <v>0</v>
      </c>
      <c r="O726" s="220">
        <f t="shared" si="55"/>
        <v>2</v>
      </c>
      <c r="P726" s="220">
        <f t="shared" si="55"/>
        <v>11</v>
      </c>
      <c r="Q726" s="220">
        <f t="shared" si="55"/>
        <v>2</v>
      </c>
      <c r="R726" s="220">
        <f t="shared" si="55"/>
        <v>1</v>
      </c>
      <c r="S726" s="220">
        <f t="shared" si="55"/>
        <v>3</v>
      </c>
      <c r="T726" s="220">
        <f t="shared" si="55"/>
        <v>1</v>
      </c>
      <c r="U726" s="220">
        <f t="shared" si="55"/>
        <v>0</v>
      </c>
      <c r="W726" s="225">
        <f t="shared" ref="W726:AH726" si="56">+W727+W732+W736+W743+W746+W749+W774+W782+W790+W801+W809+W817+W826+W835+W860+W866+W903+W916+W921+W934+W940+W961+W965+W975+W1008+W1064+W1100</f>
        <v>2281562.5</v>
      </c>
      <c r="X726" s="225">
        <f t="shared" si="56"/>
        <v>114585</v>
      </c>
      <c r="Y726" s="225">
        <f t="shared" si="56"/>
        <v>6300</v>
      </c>
      <c r="Z726" s="225">
        <f t="shared" si="56"/>
        <v>2212437.5</v>
      </c>
      <c r="AA726" s="225">
        <f t="shared" si="56"/>
        <v>0</v>
      </c>
      <c r="AB726" s="225">
        <f t="shared" si="56"/>
        <v>566400</v>
      </c>
      <c r="AC726" s="225">
        <f t="shared" si="56"/>
        <v>4084392.5</v>
      </c>
      <c r="AD726" s="225">
        <f t="shared" si="56"/>
        <v>667100</v>
      </c>
      <c r="AE726" s="225">
        <f t="shared" si="56"/>
        <v>66120</v>
      </c>
      <c r="AF726" s="225">
        <f t="shared" si="56"/>
        <v>2099062.5</v>
      </c>
      <c r="AG726" s="225">
        <f t="shared" si="56"/>
        <v>24500</v>
      </c>
      <c r="AH726" s="225">
        <f t="shared" si="56"/>
        <v>0</v>
      </c>
      <c r="AJ726" s="83"/>
    </row>
    <row r="727" spans="1:36">
      <c r="A727" s="237">
        <v>718</v>
      </c>
      <c r="B727" s="56" t="s">
        <v>48</v>
      </c>
      <c r="C727" s="56" t="s">
        <v>80</v>
      </c>
      <c r="D727" s="61" t="s">
        <v>38</v>
      </c>
      <c r="E727" s="61"/>
      <c r="F727" s="61"/>
      <c r="G727" s="62"/>
      <c r="H727" s="65">
        <f>SUM(H728:H731)</f>
        <v>66120</v>
      </c>
      <c r="I727" s="61" t="s">
        <v>26</v>
      </c>
      <c r="J727" s="233"/>
      <c r="K727" s="233"/>
      <c r="L727" s="233"/>
      <c r="M727" s="233"/>
      <c r="N727" s="233"/>
      <c r="O727" s="233"/>
      <c r="P727" s="233"/>
      <c r="Q727" s="233"/>
      <c r="R727" s="233">
        <v>1</v>
      </c>
      <c r="S727" s="233"/>
      <c r="T727" s="233"/>
      <c r="U727" s="233"/>
      <c r="W727" s="223"/>
      <c r="X727" s="223"/>
      <c r="Y727" s="223"/>
      <c r="Z727" s="223"/>
      <c r="AA727" s="223"/>
      <c r="AB727" s="223"/>
      <c r="AC727" s="223"/>
      <c r="AD727" s="223"/>
      <c r="AE727" s="223">
        <f>+H727</f>
        <v>66120</v>
      </c>
      <c r="AF727" s="223"/>
      <c r="AG727" s="223"/>
      <c r="AH727" s="223"/>
      <c r="AI727" s="83">
        <f>SUBTOTAL(9,J727:U727)</f>
        <v>1</v>
      </c>
      <c r="AJ727" s="84">
        <f>+H727/AI727</f>
        <v>66120</v>
      </c>
    </row>
    <row r="728" spans="1:36" s="81" customFormat="1">
      <c r="A728" s="88">
        <v>719</v>
      </c>
      <c r="B728" s="96"/>
      <c r="C728" s="171" t="s">
        <v>102</v>
      </c>
      <c r="D728" s="98"/>
      <c r="E728" s="172">
        <f>12+12+10</f>
        <v>34</v>
      </c>
      <c r="F728" s="172" t="s">
        <v>81</v>
      </c>
      <c r="G728" s="173">
        <v>120</v>
      </c>
      <c r="H728" s="180">
        <f>E728*G728*4</f>
        <v>16320</v>
      </c>
      <c r="I728" s="98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W728" s="224"/>
      <c r="X728" s="224"/>
      <c r="Y728" s="224"/>
      <c r="Z728" s="224"/>
      <c r="AA728" s="224"/>
      <c r="AB728" s="224"/>
      <c r="AC728" s="224"/>
      <c r="AD728" s="224"/>
      <c r="AE728" s="224"/>
      <c r="AF728" s="224"/>
      <c r="AG728" s="224"/>
      <c r="AH728" s="224"/>
    </row>
    <row r="729" spans="1:36" s="81" customFormat="1">
      <c r="A729" s="88">
        <v>720</v>
      </c>
      <c r="B729" s="96"/>
      <c r="C729" s="171" t="s">
        <v>103</v>
      </c>
      <c r="D729" s="98"/>
      <c r="E729" s="172">
        <f>12+12+10</f>
        <v>34</v>
      </c>
      <c r="F729" s="172" t="s">
        <v>81</v>
      </c>
      <c r="G729" s="173">
        <v>180</v>
      </c>
      <c r="H729" s="180">
        <f>E729*G729*4</f>
        <v>24480</v>
      </c>
      <c r="I729" s="98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W729" s="224"/>
      <c r="X729" s="224"/>
      <c r="Y729" s="224"/>
      <c r="Z729" s="224"/>
      <c r="AA729" s="224"/>
      <c r="AB729" s="224"/>
      <c r="AC729" s="224"/>
      <c r="AD729" s="224"/>
      <c r="AE729" s="224"/>
      <c r="AF729" s="224"/>
      <c r="AG729" s="224"/>
      <c r="AH729" s="224"/>
    </row>
    <row r="730" spans="1:36" s="81" customFormat="1">
      <c r="A730" s="88">
        <v>721</v>
      </c>
      <c r="B730" s="96"/>
      <c r="C730" s="171" t="s">
        <v>104</v>
      </c>
      <c r="D730" s="98"/>
      <c r="E730" s="172">
        <f>12+12+10</f>
        <v>34</v>
      </c>
      <c r="F730" s="172" t="s">
        <v>81</v>
      </c>
      <c r="G730" s="173">
        <v>120</v>
      </c>
      <c r="H730" s="180">
        <f>E730*G730*4</f>
        <v>16320</v>
      </c>
      <c r="I730" s="98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W730" s="224"/>
      <c r="X730" s="224"/>
      <c r="Y730" s="224"/>
      <c r="Z730" s="224"/>
      <c r="AA730" s="224"/>
      <c r="AB730" s="224"/>
      <c r="AC730" s="224"/>
      <c r="AD730" s="224"/>
      <c r="AE730" s="224"/>
      <c r="AF730" s="224"/>
      <c r="AG730" s="224"/>
      <c r="AH730" s="224"/>
    </row>
    <row r="731" spans="1:36" s="81" customFormat="1">
      <c r="A731" s="88">
        <v>722</v>
      </c>
      <c r="B731" s="96"/>
      <c r="C731" s="171" t="s">
        <v>160</v>
      </c>
      <c r="D731" s="98"/>
      <c r="E731" s="172">
        <v>5</v>
      </c>
      <c r="F731" s="172" t="s">
        <v>117</v>
      </c>
      <c r="G731" s="173">
        <v>450</v>
      </c>
      <c r="H731" s="180">
        <f>E731*G731*4</f>
        <v>9000</v>
      </c>
      <c r="I731" s="98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W731" s="224"/>
      <c r="X731" s="224"/>
      <c r="Y731" s="224"/>
      <c r="Z731" s="224"/>
      <c r="AA731" s="224"/>
      <c r="AB731" s="224"/>
      <c r="AC731" s="224"/>
      <c r="AD731" s="224"/>
      <c r="AE731" s="224"/>
      <c r="AF731" s="224"/>
      <c r="AG731" s="224"/>
      <c r="AH731" s="224"/>
    </row>
    <row r="732" spans="1:36">
      <c r="A732" s="88">
        <v>723</v>
      </c>
      <c r="B732" s="56" t="s">
        <v>48</v>
      </c>
      <c r="C732" s="56" t="s">
        <v>326</v>
      </c>
      <c r="D732" s="61" t="s">
        <v>38</v>
      </c>
      <c r="E732" s="61"/>
      <c r="F732" s="61"/>
      <c r="G732" s="62"/>
      <c r="H732" s="65">
        <f>SUM(H733:H735)</f>
        <v>24500</v>
      </c>
      <c r="I732" s="61" t="s">
        <v>26</v>
      </c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>
        <v>1</v>
      </c>
      <c r="U732" s="233"/>
      <c r="W732" s="223"/>
      <c r="X732" s="223"/>
      <c r="Y732" s="223"/>
      <c r="Z732" s="223"/>
      <c r="AA732" s="223"/>
      <c r="AB732" s="223"/>
      <c r="AC732" s="223"/>
      <c r="AD732" s="223"/>
      <c r="AE732" s="223"/>
      <c r="AF732" s="223"/>
      <c r="AG732" s="223">
        <f>+H732</f>
        <v>24500</v>
      </c>
      <c r="AH732" s="223"/>
      <c r="AI732" s="83">
        <f>SUBTOTAL(9,J732:U732)</f>
        <v>1</v>
      </c>
      <c r="AJ732" s="84">
        <f>+H732/AI732</f>
        <v>24500</v>
      </c>
    </row>
    <row r="733" spans="1:36" s="81" customFormat="1">
      <c r="A733" s="88">
        <v>724</v>
      </c>
      <c r="B733" s="96"/>
      <c r="C733" s="96" t="s">
        <v>447</v>
      </c>
      <c r="D733" s="98"/>
      <c r="E733" s="86">
        <v>7</v>
      </c>
      <c r="F733" s="88" t="s">
        <v>81</v>
      </c>
      <c r="G733" s="50">
        <v>120</v>
      </c>
      <c r="H733" s="109">
        <v>5880</v>
      </c>
      <c r="I733" s="98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W733" s="224"/>
      <c r="X733" s="224"/>
      <c r="Y733" s="224"/>
      <c r="Z733" s="224"/>
      <c r="AA733" s="224"/>
      <c r="AB733" s="224"/>
      <c r="AC733" s="224"/>
      <c r="AD733" s="224"/>
      <c r="AE733" s="224"/>
      <c r="AF733" s="224"/>
      <c r="AG733" s="224"/>
      <c r="AH733" s="224"/>
    </row>
    <row r="734" spans="1:36" s="81" customFormat="1">
      <c r="A734" s="88">
        <v>725</v>
      </c>
      <c r="B734" s="96"/>
      <c r="C734" s="96" t="s">
        <v>448</v>
      </c>
      <c r="D734" s="98"/>
      <c r="E734" s="86">
        <v>7</v>
      </c>
      <c r="F734" s="88" t="s">
        <v>81</v>
      </c>
      <c r="G734" s="50">
        <v>200</v>
      </c>
      <c r="H734" s="109">
        <v>9800</v>
      </c>
      <c r="I734" s="98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W734" s="224"/>
      <c r="X734" s="224"/>
      <c r="Y734" s="224"/>
      <c r="Z734" s="224"/>
      <c r="AA734" s="224"/>
      <c r="AB734" s="224"/>
      <c r="AC734" s="224"/>
      <c r="AD734" s="224"/>
      <c r="AE734" s="224"/>
      <c r="AF734" s="224"/>
      <c r="AG734" s="224"/>
      <c r="AH734" s="224"/>
    </row>
    <row r="735" spans="1:36" s="81" customFormat="1">
      <c r="A735" s="88">
        <v>726</v>
      </c>
      <c r="B735" s="96"/>
      <c r="C735" s="96" t="s">
        <v>449</v>
      </c>
      <c r="D735" s="98"/>
      <c r="E735" s="86">
        <v>7</v>
      </c>
      <c r="F735" s="88" t="s">
        <v>81</v>
      </c>
      <c r="G735" s="50">
        <v>180</v>
      </c>
      <c r="H735" s="109">
        <v>8820</v>
      </c>
      <c r="I735" s="98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W735" s="224"/>
      <c r="X735" s="224"/>
      <c r="Y735" s="224"/>
      <c r="Z735" s="224"/>
      <c r="AA735" s="224"/>
      <c r="AB735" s="224"/>
      <c r="AC735" s="224"/>
      <c r="AD735" s="224"/>
      <c r="AE735" s="224"/>
      <c r="AF735" s="224"/>
      <c r="AG735" s="224"/>
      <c r="AH735" s="224"/>
    </row>
    <row r="736" spans="1:36" ht="25.5">
      <c r="A736" s="237">
        <v>727</v>
      </c>
      <c r="B736" s="56" t="s">
        <v>48</v>
      </c>
      <c r="C736" s="56" t="s">
        <v>100</v>
      </c>
      <c r="D736" s="61" t="s">
        <v>38</v>
      </c>
      <c r="E736" s="61"/>
      <c r="F736" s="61"/>
      <c r="G736" s="62"/>
      <c r="H736" s="65">
        <f>SUM(H738:H742)</f>
        <v>19260</v>
      </c>
      <c r="I736" s="61" t="s">
        <v>26</v>
      </c>
      <c r="J736" s="233"/>
      <c r="K736" s="233">
        <v>1</v>
      </c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W736" s="223"/>
      <c r="X736" s="223">
        <f>+H736</f>
        <v>19260</v>
      </c>
      <c r="Y736" s="223"/>
      <c r="Z736" s="223"/>
      <c r="AA736" s="223"/>
      <c r="AB736" s="223"/>
      <c r="AC736" s="223"/>
      <c r="AD736" s="223"/>
      <c r="AE736" s="223"/>
      <c r="AF736" s="223"/>
      <c r="AG736" s="223"/>
      <c r="AH736" s="223"/>
      <c r="AI736" s="83">
        <f>SUBTOTAL(9,J736:U736)</f>
        <v>1</v>
      </c>
      <c r="AJ736" s="84">
        <f>+H736/AI736</f>
        <v>19260</v>
      </c>
    </row>
    <row r="737" spans="1:36" s="81" customFormat="1">
      <c r="A737" s="88">
        <v>728</v>
      </c>
      <c r="B737" s="96"/>
      <c r="C737" s="110" t="s">
        <v>450</v>
      </c>
      <c r="D737" s="98"/>
      <c r="E737" s="86"/>
      <c r="F737" s="88"/>
      <c r="G737" s="50"/>
      <c r="H737" s="109"/>
      <c r="I737" s="98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W737" s="224"/>
      <c r="X737" s="224"/>
      <c r="Y737" s="224"/>
      <c r="Z737" s="224"/>
      <c r="AA737" s="224"/>
      <c r="AB737" s="224"/>
      <c r="AC737" s="224"/>
      <c r="AD737" s="224"/>
      <c r="AE737" s="224"/>
      <c r="AF737" s="224"/>
      <c r="AG737" s="224"/>
      <c r="AH737" s="224"/>
    </row>
    <row r="738" spans="1:36" s="81" customFormat="1">
      <c r="A738" s="88">
        <v>729</v>
      </c>
      <c r="B738" s="96"/>
      <c r="C738" s="96" t="s">
        <v>311</v>
      </c>
      <c r="D738" s="98"/>
      <c r="E738" s="98">
        <v>21</v>
      </c>
      <c r="F738" s="86" t="s">
        <v>81</v>
      </c>
      <c r="G738" s="102">
        <v>120</v>
      </c>
      <c r="H738" s="50">
        <v>5040</v>
      </c>
      <c r="I738" s="98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W738" s="224"/>
      <c r="X738" s="224"/>
      <c r="Y738" s="224"/>
      <c r="Z738" s="224"/>
      <c r="AA738" s="224"/>
      <c r="AB738" s="224"/>
      <c r="AC738" s="224"/>
      <c r="AD738" s="224"/>
      <c r="AE738" s="224"/>
      <c r="AF738" s="224"/>
      <c r="AG738" s="224"/>
      <c r="AH738" s="224"/>
    </row>
    <row r="739" spans="1:36" s="81" customFormat="1">
      <c r="A739" s="88">
        <v>730</v>
      </c>
      <c r="B739" s="96"/>
      <c r="C739" s="96" t="s">
        <v>312</v>
      </c>
      <c r="D739" s="98"/>
      <c r="E739" s="98">
        <v>21</v>
      </c>
      <c r="F739" s="86" t="s">
        <v>81</v>
      </c>
      <c r="G739" s="102">
        <v>180</v>
      </c>
      <c r="H739" s="50">
        <v>7560</v>
      </c>
      <c r="I739" s="98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W739" s="224"/>
      <c r="X739" s="224"/>
      <c r="Y739" s="224"/>
      <c r="Z739" s="224"/>
      <c r="AA739" s="224"/>
      <c r="AB739" s="224"/>
      <c r="AC739" s="224"/>
      <c r="AD739" s="224"/>
      <c r="AE739" s="224"/>
      <c r="AF739" s="224"/>
      <c r="AG739" s="224"/>
      <c r="AH739" s="224"/>
    </row>
    <row r="740" spans="1:36" s="81" customFormat="1">
      <c r="A740" s="88">
        <v>731</v>
      </c>
      <c r="B740" s="96"/>
      <c r="C740" s="110" t="s">
        <v>451</v>
      </c>
      <c r="D740" s="98"/>
      <c r="E740" s="98"/>
      <c r="F740" s="86"/>
      <c r="G740" s="102"/>
      <c r="H740" s="50"/>
      <c r="I740" s="98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W740" s="224"/>
      <c r="X740" s="224"/>
      <c r="Y740" s="224"/>
      <c r="Z740" s="224"/>
      <c r="AA740" s="224"/>
      <c r="AB740" s="224"/>
      <c r="AC740" s="224"/>
      <c r="AD740" s="224"/>
      <c r="AE740" s="224"/>
      <c r="AF740" s="224"/>
      <c r="AG740" s="224"/>
      <c r="AH740" s="224"/>
    </row>
    <row r="741" spans="1:36" s="81" customFormat="1">
      <c r="A741" s="88">
        <v>732</v>
      </c>
      <c r="B741" s="96"/>
      <c r="C741" s="96" t="s">
        <v>154</v>
      </c>
      <c r="D741" s="98"/>
      <c r="E741" s="98">
        <v>48</v>
      </c>
      <c r="F741" s="86" t="s">
        <v>81</v>
      </c>
      <c r="G741" s="102">
        <v>120</v>
      </c>
      <c r="H741" s="50">
        <v>5760</v>
      </c>
      <c r="I741" s="107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W741" s="224"/>
      <c r="X741" s="224"/>
      <c r="Y741" s="224"/>
      <c r="Z741" s="224"/>
      <c r="AA741" s="224"/>
      <c r="AB741" s="224"/>
      <c r="AC741" s="224"/>
      <c r="AD741" s="224"/>
      <c r="AE741" s="224"/>
      <c r="AF741" s="224"/>
      <c r="AG741" s="224"/>
      <c r="AH741" s="224"/>
    </row>
    <row r="742" spans="1:36" s="81" customFormat="1">
      <c r="A742" s="88">
        <v>733</v>
      </c>
      <c r="B742" s="96"/>
      <c r="C742" s="96" t="s">
        <v>160</v>
      </c>
      <c r="D742" s="98"/>
      <c r="E742" s="98">
        <v>2</v>
      </c>
      <c r="F742" s="86" t="s">
        <v>109</v>
      </c>
      <c r="G742" s="102">
        <v>450</v>
      </c>
      <c r="H742" s="50">
        <v>900</v>
      </c>
      <c r="I742" s="98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W742" s="224"/>
      <c r="X742" s="224"/>
      <c r="Y742" s="224"/>
      <c r="Z742" s="224"/>
      <c r="AA742" s="224"/>
      <c r="AB742" s="224"/>
      <c r="AC742" s="224"/>
      <c r="AD742" s="224"/>
      <c r="AE742" s="224"/>
      <c r="AF742" s="224"/>
      <c r="AG742" s="224"/>
      <c r="AH742" s="224"/>
    </row>
    <row r="743" spans="1:36">
      <c r="A743" s="237">
        <v>734</v>
      </c>
      <c r="B743" s="56" t="s">
        <v>48</v>
      </c>
      <c r="C743" s="56" t="s">
        <v>141</v>
      </c>
      <c r="D743" s="61" t="s">
        <v>38</v>
      </c>
      <c r="E743" s="61"/>
      <c r="F743" s="61"/>
      <c r="G743" s="62"/>
      <c r="H743" s="65">
        <f>SUM(H744:H745)</f>
        <v>6300</v>
      </c>
      <c r="I743" s="61" t="s">
        <v>26</v>
      </c>
      <c r="J743" s="233"/>
      <c r="K743" s="233">
        <v>3</v>
      </c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W743" s="223"/>
      <c r="X743" s="223">
        <f>+H743</f>
        <v>6300</v>
      </c>
      <c r="Y743" s="223"/>
      <c r="Z743" s="223"/>
      <c r="AA743" s="223"/>
      <c r="AB743" s="223"/>
      <c r="AC743" s="223"/>
      <c r="AD743" s="223"/>
      <c r="AE743" s="223"/>
      <c r="AF743" s="223"/>
      <c r="AG743" s="223"/>
      <c r="AH743" s="223"/>
      <c r="AI743" s="83">
        <f>SUBTOTAL(9,J743:U743)</f>
        <v>3</v>
      </c>
      <c r="AJ743" s="84">
        <f>+H743/AI743</f>
        <v>2100</v>
      </c>
    </row>
    <row r="744" spans="1:36" s="81" customFormat="1">
      <c r="A744" s="88">
        <v>735</v>
      </c>
      <c r="B744" s="96"/>
      <c r="C744" s="96" t="s">
        <v>154</v>
      </c>
      <c r="D744" s="98"/>
      <c r="E744" s="98">
        <v>21</v>
      </c>
      <c r="F744" s="86" t="s">
        <v>81</v>
      </c>
      <c r="G744" s="102">
        <v>120</v>
      </c>
      <c r="H744" s="50">
        <f>+E744*G744</f>
        <v>2520</v>
      </c>
      <c r="I744" s="98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W744" s="224"/>
      <c r="X744" s="224"/>
      <c r="Y744" s="224"/>
      <c r="Z744" s="224"/>
      <c r="AA744" s="224"/>
      <c r="AB744" s="224"/>
      <c r="AC744" s="224"/>
      <c r="AD744" s="224"/>
      <c r="AE744" s="224"/>
      <c r="AF744" s="224"/>
      <c r="AG744" s="224"/>
      <c r="AH744" s="224"/>
    </row>
    <row r="745" spans="1:36" s="81" customFormat="1">
      <c r="A745" s="88">
        <v>736</v>
      </c>
      <c r="B745" s="96"/>
      <c r="C745" s="96" t="s">
        <v>151</v>
      </c>
      <c r="D745" s="98"/>
      <c r="E745" s="98">
        <v>21</v>
      </c>
      <c r="F745" s="86" t="s">
        <v>81</v>
      </c>
      <c r="G745" s="102">
        <v>180</v>
      </c>
      <c r="H745" s="50">
        <f>+E745*G745</f>
        <v>3780</v>
      </c>
      <c r="I745" s="98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W745" s="224"/>
      <c r="X745" s="224"/>
      <c r="Y745" s="224"/>
      <c r="Z745" s="224"/>
      <c r="AA745" s="224"/>
      <c r="AB745" s="224"/>
      <c r="AC745" s="224"/>
      <c r="AD745" s="224"/>
      <c r="AE745" s="224"/>
      <c r="AF745" s="224"/>
      <c r="AG745" s="224"/>
      <c r="AH745" s="224"/>
    </row>
    <row r="746" spans="1:36" ht="25.5">
      <c r="A746" s="237">
        <v>737</v>
      </c>
      <c r="B746" s="56" t="s">
        <v>48</v>
      </c>
      <c r="C746" s="56" t="s">
        <v>144</v>
      </c>
      <c r="D746" s="61" t="s">
        <v>38</v>
      </c>
      <c r="E746" s="61"/>
      <c r="F746" s="61"/>
      <c r="G746" s="62"/>
      <c r="H746" s="65">
        <f>SUM(H747:H748)</f>
        <v>6300</v>
      </c>
      <c r="I746" s="61" t="s">
        <v>26</v>
      </c>
      <c r="J746" s="233"/>
      <c r="K746" s="233"/>
      <c r="L746" s="233">
        <v>3</v>
      </c>
      <c r="M746" s="233"/>
      <c r="N746" s="233"/>
      <c r="O746" s="233"/>
      <c r="P746" s="233"/>
      <c r="Q746" s="233"/>
      <c r="R746" s="233"/>
      <c r="S746" s="233"/>
      <c r="T746" s="233"/>
      <c r="U746" s="233"/>
      <c r="W746" s="223"/>
      <c r="X746" s="223"/>
      <c r="Y746" s="223">
        <f>+H746</f>
        <v>6300</v>
      </c>
      <c r="Z746" s="223"/>
      <c r="AA746" s="223"/>
      <c r="AB746" s="223"/>
      <c r="AC746" s="223"/>
      <c r="AD746" s="223"/>
      <c r="AE746" s="223"/>
      <c r="AF746" s="223"/>
      <c r="AG746" s="223"/>
      <c r="AH746" s="223"/>
      <c r="AI746" s="83">
        <f>SUBTOTAL(9,J746:U746)</f>
        <v>3</v>
      </c>
      <c r="AJ746" s="84">
        <f>+H746/AI746</f>
        <v>2100</v>
      </c>
    </row>
    <row r="747" spans="1:36" s="81" customFormat="1">
      <c r="A747" s="88">
        <v>738</v>
      </c>
      <c r="B747" s="96"/>
      <c r="C747" s="96" t="s">
        <v>154</v>
      </c>
      <c r="D747" s="98"/>
      <c r="E747" s="98">
        <v>21</v>
      </c>
      <c r="F747" s="86" t="s">
        <v>81</v>
      </c>
      <c r="G747" s="102">
        <v>120</v>
      </c>
      <c r="H747" s="50">
        <f>+E747*G747</f>
        <v>2520</v>
      </c>
      <c r="I747" s="98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W747" s="224"/>
      <c r="X747" s="224"/>
      <c r="Y747" s="224"/>
      <c r="Z747" s="224"/>
      <c r="AA747" s="224"/>
      <c r="AB747" s="224"/>
      <c r="AC747" s="224"/>
      <c r="AD747" s="224"/>
      <c r="AE747" s="224"/>
      <c r="AF747" s="224"/>
      <c r="AG747" s="224"/>
      <c r="AH747" s="224"/>
    </row>
    <row r="748" spans="1:36" s="81" customFormat="1">
      <c r="A748" s="88">
        <v>739</v>
      </c>
      <c r="B748" s="96"/>
      <c r="C748" s="96" t="s">
        <v>151</v>
      </c>
      <c r="D748" s="98"/>
      <c r="E748" s="98">
        <v>21</v>
      </c>
      <c r="F748" s="86" t="s">
        <v>81</v>
      </c>
      <c r="G748" s="102">
        <v>180</v>
      </c>
      <c r="H748" s="50">
        <f>+E748*G748</f>
        <v>3780</v>
      </c>
      <c r="I748" s="98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W748" s="224"/>
      <c r="X748" s="224"/>
      <c r="Y748" s="224"/>
      <c r="Z748" s="224"/>
      <c r="AA748" s="224"/>
      <c r="AB748" s="224"/>
      <c r="AC748" s="224"/>
      <c r="AD748" s="224"/>
      <c r="AE748" s="224"/>
      <c r="AF748" s="224"/>
      <c r="AG748" s="224"/>
      <c r="AH748" s="224"/>
    </row>
    <row r="749" spans="1:36" ht="25.5">
      <c r="A749" s="237">
        <v>740</v>
      </c>
      <c r="B749" s="56" t="s">
        <v>48</v>
      </c>
      <c r="C749" s="56" t="s">
        <v>452</v>
      </c>
      <c r="D749" s="61" t="s">
        <v>38</v>
      </c>
      <c r="E749" s="61"/>
      <c r="F749" s="61"/>
      <c r="G749" s="62"/>
      <c r="H749" s="65">
        <f>SUM(H750:H773)</f>
        <v>389400</v>
      </c>
      <c r="I749" s="61" t="s">
        <v>26</v>
      </c>
      <c r="J749" s="233"/>
      <c r="K749" s="233"/>
      <c r="L749" s="233"/>
      <c r="M749" s="233"/>
      <c r="N749" s="233"/>
      <c r="O749" s="233"/>
      <c r="P749" s="233">
        <v>1</v>
      </c>
      <c r="Q749" s="233"/>
      <c r="R749" s="233"/>
      <c r="S749" s="233"/>
      <c r="T749" s="233"/>
      <c r="U749" s="233"/>
      <c r="W749" s="223"/>
      <c r="X749" s="223"/>
      <c r="Y749" s="223"/>
      <c r="Z749" s="223"/>
      <c r="AA749" s="223"/>
      <c r="AB749" s="223"/>
      <c r="AC749" s="223">
        <f>+H749</f>
        <v>389400</v>
      </c>
      <c r="AD749" s="223"/>
      <c r="AE749" s="223"/>
      <c r="AF749" s="223"/>
      <c r="AG749" s="223"/>
      <c r="AH749" s="223"/>
      <c r="AI749" s="83">
        <f>SUBTOTAL(9,J749:U749)</f>
        <v>1</v>
      </c>
      <c r="AJ749" s="84">
        <f>+H749/AI749</f>
        <v>389400</v>
      </c>
    </row>
    <row r="750" spans="1:36" s="81" customFormat="1">
      <c r="A750" s="88">
        <v>741</v>
      </c>
      <c r="B750" s="96"/>
      <c r="C750" s="110" t="s">
        <v>453</v>
      </c>
      <c r="D750" s="86"/>
      <c r="E750" s="88"/>
      <c r="F750" s="86"/>
      <c r="G750" s="109"/>
      <c r="H750" s="101"/>
      <c r="I750" s="98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W750" s="224"/>
      <c r="X750" s="224"/>
      <c r="Y750" s="224"/>
      <c r="Z750" s="224"/>
      <c r="AA750" s="224"/>
      <c r="AB750" s="224"/>
      <c r="AC750" s="224"/>
      <c r="AD750" s="224"/>
      <c r="AE750" s="224"/>
      <c r="AF750" s="224"/>
      <c r="AG750" s="224"/>
      <c r="AH750" s="224"/>
    </row>
    <row r="751" spans="1:36" s="81" customFormat="1">
      <c r="A751" s="88">
        <v>742</v>
      </c>
      <c r="B751" s="96"/>
      <c r="C751" s="171" t="s">
        <v>454</v>
      </c>
      <c r="D751" s="98"/>
      <c r="E751" s="172">
        <f>15+12+10</f>
        <v>37</v>
      </c>
      <c r="F751" s="172" t="s">
        <v>81</v>
      </c>
      <c r="G751" s="173">
        <v>150</v>
      </c>
      <c r="H751" s="101">
        <f>+E751*G751*4</f>
        <v>22200</v>
      </c>
      <c r="I751" s="98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W751" s="224"/>
      <c r="X751" s="224"/>
      <c r="Y751" s="224"/>
      <c r="Z751" s="224"/>
      <c r="AA751" s="224"/>
      <c r="AB751" s="224"/>
      <c r="AC751" s="224"/>
      <c r="AD751" s="224"/>
      <c r="AE751" s="224"/>
      <c r="AF751" s="224"/>
      <c r="AG751" s="224"/>
      <c r="AH751" s="224"/>
    </row>
    <row r="752" spans="1:36" s="81" customFormat="1">
      <c r="A752" s="88">
        <v>743</v>
      </c>
      <c r="B752" s="96"/>
      <c r="C752" s="171" t="s">
        <v>102</v>
      </c>
      <c r="D752" s="98"/>
      <c r="E752" s="172">
        <f>15+12+10</f>
        <v>37</v>
      </c>
      <c r="F752" s="172" t="s">
        <v>81</v>
      </c>
      <c r="G752" s="173">
        <v>120</v>
      </c>
      <c r="H752" s="101">
        <f t="shared" ref="H752:H756" si="57">+E752*G752*4</f>
        <v>17760</v>
      </c>
      <c r="I752" s="98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W752" s="224"/>
      <c r="X752" s="224"/>
      <c r="Y752" s="224"/>
      <c r="Z752" s="224"/>
      <c r="AA752" s="224"/>
      <c r="AB752" s="224"/>
      <c r="AC752" s="224"/>
      <c r="AD752" s="224"/>
      <c r="AE752" s="224"/>
      <c r="AF752" s="224"/>
      <c r="AG752" s="224"/>
      <c r="AH752" s="224"/>
    </row>
    <row r="753" spans="1:34" s="81" customFormat="1">
      <c r="A753" s="88">
        <v>744</v>
      </c>
      <c r="B753" s="96"/>
      <c r="C753" s="171" t="s">
        <v>103</v>
      </c>
      <c r="D753" s="98"/>
      <c r="E753" s="172">
        <f>15+12+10</f>
        <v>37</v>
      </c>
      <c r="F753" s="172" t="s">
        <v>81</v>
      </c>
      <c r="G753" s="173">
        <v>180</v>
      </c>
      <c r="H753" s="101">
        <f t="shared" si="57"/>
        <v>26640</v>
      </c>
      <c r="I753" s="98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W753" s="224"/>
      <c r="X753" s="224"/>
      <c r="Y753" s="224"/>
      <c r="Z753" s="224"/>
      <c r="AA753" s="224"/>
      <c r="AB753" s="224"/>
      <c r="AC753" s="224"/>
      <c r="AD753" s="224"/>
      <c r="AE753" s="224"/>
      <c r="AF753" s="224"/>
      <c r="AG753" s="224"/>
      <c r="AH753" s="224"/>
    </row>
    <row r="754" spans="1:34" s="81" customFormat="1">
      <c r="A754" s="88">
        <v>745</v>
      </c>
      <c r="B754" s="96"/>
      <c r="C754" s="171" t="s">
        <v>104</v>
      </c>
      <c r="D754" s="98"/>
      <c r="E754" s="172">
        <f>15+12+10</f>
        <v>37</v>
      </c>
      <c r="F754" s="172" t="s">
        <v>81</v>
      </c>
      <c r="G754" s="173">
        <v>120</v>
      </c>
      <c r="H754" s="101">
        <f t="shared" si="57"/>
        <v>17760</v>
      </c>
      <c r="I754" s="98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W754" s="224"/>
      <c r="X754" s="224"/>
      <c r="Y754" s="224"/>
      <c r="Z754" s="224"/>
      <c r="AA754" s="224"/>
      <c r="AB754" s="224"/>
      <c r="AC754" s="224"/>
      <c r="AD754" s="224"/>
      <c r="AE754" s="224"/>
      <c r="AF754" s="224"/>
      <c r="AG754" s="224"/>
      <c r="AH754" s="224"/>
    </row>
    <row r="755" spans="1:34" s="81" customFormat="1">
      <c r="A755" s="88">
        <v>746</v>
      </c>
      <c r="B755" s="96"/>
      <c r="C755" s="171" t="s">
        <v>105</v>
      </c>
      <c r="D755" s="98"/>
      <c r="E755" s="172">
        <f>15+12+10</f>
        <v>37</v>
      </c>
      <c r="F755" s="172" t="s">
        <v>81</v>
      </c>
      <c r="G755" s="173">
        <v>180</v>
      </c>
      <c r="H755" s="101">
        <f t="shared" si="57"/>
        <v>26640</v>
      </c>
      <c r="I755" s="98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W755" s="224"/>
      <c r="X755" s="224"/>
      <c r="Y755" s="224"/>
      <c r="Z755" s="224"/>
      <c r="AA755" s="224"/>
      <c r="AB755" s="224"/>
      <c r="AC755" s="224"/>
      <c r="AD755" s="224"/>
      <c r="AE755" s="224"/>
      <c r="AF755" s="224"/>
      <c r="AG755" s="224"/>
      <c r="AH755" s="224"/>
    </row>
    <row r="756" spans="1:34" s="81" customFormat="1">
      <c r="A756" s="88">
        <v>747</v>
      </c>
      <c r="B756" s="96"/>
      <c r="C756" s="171" t="s">
        <v>455</v>
      </c>
      <c r="D756" s="98"/>
      <c r="E756" s="172">
        <v>6</v>
      </c>
      <c r="F756" s="172" t="s">
        <v>117</v>
      </c>
      <c r="G756" s="173">
        <v>450</v>
      </c>
      <c r="H756" s="101">
        <f t="shared" si="57"/>
        <v>10800</v>
      </c>
      <c r="I756" s="98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W756" s="224"/>
      <c r="X756" s="224"/>
      <c r="Y756" s="224"/>
      <c r="Z756" s="224"/>
      <c r="AA756" s="224"/>
      <c r="AB756" s="224"/>
      <c r="AC756" s="224"/>
      <c r="AD756" s="224"/>
      <c r="AE756" s="224"/>
      <c r="AF756" s="224"/>
      <c r="AG756" s="224"/>
      <c r="AH756" s="224"/>
    </row>
    <row r="757" spans="1:34" s="81" customFormat="1">
      <c r="A757" s="88">
        <v>748</v>
      </c>
      <c r="B757" s="96"/>
      <c r="C757" s="171" t="s">
        <v>131</v>
      </c>
      <c r="D757" s="98"/>
      <c r="E757" s="172">
        <v>4</v>
      </c>
      <c r="F757" s="172" t="s">
        <v>107</v>
      </c>
      <c r="G757" s="173">
        <v>2000</v>
      </c>
      <c r="H757" s="101">
        <f>+E757*G757</f>
        <v>8000</v>
      </c>
      <c r="I757" s="98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W757" s="224"/>
      <c r="X757" s="224"/>
      <c r="Y757" s="224"/>
      <c r="Z757" s="224"/>
      <c r="AA757" s="224"/>
      <c r="AB757" s="224"/>
      <c r="AC757" s="224"/>
      <c r="AD757" s="224"/>
      <c r="AE757" s="224"/>
      <c r="AF757" s="224"/>
      <c r="AG757" s="224"/>
      <c r="AH757" s="224"/>
    </row>
    <row r="758" spans="1:34" s="81" customFormat="1">
      <c r="A758" s="88">
        <v>749</v>
      </c>
      <c r="B758" s="96"/>
      <c r="C758" s="110" t="s">
        <v>456</v>
      </c>
      <c r="D758" s="86"/>
      <c r="E758" s="88"/>
      <c r="F758" s="86"/>
      <c r="G758" s="109"/>
      <c r="H758" s="101"/>
      <c r="I758" s="98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W758" s="224"/>
      <c r="X758" s="224"/>
      <c r="Y758" s="224"/>
      <c r="Z758" s="224"/>
      <c r="AA758" s="224"/>
      <c r="AB758" s="224"/>
      <c r="AC758" s="224"/>
      <c r="AD758" s="224"/>
      <c r="AE758" s="224"/>
      <c r="AF758" s="224"/>
      <c r="AG758" s="224"/>
      <c r="AH758" s="224"/>
    </row>
    <row r="759" spans="1:34" s="81" customFormat="1">
      <c r="A759" s="88">
        <v>750</v>
      </c>
      <c r="B759" s="96"/>
      <c r="C759" s="171" t="s">
        <v>454</v>
      </c>
      <c r="D759" s="98"/>
      <c r="E759" s="172">
        <f>15+12+10</f>
        <v>37</v>
      </c>
      <c r="F759" s="172" t="s">
        <v>81</v>
      </c>
      <c r="G759" s="173">
        <v>150</v>
      </c>
      <c r="H759" s="101">
        <f>+E759*G759*4</f>
        <v>22200</v>
      </c>
      <c r="I759" s="98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W759" s="224"/>
      <c r="X759" s="224"/>
      <c r="Y759" s="224"/>
      <c r="Z759" s="224"/>
      <c r="AA759" s="224"/>
      <c r="AB759" s="224"/>
      <c r="AC759" s="224"/>
      <c r="AD759" s="224"/>
      <c r="AE759" s="224"/>
      <c r="AF759" s="224"/>
      <c r="AG759" s="224"/>
      <c r="AH759" s="224"/>
    </row>
    <row r="760" spans="1:34" s="81" customFormat="1">
      <c r="A760" s="88">
        <v>751</v>
      </c>
      <c r="B760" s="96"/>
      <c r="C760" s="171" t="s">
        <v>102</v>
      </c>
      <c r="D760" s="98"/>
      <c r="E760" s="172">
        <f>15+12+10</f>
        <v>37</v>
      </c>
      <c r="F760" s="172" t="s">
        <v>81</v>
      </c>
      <c r="G760" s="173">
        <v>120</v>
      </c>
      <c r="H760" s="101">
        <f t="shared" ref="H760:H764" si="58">+E760*G760*4</f>
        <v>17760</v>
      </c>
      <c r="I760" s="98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W760" s="224"/>
      <c r="X760" s="224"/>
      <c r="Y760" s="224"/>
      <c r="Z760" s="224"/>
      <c r="AA760" s="224"/>
      <c r="AB760" s="224"/>
      <c r="AC760" s="224"/>
      <c r="AD760" s="224"/>
      <c r="AE760" s="224"/>
      <c r="AF760" s="224"/>
      <c r="AG760" s="224"/>
      <c r="AH760" s="224"/>
    </row>
    <row r="761" spans="1:34" s="81" customFormat="1">
      <c r="A761" s="88">
        <v>752</v>
      </c>
      <c r="B761" s="96"/>
      <c r="C761" s="171" t="s">
        <v>103</v>
      </c>
      <c r="D761" s="98"/>
      <c r="E761" s="172">
        <f>15+12+10</f>
        <v>37</v>
      </c>
      <c r="F761" s="172" t="s">
        <v>81</v>
      </c>
      <c r="G761" s="173">
        <v>180</v>
      </c>
      <c r="H761" s="101">
        <f t="shared" si="58"/>
        <v>26640</v>
      </c>
      <c r="I761" s="98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W761" s="224"/>
      <c r="X761" s="224"/>
      <c r="Y761" s="224"/>
      <c r="Z761" s="224"/>
      <c r="AA761" s="224"/>
      <c r="AB761" s="224"/>
      <c r="AC761" s="224"/>
      <c r="AD761" s="224"/>
      <c r="AE761" s="224"/>
      <c r="AF761" s="224"/>
      <c r="AG761" s="224"/>
      <c r="AH761" s="224"/>
    </row>
    <row r="762" spans="1:34" s="81" customFormat="1">
      <c r="A762" s="88">
        <v>753</v>
      </c>
      <c r="B762" s="96"/>
      <c r="C762" s="171" t="s">
        <v>104</v>
      </c>
      <c r="D762" s="98"/>
      <c r="E762" s="172">
        <f>15+12+10</f>
        <v>37</v>
      </c>
      <c r="F762" s="172" t="s">
        <v>81</v>
      </c>
      <c r="G762" s="173">
        <v>120</v>
      </c>
      <c r="H762" s="101">
        <f t="shared" si="58"/>
        <v>17760</v>
      </c>
      <c r="I762" s="98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W762" s="224"/>
      <c r="X762" s="224"/>
      <c r="Y762" s="224"/>
      <c r="Z762" s="224"/>
      <c r="AA762" s="224"/>
      <c r="AB762" s="224"/>
      <c r="AC762" s="224"/>
      <c r="AD762" s="224"/>
      <c r="AE762" s="224"/>
      <c r="AF762" s="224"/>
      <c r="AG762" s="224"/>
      <c r="AH762" s="224"/>
    </row>
    <row r="763" spans="1:34" s="81" customFormat="1">
      <c r="A763" s="88">
        <v>754</v>
      </c>
      <c r="B763" s="96"/>
      <c r="C763" s="171" t="s">
        <v>105</v>
      </c>
      <c r="D763" s="98"/>
      <c r="E763" s="172">
        <f>15+12+10</f>
        <v>37</v>
      </c>
      <c r="F763" s="172" t="s">
        <v>81</v>
      </c>
      <c r="G763" s="173">
        <v>180</v>
      </c>
      <c r="H763" s="101">
        <f t="shared" si="58"/>
        <v>26640</v>
      </c>
      <c r="I763" s="98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W763" s="224"/>
      <c r="X763" s="224"/>
      <c r="Y763" s="224"/>
      <c r="Z763" s="224"/>
      <c r="AA763" s="224"/>
      <c r="AB763" s="224"/>
      <c r="AC763" s="224"/>
      <c r="AD763" s="224"/>
      <c r="AE763" s="224"/>
      <c r="AF763" s="224"/>
      <c r="AG763" s="224"/>
      <c r="AH763" s="224"/>
    </row>
    <row r="764" spans="1:34" s="81" customFormat="1">
      <c r="A764" s="88">
        <v>755</v>
      </c>
      <c r="B764" s="96"/>
      <c r="C764" s="171" t="s">
        <v>455</v>
      </c>
      <c r="D764" s="98"/>
      <c r="E764" s="172">
        <v>6</v>
      </c>
      <c r="F764" s="172" t="s">
        <v>117</v>
      </c>
      <c r="G764" s="173">
        <v>450</v>
      </c>
      <c r="H764" s="101">
        <f t="shared" si="58"/>
        <v>10800</v>
      </c>
      <c r="I764" s="98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W764" s="224"/>
      <c r="X764" s="224"/>
      <c r="Y764" s="224"/>
      <c r="Z764" s="224"/>
      <c r="AA764" s="224"/>
      <c r="AB764" s="224"/>
      <c r="AC764" s="224"/>
      <c r="AD764" s="224"/>
      <c r="AE764" s="224"/>
      <c r="AF764" s="224"/>
      <c r="AG764" s="224"/>
      <c r="AH764" s="224"/>
    </row>
    <row r="765" spans="1:34" s="81" customFormat="1">
      <c r="A765" s="88">
        <v>756</v>
      </c>
      <c r="B765" s="96"/>
      <c r="C765" s="171" t="s">
        <v>131</v>
      </c>
      <c r="D765" s="98"/>
      <c r="E765" s="172">
        <v>4</v>
      </c>
      <c r="F765" s="172" t="s">
        <v>107</v>
      </c>
      <c r="G765" s="173">
        <v>2000</v>
      </c>
      <c r="H765" s="101">
        <f>+E765*G765</f>
        <v>8000</v>
      </c>
      <c r="I765" s="98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W765" s="224"/>
      <c r="X765" s="224"/>
      <c r="Y765" s="224"/>
      <c r="Z765" s="224"/>
      <c r="AA765" s="224"/>
      <c r="AB765" s="224"/>
      <c r="AC765" s="224"/>
      <c r="AD765" s="224"/>
      <c r="AE765" s="224"/>
      <c r="AF765" s="224"/>
      <c r="AG765" s="224"/>
      <c r="AH765" s="224"/>
    </row>
    <row r="766" spans="1:34" s="81" customFormat="1">
      <c r="A766" s="88">
        <v>757</v>
      </c>
      <c r="B766" s="96"/>
      <c r="C766" s="110" t="s">
        <v>457</v>
      </c>
      <c r="D766" s="86"/>
      <c r="E766" s="88"/>
      <c r="F766" s="86"/>
      <c r="G766" s="109"/>
      <c r="H766" s="101"/>
      <c r="I766" s="98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W766" s="224"/>
      <c r="X766" s="224"/>
      <c r="Y766" s="224"/>
      <c r="Z766" s="224"/>
      <c r="AA766" s="224"/>
      <c r="AB766" s="224"/>
      <c r="AC766" s="224"/>
      <c r="AD766" s="224"/>
      <c r="AE766" s="224"/>
      <c r="AF766" s="224"/>
      <c r="AG766" s="224"/>
      <c r="AH766" s="224"/>
    </row>
    <row r="767" spans="1:34" s="81" customFormat="1">
      <c r="A767" s="88">
        <v>758</v>
      </c>
      <c r="B767" s="96"/>
      <c r="C767" s="171" t="s">
        <v>454</v>
      </c>
      <c r="D767" s="98"/>
      <c r="E767" s="172">
        <f>15+12+10</f>
        <v>37</v>
      </c>
      <c r="F767" s="172" t="s">
        <v>81</v>
      </c>
      <c r="G767" s="173">
        <v>150</v>
      </c>
      <c r="H767" s="101">
        <f>+E767*G767*4</f>
        <v>22200</v>
      </c>
      <c r="I767" s="98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W767" s="224"/>
      <c r="X767" s="224"/>
      <c r="Y767" s="224"/>
      <c r="Z767" s="224"/>
      <c r="AA767" s="224"/>
      <c r="AB767" s="224"/>
      <c r="AC767" s="224"/>
      <c r="AD767" s="224"/>
      <c r="AE767" s="224"/>
      <c r="AF767" s="224"/>
      <c r="AG767" s="224"/>
      <c r="AH767" s="224"/>
    </row>
    <row r="768" spans="1:34" s="81" customFormat="1">
      <c r="A768" s="88">
        <v>759</v>
      </c>
      <c r="B768" s="96"/>
      <c r="C768" s="171" t="s">
        <v>102</v>
      </c>
      <c r="D768" s="98"/>
      <c r="E768" s="172">
        <f>15+12+10</f>
        <v>37</v>
      </c>
      <c r="F768" s="172" t="s">
        <v>81</v>
      </c>
      <c r="G768" s="173">
        <v>120</v>
      </c>
      <c r="H768" s="101">
        <f t="shared" ref="H768:H772" si="59">+E768*G768*4</f>
        <v>17760</v>
      </c>
      <c r="I768" s="98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W768" s="224"/>
      <c r="X768" s="224"/>
      <c r="Y768" s="224"/>
      <c r="Z768" s="224"/>
      <c r="AA768" s="224"/>
      <c r="AB768" s="224"/>
      <c r="AC768" s="224"/>
      <c r="AD768" s="224"/>
      <c r="AE768" s="224"/>
      <c r="AF768" s="224"/>
      <c r="AG768" s="224"/>
      <c r="AH768" s="224"/>
    </row>
    <row r="769" spans="1:36" s="81" customFormat="1">
      <c r="A769" s="88">
        <v>760</v>
      </c>
      <c r="B769" s="96"/>
      <c r="C769" s="171" t="s">
        <v>103</v>
      </c>
      <c r="D769" s="98"/>
      <c r="E769" s="172">
        <f>15+12+10</f>
        <v>37</v>
      </c>
      <c r="F769" s="172" t="s">
        <v>81</v>
      </c>
      <c r="G769" s="173">
        <v>180</v>
      </c>
      <c r="H769" s="101">
        <f t="shared" si="59"/>
        <v>26640</v>
      </c>
      <c r="I769" s="98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W769" s="224"/>
      <c r="X769" s="224"/>
      <c r="Y769" s="224"/>
      <c r="Z769" s="224"/>
      <c r="AA769" s="224"/>
      <c r="AB769" s="224"/>
      <c r="AC769" s="224"/>
      <c r="AD769" s="224"/>
      <c r="AE769" s="224"/>
      <c r="AF769" s="224"/>
      <c r="AG769" s="224"/>
      <c r="AH769" s="224"/>
    </row>
    <row r="770" spans="1:36" s="81" customFormat="1">
      <c r="A770" s="88">
        <v>761</v>
      </c>
      <c r="B770" s="96"/>
      <c r="C770" s="171" t="s">
        <v>104</v>
      </c>
      <c r="D770" s="98"/>
      <c r="E770" s="172">
        <f>15+12+10</f>
        <v>37</v>
      </c>
      <c r="F770" s="172" t="s">
        <v>81</v>
      </c>
      <c r="G770" s="173">
        <v>120</v>
      </c>
      <c r="H770" s="101">
        <f t="shared" si="59"/>
        <v>17760</v>
      </c>
      <c r="I770" s="98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W770" s="224"/>
      <c r="X770" s="224"/>
      <c r="Y770" s="224"/>
      <c r="Z770" s="224"/>
      <c r="AA770" s="224"/>
      <c r="AB770" s="224"/>
      <c r="AC770" s="224"/>
      <c r="AD770" s="224"/>
      <c r="AE770" s="224"/>
      <c r="AF770" s="224"/>
      <c r="AG770" s="224"/>
      <c r="AH770" s="224"/>
    </row>
    <row r="771" spans="1:36" s="81" customFormat="1">
      <c r="A771" s="88">
        <v>762</v>
      </c>
      <c r="B771" s="96"/>
      <c r="C771" s="171" t="s">
        <v>105</v>
      </c>
      <c r="D771" s="98"/>
      <c r="E771" s="172">
        <f>15+12+10</f>
        <v>37</v>
      </c>
      <c r="F771" s="172" t="s">
        <v>81</v>
      </c>
      <c r="G771" s="173">
        <v>180</v>
      </c>
      <c r="H771" s="101">
        <f t="shared" si="59"/>
        <v>26640</v>
      </c>
      <c r="I771" s="98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W771" s="224"/>
      <c r="X771" s="224"/>
      <c r="Y771" s="224"/>
      <c r="Z771" s="224"/>
      <c r="AA771" s="224"/>
      <c r="AB771" s="224"/>
      <c r="AC771" s="224"/>
      <c r="AD771" s="224"/>
      <c r="AE771" s="224"/>
      <c r="AF771" s="224"/>
      <c r="AG771" s="224"/>
      <c r="AH771" s="224"/>
    </row>
    <row r="772" spans="1:36" s="81" customFormat="1">
      <c r="A772" s="88">
        <v>763</v>
      </c>
      <c r="B772" s="96"/>
      <c r="C772" s="171" t="s">
        <v>455</v>
      </c>
      <c r="D772" s="98"/>
      <c r="E772" s="172">
        <v>6</v>
      </c>
      <c r="F772" s="172" t="s">
        <v>117</v>
      </c>
      <c r="G772" s="173">
        <v>450</v>
      </c>
      <c r="H772" s="101">
        <f t="shared" si="59"/>
        <v>10800</v>
      </c>
      <c r="I772" s="98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W772" s="224"/>
      <c r="X772" s="224"/>
      <c r="Y772" s="224"/>
      <c r="Z772" s="224"/>
      <c r="AA772" s="224"/>
      <c r="AB772" s="224"/>
      <c r="AC772" s="224"/>
      <c r="AD772" s="224"/>
      <c r="AE772" s="224"/>
      <c r="AF772" s="224"/>
      <c r="AG772" s="224"/>
      <c r="AH772" s="224"/>
    </row>
    <row r="773" spans="1:36" s="81" customFormat="1">
      <c r="A773" s="88">
        <v>764</v>
      </c>
      <c r="B773" s="96"/>
      <c r="C773" s="171" t="s">
        <v>131</v>
      </c>
      <c r="D773" s="98"/>
      <c r="E773" s="172">
        <v>4</v>
      </c>
      <c r="F773" s="172" t="s">
        <v>107</v>
      </c>
      <c r="G773" s="173">
        <v>2000</v>
      </c>
      <c r="H773" s="101">
        <f>+E773*G773</f>
        <v>8000</v>
      </c>
      <c r="I773" s="98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W773" s="224"/>
      <c r="X773" s="224"/>
      <c r="Y773" s="224"/>
      <c r="Z773" s="224"/>
      <c r="AA773" s="224"/>
      <c r="AB773" s="224"/>
      <c r="AC773" s="224"/>
      <c r="AD773" s="224"/>
      <c r="AE773" s="224"/>
      <c r="AF773" s="224"/>
      <c r="AG773" s="224"/>
      <c r="AH773" s="224"/>
    </row>
    <row r="774" spans="1:36" ht="25.5">
      <c r="A774" s="237">
        <v>765</v>
      </c>
      <c r="B774" s="56" t="s">
        <v>48</v>
      </c>
      <c r="C774" s="56" t="s">
        <v>412</v>
      </c>
      <c r="D774" s="61" t="s">
        <v>38</v>
      </c>
      <c r="E774" s="61"/>
      <c r="F774" s="61"/>
      <c r="G774" s="62"/>
      <c r="H774" s="65">
        <f>SUM(H775:H781)</f>
        <v>129800</v>
      </c>
      <c r="I774" s="61" t="s">
        <v>26</v>
      </c>
      <c r="J774" s="233"/>
      <c r="K774" s="233"/>
      <c r="L774" s="233"/>
      <c r="M774" s="233"/>
      <c r="N774" s="233"/>
      <c r="O774" s="233"/>
      <c r="P774" s="233">
        <v>1</v>
      </c>
      <c r="Q774" s="233"/>
      <c r="R774" s="233"/>
      <c r="S774" s="233"/>
      <c r="T774" s="233"/>
      <c r="U774" s="233"/>
      <c r="W774" s="223"/>
      <c r="X774" s="223"/>
      <c r="Y774" s="223"/>
      <c r="Z774" s="223"/>
      <c r="AA774" s="223"/>
      <c r="AB774" s="223"/>
      <c r="AC774" s="223">
        <f>+H774</f>
        <v>129800</v>
      </c>
      <c r="AD774" s="223"/>
      <c r="AE774" s="223"/>
      <c r="AF774" s="223"/>
      <c r="AG774" s="223"/>
      <c r="AH774" s="223"/>
      <c r="AI774" s="83">
        <f>SUBTOTAL(9,J774:U774)</f>
        <v>1</v>
      </c>
      <c r="AJ774" s="84">
        <f>+H774/AI774</f>
        <v>129800</v>
      </c>
    </row>
    <row r="775" spans="1:36" s="81" customFormat="1">
      <c r="A775" s="88">
        <v>766</v>
      </c>
      <c r="B775" s="96"/>
      <c r="C775" s="171" t="s">
        <v>454</v>
      </c>
      <c r="D775" s="98"/>
      <c r="E775" s="172">
        <f>15+12+10</f>
        <v>37</v>
      </c>
      <c r="F775" s="172" t="s">
        <v>81</v>
      </c>
      <c r="G775" s="173">
        <v>150</v>
      </c>
      <c r="H775" s="101">
        <f t="shared" ref="H775:H780" si="60">+E775*G775*4</f>
        <v>22200</v>
      </c>
      <c r="I775" s="98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W775" s="224"/>
      <c r="X775" s="224"/>
      <c r="Y775" s="224"/>
      <c r="Z775" s="224"/>
      <c r="AA775" s="224"/>
      <c r="AB775" s="224"/>
      <c r="AC775" s="224"/>
      <c r="AD775" s="224"/>
      <c r="AE775" s="224"/>
      <c r="AF775" s="224"/>
      <c r="AG775" s="224"/>
      <c r="AH775" s="224"/>
    </row>
    <row r="776" spans="1:36" s="81" customFormat="1">
      <c r="A776" s="88">
        <v>767</v>
      </c>
      <c r="B776" s="96"/>
      <c r="C776" s="171" t="s">
        <v>102</v>
      </c>
      <c r="D776" s="98"/>
      <c r="E776" s="172">
        <f>15+12+10</f>
        <v>37</v>
      </c>
      <c r="F776" s="172" t="s">
        <v>81</v>
      </c>
      <c r="G776" s="173">
        <v>120</v>
      </c>
      <c r="H776" s="101">
        <f t="shared" si="60"/>
        <v>17760</v>
      </c>
      <c r="I776" s="98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W776" s="224"/>
      <c r="X776" s="224"/>
      <c r="Y776" s="224"/>
      <c r="Z776" s="224"/>
      <c r="AA776" s="224"/>
      <c r="AB776" s="224"/>
      <c r="AC776" s="224"/>
      <c r="AD776" s="224"/>
      <c r="AE776" s="224"/>
      <c r="AF776" s="224"/>
      <c r="AG776" s="224"/>
      <c r="AH776" s="224"/>
    </row>
    <row r="777" spans="1:36" s="81" customFormat="1">
      <c r="A777" s="88">
        <v>768</v>
      </c>
      <c r="B777" s="96"/>
      <c r="C777" s="171" t="s">
        <v>103</v>
      </c>
      <c r="D777" s="98"/>
      <c r="E777" s="172">
        <f>15+12+10</f>
        <v>37</v>
      </c>
      <c r="F777" s="172" t="s">
        <v>81</v>
      </c>
      <c r="G777" s="173">
        <v>180</v>
      </c>
      <c r="H777" s="101">
        <f t="shared" si="60"/>
        <v>26640</v>
      </c>
      <c r="I777" s="98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W777" s="224"/>
      <c r="X777" s="224"/>
      <c r="Y777" s="224"/>
      <c r="Z777" s="224"/>
      <c r="AA777" s="224"/>
      <c r="AB777" s="224"/>
      <c r="AC777" s="224"/>
      <c r="AD777" s="224"/>
      <c r="AE777" s="224"/>
      <c r="AF777" s="224"/>
      <c r="AG777" s="224"/>
      <c r="AH777" s="224"/>
    </row>
    <row r="778" spans="1:36" s="81" customFormat="1">
      <c r="A778" s="88">
        <v>769</v>
      </c>
      <c r="B778" s="96"/>
      <c r="C778" s="171" t="s">
        <v>104</v>
      </c>
      <c r="D778" s="98"/>
      <c r="E778" s="172">
        <f>15+12+10</f>
        <v>37</v>
      </c>
      <c r="F778" s="172" t="s">
        <v>81</v>
      </c>
      <c r="G778" s="173">
        <v>120</v>
      </c>
      <c r="H778" s="101">
        <f t="shared" si="60"/>
        <v>17760</v>
      </c>
      <c r="I778" s="98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W778" s="224"/>
      <c r="X778" s="224"/>
      <c r="Y778" s="224"/>
      <c r="Z778" s="224"/>
      <c r="AA778" s="224"/>
      <c r="AB778" s="224"/>
      <c r="AC778" s="224"/>
      <c r="AD778" s="224"/>
      <c r="AE778" s="224"/>
      <c r="AF778" s="224"/>
      <c r="AG778" s="224"/>
      <c r="AH778" s="224"/>
    </row>
    <row r="779" spans="1:36" s="81" customFormat="1">
      <c r="A779" s="88">
        <v>770</v>
      </c>
      <c r="B779" s="96"/>
      <c r="C779" s="171" t="s">
        <v>105</v>
      </c>
      <c r="D779" s="98"/>
      <c r="E779" s="172">
        <f>15+12+10</f>
        <v>37</v>
      </c>
      <c r="F779" s="172" t="s">
        <v>81</v>
      </c>
      <c r="G779" s="173">
        <v>180</v>
      </c>
      <c r="H779" s="101">
        <f t="shared" si="60"/>
        <v>26640</v>
      </c>
      <c r="I779" s="98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W779" s="224"/>
      <c r="X779" s="224"/>
      <c r="Y779" s="224"/>
      <c r="Z779" s="224"/>
      <c r="AA779" s="224"/>
      <c r="AB779" s="224"/>
      <c r="AC779" s="224"/>
      <c r="AD779" s="224"/>
      <c r="AE779" s="224"/>
      <c r="AF779" s="224"/>
      <c r="AG779" s="224"/>
      <c r="AH779" s="224"/>
    </row>
    <row r="780" spans="1:36" s="81" customFormat="1">
      <c r="A780" s="88">
        <v>771</v>
      </c>
      <c r="B780" s="96"/>
      <c r="C780" s="171" t="s">
        <v>455</v>
      </c>
      <c r="D780" s="98"/>
      <c r="E780" s="172">
        <v>6</v>
      </c>
      <c r="F780" s="172" t="s">
        <v>117</v>
      </c>
      <c r="G780" s="173">
        <v>450</v>
      </c>
      <c r="H780" s="101">
        <f t="shared" si="60"/>
        <v>10800</v>
      </c>
      <c r="I780" s="98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W780" s="224"/>
      <c r="X780" s="224"/>
      <c r="Y780" s="224"/>
      <c r="Z780" s="224"/>
      <c r="AA780" s="224"/>
      <c r="AB780" s="224"/>
      <c r="AC780" s="224"/>
      <c r="AD780" s="224"/>
      <c r="AE780" s="224"/>
      <c r="AF780" s="224"/>
      <c r="AG780" s="224"/>
      <c r="AH780" s="224"/>
    </row>
    <row r="781" spans="1:36" s="81" customFormat="1">
      <c r="A781" s="88">
        <v>772</v>
      </c>
      <c r="B781" s="96"/>
      <c r="C781" s="171" t="s">
        <v>131</v>
      </c>
      <c r="D781" s="98"/>
      <c r="E781" s="172">
        <v>4</v>
      </c>
      <c r="F781" s="172" t="s">
        <v>107</v>
      </c>
      <c r="G781" s="173">
        <v>2000</v>
      </c>
      <c r="H781" s="101">
        <f>+E781*G781</f>
        <v>8000</v>
      </c>
      <c r="I781" s="98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W781" s="224"/>
      <c r="X781" s="224"/>
      <c r="Y781" s="224"/>
      <c r="Z781" s="224"/>
      <c r="AA781" s="224"/>
      <c r="AB781" s="224"/>
      <c r="AC781" s="224"/>
      <c r="AD781" s="224"/>
      <c r="AE781" s="224"/>
      <c r="AF781" s="224"/>
      <c r="AG781" s="224"/>
      <c r="AH781" s="224"/>
    </row>
    <row r="782" spans="1:36">
      <c r="A782" s="237">
        <v>773</v>
      </c>
      <c r="B782" s="56" t="s">
        <v>48</v>
      </c>
      <c r="C782" s="56" t="s">
        <v>416</v>
      </c>
      <c r="D782" s="61" t="s">
        <v>38</v>
      </c>
      <c r="E782" s="61"/>
      <c r="F782" s="61"/>
      <c r="G782" s="62"/>
      <c r="H782" s="65">
        <f>SUM(H783:H789)</f>
        <v>129800</v>
      </c>
      <c r="I782" s="61" t="s">
        <v>26</v>
      </c>
      <c r="J782" s="233"/>
      <c r="K782" s="233"/>
      <c r="L782" s="233"/>
      <c r="M782" s="233"/>
      <c r="N782" s="233"/>
      <c r="O782" s="233">
        <v>1</v>
      </c>
      <c r="P782" s="233"/>
      <c r="Q782" s="233"/>
      <c r="R782" s="233"/>
      <c r="S782" s="233"/>
      <c r="T782" s="233"/>
      <c r="U782" s="233"/>
      <c r="W782" s="223"/>
      <c r="X782" s="223"/>
      <c r="Y782" s="223"/>
      <c r="Z782" s="223"/>
      <c r="AA782" s="223"/>
      <c r="AB782" s="223">
        <f>+H782</f>
        <v>129800</v>
      </c>
      <c r="AC782" s="223"/>
      <c r="AD782" s="223"/>
      <c r="AE782" s="223"/>
      <c r="AF782" s="223"/>
      <c r="AG782" s="223"/>
      <c r="AH782" s="223"/>
      <c r="AI782" s="83">
        <f>SUBTOTAL(9,J782:U782)</f>
        <v>1</v>
      </c>
      <c r="AJ782" s="84">
        <f>+H782/AI782</f>
        <v>129800</v>
      </c>
    </row>
    <row r="783" spans="1:36" s="81" customFormat="1">
      <c r="A783" s="88">
        <v>774</v>
      </c>
      <c r="B783" s="96"/>
      <c r="C783" s="96" t="s">
        <v>454</v>
      </c>
      <c r="D783" s="98"/>
      <c r="E783" s="86">
        <v>37</v>
      </c>
      <c r="F783" s="88" t="s">
        <v>81</v>
      </c>
      <c r="G783" s="50">
        <v>150</v>
      </c>
      <c r="H783" s="101">
        <v>22200</v>
      </c>
      <c r="I783" s="98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W783" s="224"/>
      <c r="X783" s="224"/>
      <c r="Y783" s="224"/>
      <c r="Z783" s="224"/>
      <c r="AA783" s="224"/>
      <c r="AB783" s="224"/>
      <c r="AC783" s="224"/>
      <c r="AD783" s="224"/>
      <c r="AE783" s="224"/>
      <c r="AF783" s="224"/>
      <c r="AG783" s="224"/>
      <c r="AH783" s="224"/>
    </row>
    <row r="784" spans="1:36" s="81" customFormat="1">
      <c r="A784" s="88">
        <v>775</v>
      </c>
      <c r="B784" s="96"/>
      <c r="C784" s="96" t="s">
        <v>102</v>
      </c>
      <c r="D784" s="98"/>
      <c r="E784" s="86">
        <v>37</v>
      </c>
      <c r="F784" s="88" t="s">
        <v>81</v>
      </c>
      <c r="G784" s="50">
        <v>120</v>
      </c>
      <c r="H784" s="101">
        <v>17760</v>
      </c>
      <c r="I784" s="98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W784" s="224"/>
      <c r="X784" s="224"/>
      <c r="Y784" s="224"/>
      <c r="Z784" s="224"/>
      <c r="AA784" s="224"/>
      <c r="AB784" s="224"/>
      <c r="AC784" s="224"/>
      <c r="AD784" s="224"/>
      <c r="AE784" s="224"/>
      <c r="AF784" s="224"/>
      <c r="AG784" s="224"/>
      <c r="AH784" s="224"/>
    </row>
    <row r="785" spans="1:36" s="81" customFormat="1">
      <c r="A785" s="88">
        <v>776</v>
      </c>
      <c r="B785" s="96"/>
      <c r="C785" s="96" t="s">
        <v>103</v>
      </c>
      <c r="D785" s="98"/>
      <c r="E785" s="86">
        <v>37</v>
      </c>
      <c r="F785" s="88" t="s">
        <v>81</v>
      </c>
      <c r="G785" s="50">
        <v>180</v>
      </c>
      <c r="H785" s="101">
        <v>26640</v>
      </c>
      <c r="I785" s="98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W785" s="224"/>
      <c r="X785" s="224"/>
      <c r="Y785" s="224"/>
      <c r="Z785" s="224"/>
      <c r="AA785" s="224"/>
      <c r="AB785" s="224"/>
      <c r="AC785" s="224"/>
      <c r="AD785" s="224"/>
      <c r="AE785" s="224"/>
      <c r="AF785" s="224"/>
      <c r="AG785" s="224"/>
      <c r="AH785" s="224"/>
    </row>
    <row r="786" spans="1:36" s="81" customFormat="1">
      <c r="A786" s="88">
        <v>777</v>
      </c>
      <c r="B786" s="96"/>
      <c r="C786" s="96" t="s">
        <v>104</v>
      </c>
      <c r="D786" s="98"/>
      <c r="E786" s="86">
        <v>37</v>
      </c>
      <c r="F786" s="88" t="s">
        <v>81</v>
      </c>
      <c r="G786" s="50">
        <v>120</v>
      </c>
      <c r="H786" s="101">
        <v>17760</v>
      </c>
      <c r="I786" s="98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W786" s="224"/>
      <c r="X786" s="224"/>
      <c r="Y786" s="224"/>
      <c r="Z786" s="224"/>
      <c r="AA786" s="224"/>
      <c r="AB786" s="224"/>
      <c r="AC786" s="224"/>
      <c r="AD786" s="224"/>
      <c r="AE786" s="224"/>
      <c r="AF786" s="224"/>
      <c r="AG786" s="224"/>
      <c r="AH786" s="224"/>
    </row>
    <row r="787" spans="1:36" s="81" customFormat="1">
      <c r="A787" s="88">
        <v>778</v>
      </c>
      <c r="B787" s="96"/>
      <c r="C787" s="96" t="s">
        <v>105</v>
      </c>
      <c r="D787" s="98"/>
      <c r="E787" s="86">
        <v>37</v>
      </c>
      <c r="F787" s="88" t="s">
        <v>81</v>
      </c>
      <c r="G787" s="50">
        <v>180</v>
      </c>
      <c r="H787" s="101">
        <v>26640</v>
      </c>
      <c r="I787" s="98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W787" s="224"/>
      <c r="X787" s="224"/>
      <c r="Y787" s="224"/>
      <c r="Z787" s="224"/>
      <c r="AA787" s="224"/>
      <c r="AB787" s="224"/>
      <c r="AC787" s="224"/>
      <c r="AD787" s="224"/>
      <c r="AE787" s="224"/>
      <c r="AF787" s="224"/>
      <c r="AG787" s="224"/>
      <c r="AH787" s="224"/>
    </row>
    <row r="788" spans="1:36" s="81" customFormat="1">
      <c r="A788" s="88">
        <v>779</v>
      </c>
      <c r="B788" s="96"/>
      <c r="C788" s="96" t="s">
        <v>455</v>
      </c>
      <c r="D788" s="98"/>
      <c r="E788" s="86">
        <v>6</v>
      </c>
      <c r="F788" s="88" t="s">
        <v>117</v>
      </c>
      <c r="G788" s="50">
        <v>450</v>
      </c>
      <c r="H788" s="101">
        <v>10800</v>
      </c>
      <c r="I788" s="98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W788" s="224"/>
      <c r="X788" s="224"/>
      <c r="Y788" s="224"/>
      <c r="Z788" s="224"/>
      <c r="AA788" s="224"/>
      <c r="AB788" s="224"/>
      <c r="AC788" s="224"/>
      <c r="AD788" s="224"/>
      <c r="AE788" s="224"/>
      <c r="AF788" s="224"/>
      <c r="AG788" s="224"/>
      <c r="AH788" s="224"/>
    </row>
    <row r="789" spans="1:36" s="81" customFormat="1">
      <c r="A789" s="88">
        <v>780</v>
      </c>
      <c r="B789" s="96"/>
      <c r="C789" s="96" t="s">
        <v>131</v>
      </c>
      <c r="D789" s="98"/>
      <c r="E789" s="86">
        <v>4</v>
      </c>
      <c r="F789" s="88" t="s">
        <v>107</v>
      </c>
      <c r="G789" s="50">
        <v>2000</v>
      </c>
      <c r="H789" s="101">
        <v>8000</v>
      </c>
      <c r="I789" s="98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W789" s="224"/>
      <c r="X789" s="224"/>
      <c r="Y789" s="224"/>
      <c r="Z789" s="224"/>
      <c r="AA789" s="224"/>
      <c r="AB789" s="224"/>
      <c r="AC789" s="224"/>
      <c r="AD789" s="224"/>
      <c r="AE789" s="224"/>
      <c r="AF789" s="224"/>
      <c r="AG789" s="224"/>
      <c r="AH789" s="224"/>
    </row>
    <row r="790" spans="1:36" ht="25.5">
      <c r="A790" s="237">
        <v>781</v>
      </c>
      <c r="B790" s="56" t="s">
        <v>48</v>
      </c>
      <c r="C790" s="56" t="s">
        <v>403</v>
      </c>
      <c r="D790" s="61" t="s">
        <v>38</v>
      </c>
      <c r="E790" s="61"/>
      <c r="F790" s="61"/>
      <c r="G790" s="62"/>
      <c r="H790" s="65">
        <f>SUM(H791:H800)</f>
        <v>436600</v>
      </c>
      <c r="I790" s="61" t="s">
        <v>26</v>
      </c>
      <c r="J790" s="233"/>
      <c r="K790" s="233"/>
      <c r="L790" s="233"/>
      <c r="M790" s="233"/>
      <c r="N790" s="233"/>
      <c r="O790" s="233">
        <v>1</v>
      </c>
      <c r="P790" s="233"/>
      <c r="Q790" s="233"/>
      <c r="R790" s="233"/>
      <c r="S790" s="233"/>
      <c r="T790" s="233"/>
      <c r="U790" s="233"/>
      <c r="W790" s="223"/>
      <c r="X790" s="223"/>
      <c r="Y790" s="223"/>
      <c r="Z790" s="223"/>
      <c r="AA790" s="223"/>
      <c r="AB790" s="223">
        <f>+H790</f>
        <v>436600</v>
      </c>
      <c r="AC790" s="223"/>
      <c r="AD790" s="223"/>
      <c r="AE790" s="223"/>
      <c r="AF790" s="223"/>
      <c r="AG790" s="223"/>
      <c r="AH790" s="223"/>
      <c r="AI790" s="83">
        <f>SUBTOTAL(9,J790:U790)</f>
        <v>1</v>
      </c>
      <c r="AJ790" s="84">
        <f>+H790/AI790</f>
        <v>436600</v>
      </c>
    </row>
    <row r="791" spans="1:36" s="81" customFormat="1">
      <c r="A791" s="88">
        <v>782</v>
      </c>
      <c r="B791" s="96"/>
      <c r="C791" s="171" t="s">
        <v>154</v>
      </c>
      <c r="D791" s="98"/>
      <c r="E791" s="172">
        <f>38+12</f>
        <v>50</v>
      </c>
      <c r="F791" s="172" t="s">
        <v>81</v>
      </c>
      <c r="G791" s="173">
        <v>120</v>
      </c>
      <c r="H791" s="101">
        <f>+E791*G791</f>
        <v>6000</v>
      </c>
      <c r="I791" s="98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W791" s="224"/>
      <c r="X791" s="224"/>
      <c r="Y791" s="224"/>
      <c r="Z791" s="224"/>
      <c r="AA791" s="224"/>
      <c r="AB791" s="224"/>
      <c r="AC791" s="224"/>
      <c r="AD791" s="224"/>
      <c r="AE791" s="224"/>
      <c r="AF791" s="224"/>
      <c r="AG791" s="224"/>
      <c r="AH791" s="224"/>
    </row>
    <row r="792" spans="1:36" s="81" customFormat="1">
      <c r="A792" s="88">
        <v>783</v>
      </c>
      <c r="B792" s="96"/>
      <c r="C792" s="171" t="s">
        <v>151</v>
      </c>
      <c r="D792" s="98"/>
      <c r="E792" s="172">
        <f>38+12</f>
        <v>50</v>
      </c>
      <c r="F792" s="172" t="s">
        <v>81</v>
      </c>
      <c r="G792" s="173">
        <v>180</v>
      </c>
      <c r="H792" s="101">
        <f>+E792*G792</f>
        <v>9000</v>
      </c>
      <c r="I792" s="98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W792" s="224"/>
      <c r="X792" s="224"/>
      <c r="Y792" s="224"/>
      <c r="Z792" s="224"/>
      <c r="AA792" s="224"/>
      <c r="AB792" s="224"/>
      <c r="AC792" s="224"/>
      <c r="AD792" s="224"/>
      <c r="AE792" s="224"/>
      <c r="AF792" s="224"/>
      <c r="AG792" s="224"/>
      <c r="AH792" s="224"/>
    </row>
    <row r="793" spans="1:36" s="81" customFormat="1">
      <c r="A793" s="88">
        <v>784</v>
      </c>
      <c r="B793" s="96"/>
      <c r="C793" s="171" t="s">
        <v>454</v>
      </c>
      <c r="D793" s="98"/>
      <c r="E793" s="172">
        <f>38*2+15+10</f>
        <v>101</v>
      </c>
      <c r="F793" s="172" t="s">
        <v>81</v>
      </c>
      <c r="G793" s="173">
        <v>150</v>
      </c>
      <c r="H793" s="101">
        <f>+E793*G793*4</f>
        <v>60600</v>
      </c>
      <c r="I793" s="98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W793" s="224"/>
      <c r="X793" s="224"/>
      <c r="Y793" s="224"/>
      <c r="Z793" s="224"/>
      <c r="AA793" s="224"/>
      <c r="AB793" s="224"/>
      <c r="AC793" s="224"/>
      <c r="AD793" s="224"/>
      <c r="AE793" s="224"/>
      <c r="AF793" s="224"/>
      <c r="AG793" s="224"/>
      <c r="AH793" s="224"/>
    </row>
    <row r="794" spans="1:36" s="81" customFormat="1">
      <c r="A794" s="88">
        <v>785</v>
      </c>
      <c r="B794" s="96"/>
      <c r="C794" s="171" t="s">
        <v>102</v>
      </c>
      <c r="D794" s="98"/>
      <c r="E794" s="172">
        <f>38*2+15+10</f>
        <v>101</v>
      </c>
      <c r="F794" s="172" t="s">
        <v>81</v>
      </c>
      <c r="G794" s="173">
        <v>120</v>
      </c>
      <c r="H794" s="101">
        <f t="shared" ref="H794:H798" si="61">+E794*G794*4</f>
        <v>48480</v>
      </c>
      <c r="I794" s="98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W794" s="224"/>
      <c r="X794" s="224"/>
      <c r="Y794" s="224"/>
      <c r="Z794" s="224"/>
      <c r="AA794" s="224"/>
      <c r="AB794" s="224"/>
      <c r="AC794" s="224"/>
      <c r="AD794" s="224"/>
      <c r="AE794" s="224"/>
      <c r="AF794" s="224"/>
      <c r="AG794" s="224"/>
      <c r="AH794" s="224"/>
    </row>
    <row r="795" spans="1:36" s="81" customFormat="1">
      <c r="A795" s="88">
        <v>786</v>
      </c>
      <c r="B795" s="96"/>
      <c r="C795" s="171" t="s">
        <v>103</v>
      </c>
      <c r="D795" s="98"/>
      <c r="E795" s="172">
        <f>38*2+15+10</f>
        <v>101</v>
      </c>
      <c r="F795" s="172" t="s">
        <v>81</v>
      </c>
      <c r="G795" s="173">
        <v>180</v>
      </c>
      <c r="H795" s="101">
        <f t="shared" si="61"/>
        <v>72720</v>
      </c>
      <c r="I795" s="98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W795" s="224"/>
      <c r="X795" s="224"/>
      <c r="Y795" s="224"/>
      <c r="Z795" s="224"/>
      <c r="AA795" s="224"/>
      <c r="AB795" s="224"/>
      <c r="AC795" s="224"/>
      <c r="AD795" s="224"/>
      <c r="AE795" s="224"/>
      <c r="AF795" s="224"/>
      <c r="AG795" s="224"/>
      <c r="AH795" s="224"/>
    </row>
    <row r="796" spans="1:36" s="81" customFormat="1">
      <c r="A796" s="88">
        <v>787</v>
      </c>
      <c r="B796" s="96"/>
      <c r="C796" s="171" t="s">
        <v>104</v>
      </c>
      <c r="D796" s="98"/>
      <c r="E796" s="172">
        <f>38*2+15+10</f>
        <v>101</v>
      </c>
      <c r="F796" s="172" t="s">
        <v>81</v>
      </c>
      <c r="G796" s="173">
        <v>120</v>
      </c>
      <c r="H796" s="101">
        <f t="shared" si="61"/>
        <v>48480</v>
      </c>
      <c r="I796" s="98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W796" s="224"/>
      <c r="X796" s="224"/>
      <c r="Y796" s="224"/>
      <c r="Z796" s="224"/>
      <c r="AA796" s="224"/>
      <c r="AB796" s="224"/>
      <c r="AC796" s="224"/>
      <c r="AD796" s="224"/>
      <c r="AE796" s="224"/>
      <c r="AF796" s="224"/>
      <c r="AG796" s="224"/>
      <c r="AH796" s="224"/>
    </row>
    <row r="797" spans="1:36" s="81" customFormat="1">
      <c r="A797" s="88">
        <v>788</v>
      </c>
      <c r="B797" s="96"/>
      <c r="C797" s="171" t="s">
        <v>105</v>
      </c>
      <c r="D797" s="98"/>
      <c r="E797" s="172">
        <f>38*2+15+10</f>
        <v>101</v>
      </c>
      <c r="F797" s="172" t="s">
        <v>81</v>
      </c>
      <c r="G797" s="173">
        <v>180</v>
      </c>
      <c r="H797" s="101">
        <f t="shared" si="61"/>
        <v>72720</v>
      </c>
      <c r="I797" s="98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W797" s="224"/>
      <c r="X797" s="224"/>
      <c r="Y797" s="224"/>
      <c r="Z797" s="224"/>
      <c r="AA797" s="224"/>
      <c r="AB797" s="224"/>
      <c r="AC797" s="224"/>
      <c r="AD797" s="224"/>
      <c r="AE797" s="224"/>
      <c r="AF797" s="224"/>
      <c r="AG797" s="224"/>
      <c r="AH797" s="224"/>
    </row>
    <row r="798" spans="1:36" s="81" customFormat="1">
      <c r="A798" s="88">
        <v>789</v>
      </c>
      <c r="B798" s="96"/>
      <c r="C798" s="171" t="s">
        <v>455</v>
      </c>
      <c r="D798" s="98"/>
      <c r="E798" s="172">
        <v>17</v>
      </c>
      <c r="F798" s="172" t="s">
        <v>117</v>
      </c>
      <c r="G798" s="173">
        <v>450</v>
      </c>
      <c r="H798" s="101">
        <f t="shared" si="61"/>
        <v>30600</v>
      </c>
      <c r="I798" s="98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W798" s="224"/>
      <c r="X798" s="224"/>
      <c r="Y798" s="224"/>
      <c r="Z798" s="224"/>
      <c r="AA798" s="224"/>
      <c r="AB798" s="224"/>
      <c r="AC798" s="224"/>
      <c r="AD798" s="224"/>
      <c r="AE798" s="224"/>
      <c r="AF798" s="224"/>
      <c r="AG798" s="224"/>
      <c r="AH798" s="224"/>
    </row>
    <row r="799" spans="1:36" s="81" customFormat="1">
      <c r="A799" s="88">
        <v>790</v>
      </c>
      <c r="B799" s="96"/>
      <c r="C799" s="171" t="s">
        <v>131</v>
      </c>
      <c r="D799" s="98"/>
      <c r="E799" s="172">
        <v>4</v>
      </c>
      <c r="F799" s="172" t="s">
        <v>107</v>
      </c>
      <c r="G799" s="173">
        <v>2000</v>
      </c>
      <c r="H799" s="101">
        <f>+E799*G799</f>
        <v>8000</v>
      </c>
      <c r="I799" s="98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W799" s="224"/>
      <c r="X799" s="224"/>
      <c r="Y799" s="224"/>
      <c r="Z799" s="224"/>
      <c r="AA799" s="224"/>
      <c r="AB799" s="224"/>
      <c r="AC799" s="224"/>
      <c r="AD799" s="224"/>
      <c r="AE799" s="224"/>
      <c r="AF799" s="224"/>
      <c r="AG799" s="224"/>
      <c r="AH799" s="224"/>
    </row>
    <row r="800" spans="1:36" s="81" customFormat="1">
      <c r="A800" s="88">
        <v>791</v>
      </c>
      <c r="B800" s="96"/>
      <c r="C800" s="181" t="s">
        <v>458</v>
      </c>
      <c r="D800" s="98"/>
      <c r="E800" s="172">
        <v>16</v>
      </c>
      <c r="F800" s="172" t="s">
        <v>81</v>
      </c>
      <c r="G800" s="173">
        <v>5000</v>
      </c>
      <c r="H800" s="101">
        <f>+E800*G800</f>
        <v>80000</v>
      </c>
      <c r="I800" s="98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W800" s="224"/>
      <c r="X800" s="224"/>
      <c r="Y800" s="224"/>
      <c r="Z800" s="224"/>
      <c r="AA800" s="224"/>
      <c r="AB800" s="224"/>
      <c r="AC800" s="224"/>
      <c r="AD800" s="224"/>
      <c r="AE800" s="224"/>
      <c r="AF800" s="224"/>
      <c r="AG800" s="224"/>
      <c r="AH800" s="224"/>
    </row>
    <row r="801" spans="1:36" ht="25.5">
      <c r="A801" s="237">
        <v>792</v>
      </c>
      <c r="B801" s="56" t="s">
        <v>48</v>
      </c>
      <c r="C801" s="56" t="s">
        <v>405</v>
      </c>
      <c r="D801" s="61" t="s">
        <v>38</v>
      </c>
      <c r="E801" s="61"/>
      <c r="F801" s="61"/>
      <c r="G801" s="62"/>
      <c r="H801" s="65">
        <f>SUM(H802:H808)</f>
        <v>329800</v>
      </c>
      <c r="I801" s="61" t="s">
        <v>26</v>
      </c>
      <c r="J801" s="233"/>
      <c r="K801" s="233"/>
      <c r="L801" s="233"/>
      <c r="M801" s="233"/>
      <c r="N801" s="233"/>
      <c r="O801" s="233"/>
      <c r="P801" s="233">
        <v>1</v>
      </c>
      <c r="Q801" s="233"/>
      <c r="R801" s="233"/>
      <c r="S801" s="233"/>
      <c r="T801" s="233"/>
      <c r="U801" s="233"/>
      <c r="W801" s="223"/>
      <c r="X801" s="223"/>
      <c r="Y801" s="223"/>
      <c r="Z801" s="223"/>
      <c r="AA801" s="223"/>
      <c r="AB801" s="223"/>
      <c r="AC801" s="223">
        <f>+H801</f>
        <v>329800</v>
      </c>
      <c r="AD801" s="223"/>
      <c r="AE801" s="223"/>
      <c r="AF801" s="223"/>
      <c r="AG801" s="223"/>
      <c r="AH801" s="223"/>
      <c r="AI801" s="83">
        <f>SUBTOTAL(9,J801:U801)</f>
        <v>1</v>
      </c>
      <c r="AJ801" s="84">
        <f>+H801/AI801</f>
        <v>329800</v>
      </c>
    </row>
    <row r="802" spans="1:36" s="81" customFormat="1">
      <c r="A802" s="88">
        <v>793</v>
      </c>
      <c r="B802" s="96"/>
      <c r="C802" s="96" t="s">
        <v>454</v>
      </c>
      <c r="D802" s="98"/>
      <c r="E802" s="86">
        <v>95</v>
      </c>
      <c r="F802" s="88" t="s">
        <v>81</v>
      </c>
      <c r="G802" s="50">
        <v>150</v>
      </c>
      <c r="H802" s="101">
        <f>+E802*G802*4</f>
        <v>57000</v>
      </c>
      <c r="I802" s="98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W802" s="224"/>
      <c r="X802" s="224"/>
      <c r="Y802" s="224"/>
      <c r="Z802" s="224"/>
      <c r="AA802" s="224"/>
      <c r="AB802" s="224"/>
      <c r="AC802" s="224"/>
      <c r="AD802" s="224"/>
      <c r="AE802" s="224"/>
      <c r="AF802" s="224"/>
      <c r="AG802" s="224"/>
      <c r="AH802" s="224"/>
    </row>
    <row r="803" spans="1:36" s="81" customFormat="1">
      <c r="A803" s="88">
        <v>794</v>
      </c>
      <c r="B803" s="96"/>
      <c r="C803" s="96" t="s">
        <v>102</v>
      </c>
      <c r="D803" s="98"/>
      <c r="E803" s="86">
        <v>95</v>
      </c>
      <c r="F803" s="88" t="s">
        <v>81</v>
      </c>
      <c r="G803" s="50">
        <v>120</v>
      </c>
      <c r="H803" s="101">
        <f t="shared" ref="H803:H807" si="62">+E803*G803*4</f>
        <v>45600</v>
      </c>
      <c r="I803" s="98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W803" s="224"/>
      <c r="X803" s="224"/>
      <c r="Y803" s="224"/>
      <c r="Z803" s="224"/>
      <c r="AA803" s="224"/>
      <c r="AB803" s="224"/>
      <c r="AC803" s="224"/>
      <c r="AD803" s="224"/>
      <c r="AE803" s="224"/>
      <c r="AF803" s="224"/>
      <c r="AG803" s="224"/>
      <c r="AH803" s="224"/>
    </row>
    <row r="804" spans="1:36" s="81" customFormat="1">
      <c r="A804" s="88">
        <v>795</v>
      </c>
      <c r="B804" s="96"/>
      <c r="C804" s="96" t="s">
        <v>103</v>
      </c>
      <c r="D804" s="98"/>
      <c r="E804" s="86">
        <v>95</v>
      </c>
      <c r="F804" s="88" t="s">
        <v>81</v>
      </c>
      <c r="G804" s="50">
        <v>180</v>
      </c>
      <c r="H804" s="101">
        <f t="shared" si="62"/>
        <v>68400</v>
      </c>
      <c r="I804" s="98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W804" s="224"/>
      <c r="X804" s="224"/>
      <c r="Y804" s="224"/>
      <c r="Z804" s="224"/>
      <c r="AA804" s="224"/>
      <c r="AB804" s="224"/>
      <c r="AC804" s="224"/>
      <c r="AD804" s="224"/>
      <c r="AE804" s="224"/>
      <c r="AF804" s="224"/>
      <c r="AG804" s="224"/>
      <c r="AH804" s="224"/>
    </row>
    <row r="805" spans="1:36" s="81" customFormat="1">
      <c r="A805" s="88">
        <v>796</v>
      </c>
      <c r="B805" s="96"/>
      <c r="C805" s="96" t="s">
        <v>104</v>
      </c>
      <c r="D805" s="98"/>
      <c r="E805" s="86">
        <v>95</v>
      </c>
      <c r="F805" s="88" t="s">
        <v>81</v>
      </c>
      <c r="G805" s="50">
        <v>120</v>
      </c>
      <c r="H805" s="101">
        <f t="shared" si="62"/>
        <v>45600</v>
      </c>
      <c r="I805" s="98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W805" s="224"/>
      <c r="X805" s="224"/>
      <c r="Y805" s="224"/>
      <c r="Z805" s="224"/>
      <c r="AA805" s="224"/>
      <c r="AB805" s="224"/>
      <c r="AC805" s="224"/>
      <c r="AD805" s="224"/>
      <c r="AE805" s="224"/>
      <c r="AF805" s="224"/>
      <c r="AG805" s="224"/>
      <c r="AH805" s="224"/>
    </row>
    <row r="806" spans="1:36" s="81" customFormat="1">
      <c r="A806" s="88">
        <v>797</v>
      </c>
      <c r="B806" s="96"/>
      <c r="C806" s="96" t="s">
        <v>105</v>
      </c>
      <c r="D806" s="98"/>
      <c r="E806" s="86">
        <v>95</v>
      </c>
      <c r="F806" s="88" t="s">
        <v>81</v>
      </c>
      <c r="G806" s="50">
        <v>180</v>
      </c>
      <c r="H806" s="101">
        <f t="shared" si="62"/>
        <v>68400</v>
      </c>
      <c r="I806" s="98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W806" s="224"/>
      <c r="X806" s="224"/>
      <c r="Y806" s="224"/>
      <c r="Z806" s="224"/>
      <c r="AA806" s="224"/>
      <c r="AB806" s="224"/>
      <c r="AC806" s="224"/>
      <c r="AD806" s="224"/>
      <c r="AE806" s="224"/>
      <c r="AF806" s="224"/>
      <c r="AG806" s="224"/>
      <c r="AH806" s="224"/>
    </row>
    <row r="807" spans="1:36" s="81" customFormat="1">
      <c r="A807" s="88">
        <v>798</v>
      </c>
      <c r="B807" s="96"/>
      <c r="C807" s="96" t="s">
        <v>455</v>
      </c>
      <c r="D807" s="98"/>
      <c r="E807" s="86">
        <v>16</v>
      </c>
      <c r="F807" s="88" t="s">
        <v>117</v>
      </c>
      <c r="G807" s="50">
        <v>450</v>
      </c>
      <c r="H807" s="101">
        <f t="shared" si="62"/>
        <v>28800</v>
      </c>
      <c r="I807" s="98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W807" s="224"/>
      <c r="X807" s="224"/>
      <c r="Y807" s="224"/>
      <c r="Z807" s="224"/>
      <c r="AA807" s="224"/>
      <c r="AB807" s="224"/>
      <c r="AC807" s="224"/>
      <c r="AD807" s="224"/>
      <c r="AE807" s="224"/>
      <c r="AF807" s="224"/>
      <c r="AG807" s="224"/>
      <c r="AH807" s="224"/>
    </row>
    <row r="808" spans="1:36" s="81" customFormat="1">
      <c r="A808" s="88">
        <v>799</v>
      </c>
      <c r="B808" s="96"/>
      <c r="C808" s="96" t="s">
        <v>131</v>
      </c>
      <c r="D808" s="98"/>
      <c r="E808" s="86">
        <v>4</v>
      </c>
      <c r="F808" s="88" t="s">
        <v>107</v>
      </c>
      <c r="G808" s="50">
        <v>4000</v>
      </c>
      <c r="H808" s="101">
        <f>+E808*G808</f>
        <v>16000</v>
      </c>
      <c r="I808" s="98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W808" s="224"/>
      <c r="X808" s="224"/>
      <c r="Y808" s="224"/>
      <c r="Z808" s="224"/>
      <c r="AA808" s="224"/>
      <c r="AB808" s="224"/>
      <c r="AC808" s="224"/>
      <c r="AD808" s="224"/>
      <c r="AE808" s="224"/>
      <c r="AF808" s="224"/>
      <c r="AG808" s="224"/>
      <c r="AH808" s="224"/>
    </row>
    <row r="809" spans="1:36" ht="25.5">
      <c r="A809" s="237">
        <v>800</v>
      </c>
      <c r="B809" s="56" t="s">
        <v>48</v>
      </c>
      <c r="C809" s="56" t="s">
        <v>407</v>
      </c>
      <c r="D809" s="61" t="s">
        <v>38</v>
      </c>
      <c r="E809" s="61"/>
      <c r="F809" s="61"/>
      <c r="G809" s="62"/>
      <c r="H809" s="65">
        <f>SUM(H810:H816)</f>
        <v>329800</v>
      </c>
      <c r="I809" s="61" t="s">
        <v>26</v>
      </c>
      <c r="J809" s="233"/>
      <c r="K809" s="233"/>
      <c r="L809" s="233"/>
      <c r="M809" s="233"/>
      <c r="N809" s="233"/>
      <c r="O809" s="233"/>
      <c r="P809" s="233">
        <v>1</v>
      </c>
      <c r="Q809" s="233"/>
      <c r="R809" s="233"/>
      <c r="S809" s="233"/>
      <c r="T809" s="233"/>
      <c r="U809" s="233"/>
      <c r="W809" s="223"/>
      <c r="X809" s="223"/>
      <c r="Y809" s="223"/>
      <c r="Z809" s="223"/>
      <c r="AA809" s="223"/>
      <c r="AB809" s="223"/>
      <c r="AC809" s="223">
        <f>+H809</f>
        <v>329800</v>
      </c>
      <c r="AD809" s="223"/>
      <c r="AE809" s="223"/>
      <c r="AF809" s="223"/>
      <c r="AG809" s="223"/>
      <c r="AH809" s="223"/>
      <c r="AI809" s="83">
        <f>SUBTOTAL(9,J809:U809)</f>
        <v>1</v>
      </c>
      <c r="AJ809" s="84">
        <f>+H809/AI809</f>
        <v>329800</v>
      </c>
    </row>
    <row r="810" spans="1:36" s="81" customFormat="1">
      <c r="A810" s="88">
        <v>801</v>
      </c>
      <c r="B810" s="96"/>
      <c r="C810" s="96" t="s">
        <v>454</v>
      </c>
      <c r="D810" s="98"/>
      <c r="E810" s="86">
        <v>95</v>
      </c>
      <c r="F810" s="88" t="s">
        <v>81</v>
      </c>
      <c r="G810" s="50">
        <v>150</v>
      </c>
      <c r="H810" s="101">
        <v>57000</v>
      </c>
      <c r="I810" s="98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W810" s="224"/>
      <c r="X810" s="224"/>
      <c r="Y810" s="224"/>
      <c r="Z810" s="224"/>
      <c r="AA810" s="224"/>
      <c r="AB810" s="224"/>
      <c r="AC810" s="224"/>
      <c r="AD810" s="224"/>
      <c r="AE810" s="224"/>
      <c r="AF810" s="224"/>
      <c r="AG810" s="224"/>
      <c r="AH810" s="224"/>
    </row>
    <row r="811" spans="1:36" s="81" customFormat="1">
      <c r="A811" s="88">
        <v>802</v>
      </c>
      <c r="B811" s="96"/>
      <c r="C811" s="96" t="s">
        <v>102</v>
      </c>
      <c r="D811" s="98"/>
      <c r="E811" s="86">
        <v>95</v>
      </c>
      <c r="F811" s="88" t="s">
        <v>81</v>
      </c>
      <c r="G811" s="50">
        <v>120</v>
      </c>
      <c r="H811" s="101">
        <v>45600</v>
      </c>
      <c r="I811" s="98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W811" s="224"/>
      <c r="X811" s="224"/>
      <c r="Y811" s="224"/>
      <c r="Z811" s="224"/>
      <c r="AA811" s="224"/>
      <c r="AB811" s="224"/>
      <c r="AC811" s="224"/>
      <c r="AD811" s="224"/>
      <c r="AE811" s="224"/>
      <c r="AF811" s="224"/>
      <c r="AG811" s="224"/>
      <c r="AH811" s="224"/>
    </row>
    <row r="812" spans="1:36" s="81" customFormat="1">
      <c r="A812" s="88">
        <v>803</v>
      </c>
      <c r="B812" s="96"/>
      <c r="C812" s="96" t="s">
        <v>103</v>
      </c>
      <c r="D812" s="98"/>
      <c r="E812" s="86">
        <v>95</v>
      </c>
      <c r="F812" s="88" t="s">
        <v>81</v>
      </c>
      <c r="G812" s="50">
        <v>180</v>
      </c>
      <c r="H812" s="101">
        <v>68400</v>
      </c>
      <c r="I812" s="98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W812" s="224"/>
      <c r="X812" s="224"/>
      <c r="Y812" s="224"/>
      <c r="Z812" s="224"/>
      <c r="AA812" s="224"/>
      <c r="AB812" s="224"/>
      <c r="AC812" s="224"/>
      <c r="AD812" s="224"/>
      <c r="AE812" s="224"/>
      <c r="AF812" s="224"/>
      <c r="AG812" s="224"/>
      <c r="AH812" s="224"/>
    </row>
    <row r="813" spans="1:36" s="81" customFormat="1">
      <c r="A813" s="88">
        <v>804</v>
      </c>
      <c r="B813" s="96"/>
      <c r="C813" s="96" t="s">
        <v>104</v>
      </c>
      <c r="D813" s="98"/>
      <c r="E813" s="86">
        <v>95</v>
      </c>
      <c r="F813" s="88" t="s">
        <v>81</v>
      </c>
      <c r="G813" s="50">
        <v>120</v>
      </c>
      <c r="H813" s="101">
        <v>45600</v>
      </c>
      <c r="I813" s="98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W813" s="224"/>
      <c r="X813" s="224"/>
      <c r="Y813" s="224"/>
      <c r="Z813" s="224"/>
      <c r="AA813" s="224"/>
      <c r="AB813" s="224"/>
      <c r="AC813" s="224"/>
      <c r="AD813" s="224"/>
      <c r="AE813" s="224"/>
      <c r="AF813" s="224"/>
      <c r="AG813" s="224"/>
      <c r="AH813" s="224"/>
    </row>
    <row r="814" spans="1:36" s="81" customFormat="1">
      <c r="A814" s="88">
        <v>805</v>
      </c>
      <c r="B814" s="96"/>
      <c r="C814" s="96" t="s">
        <v>105</v>
      </c>
      <c r="D814" s="98"/>
      <c r="E814" s="86">
        <v>95</v>
      </c>
      <c r="F814" s="88" t="s">
        <v>81</v>
      </c>
      <c r="G814" s="50">
        <v>180</v>
      </c>
      <c r="H814" s="101">
        <v>68400</v>
      </c>
      <c r="I814" s="98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W814" s="224"/>
      <c r="X814" s="224"/>
      <c r="Y814" s="224"/>
      <c r="Z814" s="224"/>
      <c r="AA814" s="224"/>
      <c r="AB814" s="224"/>
      <c r="AC814" s="224"/>
      <c r="AD814" s="224"/>
      <c r="AE814" s="224"/>
      <c r="AF814" s="224"/>
      <c r="AG814" s="224"/>
      <c r="AH814" s="224"/>
    </row>
    <row r="815" spans="1:36" s="81" customFormat="1">
      <c r="A815" s="88">
        <v>806</v>
      </c>
      <c r="B815" s="96"/>
      <c r="C815" s="96" t="s">
        <v>455</v>
      </c>
      <c r="D815" s="98"/>
      <c r="E815" s="86">
        <v>16</v>
      </c>
      <c r="F815" s="88" t="s">
        <v>117</v>
      </c>
      <c r="G815" s="50">
        <v>450</v>
      </c>
      <c r="H815" s="101">
        <v>28800</v>
      </c>
      <c r="I815" s="98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W815" s="224"/>
      <c r="X815" s="224"/>
      <c r="Y815" s="224"/>
      <c r="Z815" s="224"/>
      <c r="AA815" s="224"/>
      <c r="AB815" s="224"/>
      <c r="AC815" s="224"/>
      <c r="AD815" s="224"/>
      <c r="AE815" s="224"/>
      <c r="AF815" s="224"/>
      <c r="AG815" s="224"/>
      <c r="AH815" s="224"/>
    </row>
    <row r="816" spans="1:36" s="81" customFormat="1">
      <c r="A816" s="88">
        <v>807</v>
      </c>
      <c r="B816" s="96"/>
      <c r="C816" s="96" t="s">
        <v>131</v>
      </c>
      <c r="D816" s="98"/>
      <c r="E816" s="86">
        <v>4</v>
      </c>
      <c r="F816" s="88" t="s">
        <v>107</v>
      </c>
      <c r="G816" s="50">
        <v>4000</v>
      </c>
      <c r="H816" s="101">
        <v>16000</v>
      </c>
      <c r="I816" s="98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W816" s="224"/>
      <c r="X816" s="224"/>
      <c r="Y816" s="224"/>
      <c r="Z816" s="224"/>
      <c r="AA816" s="224"/>
      <c r="AB816" s="224"/>
      <c r="AC816" s="224"/>
      <c r="AD816" s="224"/>
      <c r="AE816" s="224"/>
      <c r="AF816" s="224"/>
      <c r="AG816" s="224"/>
      <c r="AH816" s="224"/>
    </row>
    <row r="817" spans="1:36" ht="25.5">
      <c r="A817" s="237">
        <v>808</v>
      </c>
      <c r="B817" s="56" t="s">
        <v>48</v>
      </c>
      <c r="C817" s="56" t="s">
        <v>418</v>
      </c>
      <c r="D817" s="61" t="s">
        <v>38</v>
      </c>
      <c r="E817" s="61"/>
      <c r="F817" s="61"/>
      <c r="G817" s="62"/>
      <c r="H817" s="65">
        <f>SUM(H818:H825)</f>
        <v>171980</v>
      </c>
      <c r="I817" s="61" t="s">
        <v>26</v>
      </c>
      <c r="J817" s="233"/>
      <c r="K817" s="233"/>
      <c r="L817" s="233"/>
      <c r="M817" s="233"/>
      <c r="N817" s="233"/>
      <c r="O817" s="233"/>
      <c r="P817" s="233">
        <v>1</v>
      </c>
      <c r="Q817" s="233"/>
      <c r="R817" s="233"/>
      <c r="S817" s="233"/>
      <c r="T817" s="233"/>
      <c r="U817" s="233"/>
      <c r="W817" s="223"/>
      <c r="X817" s="223"/>
      <c r="Y817" s="223"/>
      <c r="Z817" s="223"/>
      <c r="AA817" s="223"/>
      <c r="AB817" s="223"/>
      <c r="AC817" s="223">
        <f>+H817</f>
        <v>171980</v>
      </c>
      <c r="AD817" s="223"/>
      <c r="AE817" s="223"/>
      <c r="AF817" s="223"/>
      <c r="AG817" s="223"/>
      <c r="AH817" s="223"/>
      <c r="AI817" s="83">
        <f>SUBTOTAL(9,J817:U817)</f>
        <v>1</v>
      </c>
      <c r="AJ817" s="84">
        <f>+H817/AI817</f>
        <v>171980</v>
      </c>
    </row>
    <row r="818" spans="1:36" s="81" customFormat="1">
      <c r="A818" s="88">
        <v>809</v>
      </c>
      <c r="B818" s="96"/>
      <c r="C818" s="96" t="s">
        <v>454</v>
      </c>
      <c r="D818" s="98"/>
      <c r="E818" s="86">
        <v>37</v>
      </c>
      <c r="F818" s="88" t="s">
        <v>81</v>
      </c>
      <c r="G818" s="50">
        <v>180</v>
      </c>
      <c r="H818" s="101">
        <v>26640</v>
      </c>
      <c r="I818" s="98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W818" s="224"/>
      <c r="X818" s="224"/>
      <c r="Y818" s="224"/>
      <c r="Z818" s="224"/>
      <c r="AA818" s="224"/>
      <c r="AB818" s="224"/>
      <c r="AC818" s="224"/>
      <c r="AD818" s="224"/>
      <c r="AE818" s="224"/>
      <c r="AF818" s="224"/>
      <c r="AG818" s="224"/>
      <c r="AH818" s="224"/>
    </row>
    <row r="819" spans="1:36" s="81" customFormat="1">
      <c r="A819" s="88">
        <v>810</v>
      </c>
      <c r="B819" s="96"/>
      <c r="C819" s="96" t="s">
        <v>102</v>
      </c>
      <c r="D819" s="98"/>
      <c r="E819" s="86">
        <v>37</v>
      </c>
      <c r="F819" s="88" t="s">
        <v>81</v>
      </c>
      <c r="G819" s="50">
        <v>150</v>
      </c>
      <c r="H819" s="101">
        <v>22200</v>
      </c>
      <c r="I819" s="98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W819" s="224"/>
      <c r="X819" s="224"/>
      <c r="Y819" s="224"/>
      <c r="Z819" s="224"/>
      <c r="AA819" s="224"/>
      <c r="AB819" s="224"/>
      <c r="AC819" s="224"/>
      <c r="AD819" s="224"/>
      <c r="AE819" s="224"/>
      <c r="AF819" s="224"/>
      <c r="AG819" s="224"/>
      <c r="AH819" s="224"/>
    </row>
    <row r="820" spans="1:36" s="81" customFormat="1">
      <c r="A820" s="88">
        <v>811</v>
      </c>
      <c r="B820" s="96"/>
      <c r="C820" s="96" t="s">
        <v>103</v>
      </c>
      <c r="D820" s="98"/>
      <c r="E820" s="86">
        <v>37</v>
      </c>
      <c r="F820" s="88" t="s">
        <v>81</v>
      </c>
      <c r="G820" s="50">
        <v>250</v>
      </c>
      <c r="H820" s="101">
        <v>37000</v>
      </c>
      <c r="I820" s="98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W820" s="224"/>
      <c r="X820" s="224"/>
      <c r="Y820" s="224"/>
      <c r="Z820" s="224"/>
      <c r="AA820" s="224"/>
      <c r="AB820" s="224"/>
      <c r="AC820" s="224"/>
      <c r="AD820" s="224"/>
      <c r="AE820" s="224"/>
      <c r="AF820" s="224"/>
      <c r="AG820" s="224"/>
      <c r="AH820" s="224"/>
    </row>
    <row r="821" spans="1:36" s="81" customFormat="1">
      <c r="A821" s="88">
        <v>812</v>
      </c>
      <c r="B821" s="96"/>
      <c r="C821" s="96" t="s">
        <v>104</v>
      </c>
      <c r="D821" s="98"/>
      <c r="E821" s="86">
        <v>37</v>
      </c>
      <c r="F821" s="88" t="s">
        <v>81</v>
      </c>
      <c r="G821" s="50">
        <v>150</v>
      </c>
      <c r="H821" s="101">
        <v>22200</v>
      </c>
      <c r="I821" s="98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W821" s="224"/>
      <c r="X821" s="224"/>
      <c r="Y821" s="224"/>
      <c r="Z821" s="224"/>
      <c r="AA821" s="224"/>
      <c r="AB821" s="224"/>
      <c r="AC821" s="224"/>
      <c r="AD821" s="224"/>
      <c r="AE821" s="224"/>
      <c r="AF821" s="224"/>
      <c r="AG821" s="224"/>
      <c r="AH821" s="224"/>
    </row>
    <row r="822" spans="1:36" s="81" customFormat="1">
      <c r="A822" s="88">
        <v>813</v>
      </c>
      <c r="B822" s="96"/>
      <c r="C822" s="96" t="s">
        <v>105</v>
      </c>
      <c r="D822" s="98"/>
      <c r="E822" s="86">
        <v>37</v>
      </c>
      <c r="F822" s="88" t="s">
        <v>81</v>
      </c>
      <c r="G822" s="50">
        <v>250</v>
      </c>
      <c r="H822" s="101">
        <v>37000</v>
      </c>
      <c r="I822" s="98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W822" s="224"/>
      <c r="X822" s="224"/>
      <c r="Y822" s="224"/>
      <c r="Z822" s="224"/>
      <c r="AA822" s="224"/>
      <c r="AB822" s="224"/>
      <c r="AC822" s="224"/>
      <c r="AD822" s="224"/>
      <c r="AE822" s="224"/>
      <c r="AF822" s="224"/>
      <c r="AG822" s="224"/>
      <c r="AH822" s="224"/>
    </row>
    <row r="823" spans="1:36" s="81" customFormat="1">
      <c r="A823" s="88">
        <v>814</v>
      </c>
      <c r="B823" s="96"/>
      <c r="C823" s="96" t="s">
        <v>459</v>
      </c>
      <c r="D823" s="98"/>
      <c r="E823" s="86">
        <v>37</v>
      </c>
      <c r="F823" s="88" t="s">
        <v>81</v>
      </c>
      <c r="G823" s="50">
        <v>220</v>
      </c>
      <c r="H823" s="101">
        <v>8140</v>
      </c>
      <c r="I823" s="98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W823" s="224"/>
      <c r="X823" s="224"/>
      <c r="Y823" s="224"/>
      <c r="Z823" s="224"/>
      <c r="AA823" s="224"/>
      <c r="AB823" s="224"/>
      <c r="AC823" s="224"/>
      <c r="AD823" s="224"/>
      <c r="AE823" s="224"/>
      <c r="AF823" s="224"/>
      <c r="AG823" s="224"/>
      <c r="AH823" s="224"/>
    </row>
    <row r="824" spans="1:36" s="81" customFormat="1">
      <c r="A824" s="88">
        <v>815</v>
      </c>
      <c r="B824" s="96"/>
      <c r="C824" s="96" t="s">
        <v>455</v>
      </c>
      <c r="D824" s="98"/>
      <c r="E824" s="86">
        <v>6</v>
      </c>
      <c r="F824" s="88" t="s">
        <v>117</v>
      </c>
      <c r="G824" s="50">
        <v>450</v>
      </c>
      <c r="H824" s="101">
        <v>10800</v>
      </c>
      <c r="I824" s="98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W824" s="224"/>
      <c r="X824" s="224"/>
      <c r="Y824" s="224"/>
      <c r="Z824" s="224"/>
      <c r="AA824" s="224"/>
      <c r="AB824" s="224"/>
      <c r="AC824" s="224"/>
      <c r="AD824" s="224"/>
      <c r="AE824" s="224"/>
      <c r="AF824" s="224"/>
      <c r="AG824" s="224"/>
      <c r="AH824" s="224"/>
    </row>
    <row r="825" spans="1:36" s="81" customFormat="1">
      <c r="A825" s="88">
        <v>816</v>
      </c>
      <c r="B825" s="96"/>
      <c r="C825" s="96" t="s">
        <v>131</v>
      </c>
      <c r="D825" s="98"/>
      <c r="E825" s="86">
        <v>4</v>
      </c>
      <c r="F825" s="88" t="s">
        <v>107</v>
      </c>
      <c r="G825" s="50">
        <v>2000</v>
      </c>
      <c r="H825" s="101">
        <v>8000</v>
      </c>
      <c r="I825" s="98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W825" s="224"/>
      <c r="X825" s="224"/>
      <c r="Y825" s="224"/>
      <c r="Z825" s="224"/>
      <c r="AA825" s="224"/>
      <c r="AB825" s="224"/>
      <c r="AC825" s="224"/>
      <c r="AD825" s="224"/>
      <c r="AE825" s="224"/>
      <c r="AF825" s="224"/>
      <c r="AG825" s="224"/>
      <c r="AH825" s="224"/>
    </row>
    <row r="826" spans="1:36" ht="25.5">
      <c r="A826" s="237">
        <v>817</v>
      </c>
      <c r="B826" s="56" t="s">
        <v>48</v>
      </c>
      <c r="C826" s="56" t="s">
        <v>409</v>
      </c>
      <c r="D826" s="61" t="s">
        <v>38</v>
      </c>
      <c r="E826" s="61"/>
      <c r="F826" s="61"/>
      <c r="G826" s="62"/>
      <c r="H826" s="65">
        <f>SUM(H827:H834)</f>
        <v>443500</v>
      </c>
      <c r="I826" s="61" t="s">
        <v>26</v>
      </c>
      <c r="J826" s="233"/>
      <c r="K826" s="233"/>
      <c r="L826" s="233"/>
      <c r="M826" s="233"/>
      <c r="N826" s="233"/>
      <c r="O826" s="233"/>
      <c r="P826" s="233">
        <v>1</v>
      </c>
      <c r="Q826" s="233"/>
      <c r="R826" s="233"/>
      <c r="S826" s="233"/>
      <c r="T826" s="233"/>
      <c r="U826" s="233"/>
      <c r="W826" s="223"/>
      <c r="X826" s="223"/>
      <c r="Y826" s="223"/>
      <c r="Z826" s="223"/>
      <c r="AA826" s="223"/>
      <c r="AB826" s="223"/>
      <c r="AC826" s="223">
        <f>+H826</f>
        <v>443500</v>
      </c>
      <c r="AD826" s="223"/>
      <c r="AE826" s="223"/>
      <c r="AF826" s="223"/>
      <c r="AG826" s="223"/>
      <c r="AH826" s="223"/>
      <c r="AI826" s="83">
        <f>SUBTOTAL(9,J826:U826)</f>
        <v>1</v>
      </c>
      <c r="AJ826" s="84">
        <f>+H826/AI826</f>
        <v>443500</v>
      </c>
    </row>
    <row r="827" spans="1:36" s="81" customFormat="1">
      <c r="A827" s="88">
        <v>818</v>
      </c>
      <c r="B827" s="96"/>
      <c r="C827" s="96" t="s">
        <v>454</v>
      </c>
      <c r="D827" s="98"/>
      <c r="E827" s="86">
        <v>95</v>
      </c>
      <c r="F827" s="88" t="s">
        <v>81</v>
      </c>
      <c r="G827" s="50">
        <v>180</v>
      </c>
      <c r="H827" s="101">
        <v>68400</v>
      </c>
      <c r="I827" s="98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W827" s="224"/>
      <c r="X827" s="224"/>
      <c r="Y827" s="224"/>
      <c r="Z827" s="224"/>
      <c r="AA827" s="224"/>
      <c r="AB827" s="224"/>
      <c r="AC827" s="224"/>
      <c r="AD827" s="224"/>
      <c r="AE827" s="224"/>
      <c r="AF827" s="224"/>
      <c r="AG827" s="224"/>
      <c r="AH827" s="224"/>
    </row>
    <row r="828" spans="1:36" s="81" customFormat="1">
      <c r="A828" s="88">
        <v>819</v>
      </c>
      <c r="B828" s="96"/>
      <c r="C828" s="96" t="s">
        <v>102</v>
      </c>
      <c r="D828" s="98"/>
      <c r="E828" s="86">
        <v>95</v>
      </c>
      <c r="F828" s="88" t="s">
        <v>81</v>
      </c>
      <c r="G828" s="50">
        <v>150</v>
      </c>
      <c r="H828" s="101">
        <v>57000</v>
      </c>
      <c r="I828" s="98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W828" s="224"/>
      <c r="X828" s="224"/>
      <c r="Y828" s="224"/>
      <c r="Z828" s="224"/>
      <c r="AA828" s="224"/>
      <c r="AB828" s="224"/>
      <c r="AC828" s="224"/>
      <c r="AD828" s="224"/>
      <c r="AE828" s="224"/>
      <c r="AF828" s="224"/>
      <c r="AG828" s="224"/>
      <c r="AH828" s="224"/>
    </row>
    <row r="829" spans="1:36" s="81" customFormat="1">
      <c r="A829" s="88">
        <v>820</v>
      </c>
      <c r="B829" s="96"/>
      <c r="C829" s="96" t="s">
        <v>103</v>
      </c>
      <c r="D829" s="98"/>
      <c r="E829" s="86">
        <v>95</v>
      </c>
      <c r="F829" s="88" t="s">
        <v>81</v>
      </c>
      <c r="G829" s="50">
        <v>250</v>
      </c>
      <c r="H829" s="101">
        <v>95000</v>
      </c>
      <c r="I829" s="98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W829" s="224"/>
      <c r="X829" s="224"/>
      <c r="Y829" s="224"/>
      <c r="Z829" s="224"/>
      <c r="AA829" s="224"/>
      <c r="AB829" s="224"/>
      <c r="AC829" s="224"/>
      <c r="AD829" s="224"/>
      <c r="AE829" s="224"/>
      <c r="AF829" s="224"/>
      <c r="AG829" s="224"/>
      <c r="AH829" s="224"/>
    </row>
    <row r="830" spans="1:36" s="81" customFormat="1">
      <c r="A830" s="88">
        <v>821</v>
      </c>
      <c r="B830" s="96"/>
      <c r="C830" s="96" t="s">
        <v>104</v>
      </c>
      <c r="D830" s="98"/>
      <c r="E830" s="86">
        <v>95</v>
      </c>
      <c r="F830" s="88" t="s">
        <v>81</v>
      </c>
      <c r="G830" s="50">
        <v>150</v>
      </c>
      <c r="H830" s="101">
        <v>57000</v>
      </c>
      <c r="I830" s="98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W830" s="224"/>
      <c r="X830" s="224"/>
      <c r="Y830" s="224"/>
      <c r="Z830" s="224"/>
      <c r="AA830" s="224"/>
      <c r="AB830" s="224"/>
      <c r="AC830" s="224"/>
      <c r="AD830" s="224"/>
      <c r="AE830" s="224"/>
      <c r="AF830" s="224"/>
      <c r="AG830" s="224"/>
      <c r="AH830" s="224"/>
    </row>
    <row r="831" spans="1:36" s="81" customFormat="1">
      <c r="A831" s="88">
        <v>822</v>
      </c>
      <c r="B831" s="96"/>
      <c r="C831" s="96" t="s">
        <v>105</v>
      </c>
      <c r="D831" s="98"/>
      <c r="E831" s="86">
        <v>95</v>
      </c>
      <c r="F831" s="88" t="s">
        <v>81</v>
      </c>
      <c r="G831" s="50">
        <v>250</v>
      </c>
      <c r="H831" s="101">
        <v>95000</v>
      </c>
      <c r="I831" s="98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W831" s="224"/>
      <c r="X831" s="224"/>
      <c r="Y831" s="224"/>
      <c r="Z831" s="224"/>
      <c r="AA831" s="224"/>
      <c r="AB831" s="224"/>
      <c r="AC831" s="224"/>
      <c r="AD831" s="224"/>
      <c r="AE831" s="224"/>
      <c r="AF831" s="224"/>
      <c r="AG831" s="224"/>
      <c r="AH831" s="224"/>
    </row>
    <row r="832" spans="1:36" s="81" customFormat="1">
      <c r="A832" s="88">
        <v>823</v>
      </c>
      <c r="B832" s="96"/>
      <c r="C832" s="96" t="s">
        <v>459</v>
      </c>
      <c r="D832" s="98"/>
      <c r="E832" s="86">
        <v>95</v>
      </c>
      <c r="F832" s="88" t="s">
        <v>81</v>
      </c>
      <c r="G832" s="50">
        <v>220</v>
      </c>
      <c r="H832" s="101">
        <v>20900</v>
      </c>
      <c r="I832" s="98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W832" s="224"/>
      <c r="X832" s="224"/>
      <c r="Y832" s="224"/>
      <c r="Z832" s="224"/>
      <c r="AA832" s="224"/>
      <c r="AB832" s="224"/>
      <c r="AC832" s="224"/>
      <c r="AD832" s="224"/>
      <c r="AE832" s="224"/>
      <c r="AF832" s="224"/>
      <c r="AG832" s="224"/>
      <c r="AH832" s="224"/>
    </row>
    <row r="833" spans="1:36" s="81" customFormat="1">
      <c r="A833" s="88">
        <v>824</v>
      </c>
      <c r="B833" s="96"/>
      <c r="C833" s="96" t="s">
        <v>455</v>
      </c>
      <c r="D833" s="98"/>
      <c r="E833" s="86">
        <v>19</v>
      </c>
      <c r="F833" s="88" t="s">
        <v>117</v>
      </c>
      <c r="G833" s="50">
        <v>450</v>
      </c>
      <c r="H833" s="101">
        <v>34200</v>
      </c>
      <c r="I833" s="98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W833" s="224"/>
      <c r="X833" s="224"/>
      <c r="Y833" s="224"/>
      <c r="Z833" s="224"/>
      <c r="AA833" s="224"/>
      <c r="AB833" s="224"/>
      <c r="AC833" s="224"/>
      <c r="AD833" s="224"/>
      <c r="AE833" s="224"/>
      <c r="AF833" s="224"/>
      <c r="AG833" s="224"/>
      <c r="AH833" s="224"/>
    </row>
    <row r="834" spans="1:36" s="81" customFormat="1">
      <c r="A834" s="88">
        <v>825</v>
      </c>
      <c r="B834" s="96"/>
      <c r="C834" s="96" t="s">
        <v>131</v>
      </c>
      <c r="D834" s="98"/>
      <c r="E834" s="86">
        <v>4</v>
      </c>
      <c r="F834" s="88" t="s">
        <v>107</v>
      </c>
      <c r="G834" s="50">
        <v>4000</v>
      </c>
      <c r="H834" s="101">
        <v>16000</v>
      </c>
      <c r="I834" s="98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W834" s="224"/>
      <c r="X834" s="224"/>
      <c r="Y834" s="224"/>
      <c r="Z834" s="224"/>
      <c r="AA834" s="224"/>
      <c r="AB834" s="224"/>
      <c r="AC834" s="224"/>
      <c r="AD834" s="224"/>
      <c r="AE834" s="224"/>
      <c r="AF834" s="224"/>
      <c r="AG834" s="224"/>
      <c r="AH834" s="224"/>
    </row>
    <row r="835" spans="1:36">
      <c r="A835" s="237">
        <v>826</v>
      </c>
      <c r="B835" s="56" t="s">
        <v>48</v>
      </c>
      <c r="C835" s="56" t="s">
        <v>460</v>
      </c>
      <c r="D835" s="61" t="s">
        <v>38</v>
      </c>
      <c r="E835" s="61"/>
      <c r="F835" s="61"/>
      <c r="G835" s="62"/>
      <c r="H835" s="65">
        <f>SUM(H836:H859)</f>
        <v>118500</v>
      </c>
      <c r="I835" s="61" t="s">
        <v>26</v>
      </c>
      <c r="J835" s="233"/>
      <c r="K835" s="233"/>
      <c r="L835" s="233"/>
      <c r="M835" s="233"/>
      <c r="N835" s="233"/>
      <c r="O835" s="233"/>
      <c r="P835" s="233">
        <v>1</v>
      </c>
      <c r="Q835" s="233"/>
      <c r="R835" s="233"/>
      <c r="S835" s="233"/>
      <c r="T835" s="233"/>
      <c r="U835" s="233"/>
      <c r="W835" s="223"/>
      <c r="X835" s="223"/>
      <c r="Y835" s="223"/>
      <c r="Z835" s="223"/>
      <c r="AA835" s="223"/>
      <c r="AB835" s="223"/>
      <c r="AC835" s="223">
        <f>+H835</f>
        <v>118500</v>
      </c>
      <c r="AD835" s="223"/>
      <c r="AE835" s="223"/>
      <c r="AF835" s="223"/>
      <c r="AG835" s="223"/>
      <c r="AH835" s="223"/>
      <c r="AI835" s="83">
        <f>SUBTOTAL(9,J835:U835)</f>
        <v>1</v>
      </c>
      <c r="AJ835" s="84">
        <f>+H835/AI835</f>
        <v>118500</v>
      </c>
    </row>
    <row r="836" spans="1:36" s="81" customFormat="1">
      <c r="A836" s="88">
        <v>827</v>
      </c>
      <c r="B836" s="96"/>
      <c r="C836" s="110" t="s">
        <v>461</v>
      </c>
      <c r="D836" s="86"/>
      <c r="E836" s="88"/>
      <c r="F836" s="86"/>
      <c r="G836" s="109"/>
      <c r="H836" s="101"/>
      <c r="I836" s="98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W836" s="224"/>
      <c r="X836" s="224"/>
      <c r="Y836" s="224"/>
      <c r="Z836" s="224"/>
      <c r="AA836" s="224"/>
      <c r="AB836" s="224"/>
      <c r="AC836" s="224"/>
      <c r="AD836" s="224"/>
      <c r="AE836" s="224"/>
      <c r="AF836" s="224"/>
      <c r="AG836" s="224"/>
      <c r="AH836" s="224"/>
    </row>
    <row r="837" spans="1:36" s="81" customFormat="1">
      <c r="A837" s="88">
        <v>828</v>
      </c>
      <c r="B837" s="96"/>
      <c r="C837" s="96" t="s">
        <v>462</v>
      </c>
      <c r="D837" s="98"/>
      <c r="E837" s="86">
        <v>25</v>
      </c>
      <c r="F837" s="88" t="s">
        <v>81</v>
      </c>
      <c r="G837" s="50">
        <v>150</v>
      </c>
      <c r="H837" s="101">
        <v>7500</v>
      </c>
      <c r="I837" s="98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W837" s="224"/>
      <c r="X837" s="224"/>
      <c r="Y837" s="224"/>
      <c r="Z837" s="224"/>
      <c r="AA837" s="224"/>
      <c r="AB837" s="224"/>
      <c r="AC837" s="224"/>
      <c r="AD837" s="224"/>
      <c r="AE837" s="224"/>
      <c r="AF837" s="224"/>
      <c r="AG837" s="224"/>
      <c r="AH837" s="224"/>
    </row>
    <row r="838" spans="1:36" s="81" customFormat="1">
      <c r="A838" s="88">
        <v>829</v>
      </c>
      <c r="B838" s="96"/>
      <c r="C838" s="96" t="s">
        <v>311</v>
      </c>
      <c r="D838" s="98"/>
      <c r="E838" s="86">
        <v>25</v>
      </c>
      <c r="F838" s="88" t="s">
        <v>81</v>
      </c>
      <c r="G838" s="50">
        <v>120</v>
      </c>
      <c r="H838" s="101">
        <v>6000</v>
      </c>
      <c r="I838" s="98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W838" s="224"/>
      <c r="X838" s="224"/>
      <c r="Y838" s="224"/>
      <c r="Z838" s="224"/>
      <c r="AA838" s="224"/>
      <c r="AB838" s="224"/>
      <c r="AC838" s="224"/>
      <c r="AD838" s="224"/>
      <c r="AE838" s="224"/>
      <c r="AF838" s="224"/>
      <c r="AG838" s="224"/>
      <c r="AH838" s="224"/>
    </row>
    <row r="839" spans="1:36" s="81" customFormat="1">
      <c r="A839" s="88">
        <v>830</v>
      </c>
      <c r="B839" s="96"/>
      <c r="C839" s="96" t="s">
        <v>312</v>
      </c>
      <c r="D839" s="98"/>
      <c r="E839" s="86">
        <v>25</v>
      </c>
      <c r="F839" s="88" t="s">
        <v>81</v>
      </c>
      <c r="G839" s="50">
        <v>180</v>
      </c>
      <c r="H839" s="101">
        <v>9000</v>
      </c>
      <c r="I839" s="98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W839" s="224"/>
      <c r="X839" s="224"/>
      <c r="Y839" s="224"/>
      <c r="Z839" s="224"/>
      <c r="AA839" s="224"/>
      <c r="AB839" s="224"/>
      <c r="AC839" s="224"/>
      <c r="AD839" s="224"/>
      <c r="AE839" s="224"/>
      <c r="AF839" s="224"/>
      <c r="AG839" s="224"/>
      <c r="AH839" s="224"/>
    </row>
    <row r="840" spans="1:36" s="81" customFormat="1">
      <c r="A840" s="88">
        <v>831</v>
      </c>
      <c r="B840" s="96"/>
      <c r="C840" s="96" t="s">
        <v>463</v>
      </c>
      <c r="D840" s="98"/>
      <c r="E840" s="86">
        <v>25</v>
      </c>
      <c r="F840" s="88" t="s">
        <v>81</v>
      </c>
      <c r="G840" s="50">
        <v>120</v>
      </c>
      <c r="H840" s="101">
        <v>6000</v>
      </c>
      <c r="I840" s="98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W840" s="224"/>
      <c r="X840" s="224"/>
      <c r="Y840" s="224"/>
      <c r="Z840" s="224"/>
      <c r="AA840" s="224"/>
      <c r="AB840" s="224"/>
      <c r="AC840" s="224"/>
      <c r="AD840" s="224"/>
      <c r="AE840" s="224"/>
      <c r="AF840" s="224"/>
      <c r="AG840" s="224"/>
      <c r="AH840" s="224"/>
    </row>
    <row r="841" spans="1:36" s="81" customFormat="1">
      <c r="A841" s="88">
        <v>832</v>
      </c>
      <c r="B841" s="96"/>
      <c r="C841" s="96" t="s">
        <v>464</v>
      </c>
      <c r="D841" s="98"/>
      <c r="E841" s="86">
        <v>25</v>
      </c>
      <c r="F841" s="88" t="s">
        <v>81</v>
      </c>
      <c r="G841" s="50">
        <v>180</v>
      </c>
      <c r="H841" s="101">
        <v>9000</v>
      </c>
      <c r="I841" s="98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W841" s="224"/>
      <c r="X841" s="224"/>
      <c r="Y841" s="224"/>
      <c r="Z841" s="224"/>
      <c r="AA841" s="224"/>
      <c r="AB841" s="224"/>
      <c r="AC841" s="224"/>
      <c r="AD841" s="224"/>
      <c r="AE841" s="224"/>
      <c r="AF841" s="224"/>
      <c r="AG841" s="224"/>
      <c r="AH841" s="224"/>
    </row>
    <row r="842" spans="1:36" s="81" customFormat="1">
      <c r="A842" s="88">
        <v>833</v>
      </c>
      <c r="B842" s="96"/>
      <c r="C842" s="96" t="s">
        <v>465</v>
      </c>
      <c r="D842" s="98"/>
      <c r="E842" s="86">
        <v>4</v>
      </c>
      <c r="F842" s="88" t="s">
        <v>117</v>
      </c>
      <c r="G842" s="50">
        <v>450</v>
      </c>
      <c r="H842" s="101">
        <v>3600</v>
      </c>
      <c r="I842" s="98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W842" s="224"/>
      <c r="X842" s="224"/>
      <c r="Y842" s="224"/>
      <c r="Z842" s="224"/>
      <c r="AA842" s="224"/>
      <c r="AB842" s="224"/>
      <c r="AC842" s="224"/>
      <c r="AD842" s="224"/>
      <c r="AE842" s="224"/>
      <c r="AF842" s="224"/>
      <c r="AG842" s="224"/>
      <c r="AH842" s="224"/>
    </row>
    <row r="843" spans="1:36" s="81" customFormat="1">
      <c r="A843" s="88">
        <v>834</v>
      </c>
      <c r="B843" s="96"/>
      <c r="C843" s="96" t="s">
        <v>131</v>
      </c>
      <c r="D843" s="98"/>
      <c r="E843" s="86">
        <v>2</v>
      </c>
      <c r="F843" s="88" t="s">
        <v>404</v>
      </c>
      <c r="G843" s="50">
        <v>2000</v>
      </c>
      <c r="H843" s="101">
        <v>4000</v>
      </c>
      <c r="I843" s="98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W843" s="224"/>
      <c r="X843" s="224"/>
      <c r="Y843" s="224"/>
      <c r="Z843" s="224"/>
      <c r="AA843" s="224"/>
      <c r="AB843" s="224"/>
      <c r="AC843" s="224"/>
      <c r="AD843" s="224"/>
      <c r="AE843" s="224"/>
      <c r="AF843" s="224"/>
      <c r="AG843" s="224"/>
      <c r="AH843" s="224"/>
    </row>
    <row r="844" spans="1:36" s="81" customFormat="1">
      <c r="A844" s="88">
        <v>835</v>
      </c>
      <c r="B844" s="96"/>
      <c r="C844" s="110" t="s">
        <v>466</v>
      </c>
      <c r="D844" s="98"/>
      <c r="E844" s="86"/>
      <c r="F844" s="88"/>
      <c r="G844" s="50"/>
      <c r="H844" s="101"/>
      <c r="I844" s="98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W844" s="224"/>
      <c r="X844" s="224"/>
      <c r="Y844" s="224"/>
      <c r="Z844" s="224"/>
      <c r="AA844" s="224"/>
      <c r="AB844" s="224"/>
      <c r="AC844" s="224"/>
      <c r="AD844" s="224"/>
      <c r="AE844" s="224"/>
      <c r="AF844" s="224"/>
      <c r="AG844" s="224"/>
      <c r="AH844" s="224"/>
    </row>
    <row r="845" spans="1:36" s="81" customFormat="1">
      <c r="A845" s="88">
        <v>836</v>
      </c>
      <c r="B845" s="96"/>
      <c r="C845" s="96" t="s">
        <v>462</v>
      </c>
      <c r="D845" s="98"/>
      <c r="E845" s="98">
        <v>25</v>
      </c>
      <c r="F845" s="86" t="s">
        <v>81</v>
      </c>
      <c r="G845" s="102">
        <v>150</v>
      </c>
      <c r="H845" s="50">
        <v>7500</v>
      </c>
      <c r="I845" s="98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W845" s="224"/>
      <c r="X845" s="224"/>
      <c r="Y845" s="224"/>
      <c r="Z845" s="224"/>
      <c r="AA845" s="224"/>
      <c r="AB845" s="224"/>
      <c r="AC845" s="224"/>
      <c r="AD845" s="224"/>
      <c r="AE845" s="224"/>
      <c r="AF845" s="224"/>
      <c r="AG845" s="224"/>
      <c r="AH845" s="224"/>
    </row>
    <row r="846" spans="1:36" s="81" customFormat="1">
      <c r="A846" s="88">
        <v>837</v>
      </c>
      <c r="B846" s="96"/>
      <c r="C846" s="96" t="s">
        <v>311</v>
      </c>
      <c r="D846" s="98"/>
      <c r="E846" s="98">
        <v>25</v>
      </c>
      <c r="F846" s="86" t="s">
        <v>81</v>
      </c>
      <c r="G846" s="102">
        <v>120</v>
      </c>
      <c r="H846" s="50">
        <v>6000</v>
      </c>
      <c r="I846" s="98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W846" s="224"/>
      <c r="X846" s="224"/>
      <c r="Y846" s="224"/>
      <c r="Z846" s="224"/>
      <c r="AA846" s="224"/>
      <c r="AB846" s="224"/>
      <c r="AC846" s="224"/>
      <c r="AD846" s="224"/>
      <c r="AE846" s="224"/>
      <c r="AF846" s="224"/>
      <c r="AG846" s="224"/>
      <c r="AH846" s="224"/>
    </row>
    <row r="847" spans="1:36" s="81" customFormat="1">
      <c r="A847" s="88">
        <v>838</v>
      </c>
      <c r="B847" s="96"/>
      <c r="C847" s="96" t="s">
        <v>312</v>
      </c>
      <c r="D847" s="98"/>
      <c r="E847" s="98">
        <v>25</v>
      </c>
      <c r="F847" s="86" t="s">
        <v>81</v>
      </c>
      <c r="G847" s="102">
        <v>180</v>
      </c>
      <c r="H847" s="50">
        <v>9000</v>
      </c>
      <c r="I847" s="98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W847" s="224"/>
      <c r="X847" s="224"/>
      <c r="Y847" s="224"/>
      <c r="Z847" s="224"/>
      <c r="AA847" s="224"/>
      <c r="AB847" s="224"/>
      <c r="AC847" s="224"/>
      <c r="AD847" s="224"/>
      <c r="AE847" s="224"/>
      <c r="AF847" s="224"/>
      <c r="AG847" s="224"/>
      <c r="AH847" s="224"/>
    </row>
    <row r="848" spans="1:36" s="81" customFormat="1">
      <c r="A848" s="88">
        <v>839</v>
      </c>
      <c r="B848" s="96"/>
      <c r="C848" s="96" t="s">
        <v>463</v>
      </c>
      <c r="D848" s="98"/>
      <c r="E848" s="98">
        <v>25</v>
      </c>
      <c r="F848" s="86" t="s">
        <v>81</v>
      </c>
      <c r="G848" s="102">
        <v>120</v>
      </c>
      <c r="H848" s="50">
        <v>6000</v>
      </c>
      <c r="I848" s="98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W848" s="224"/>
      <c r="X848" s="224"/>
      <c r="Y848" s="224"/>
      <c r="Z848" s="224"/>
      <c r="AA848" s="224"/>
      <c r="AB848" s="224"/>
      <c r="AC848" s="224"/>
      <c r="AD848" s="224"/>
      <c r="AE848" s="224"/>
      <c r="AF848" s="224"/>
      <c r="AG848" s="224"/>
      <c r="AH848" s="224"/>
    </row>
    <row r="849" spans="1:36" s="81" customFormat="1">
      <c r="A849" s="88">
        <v>840</v>
      </c>
      <c r="B849" s="96"/>
      <c r="C849" s="96" t="s">
        <v>464</v>
      </c>
      <c r="D849" s="98"/>
      <c r="E849" s="98">
        <v>25</v>
      </c>
      <c r="F849" s="86" t="s">
        <v>81</v>
      </c>
      <c r="G849" s="102">
        <v>180</v>
      </c>
      <c r="H849" s="50">
        <v>9000</v>
      </c>
      <c r="I849" s="98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W849" s="224"/>
      <c r="X849" s="224"/>
      <c r="Y849" s="224"/>
      <c r="Z849" s="224"/>
      <c r="AA849" s="224"/>
      <c r="AB849" s="224"/>
      <c r="AC849" s="224"/>
      <c r="AD849" s="224"/>
      <c r="AE849" s="224"/>
      <c r="AF849" s="224"/>
      <c r="AG849" s="224"/>
      <c r="AH849" s="224"/>
    </row>
    <row r="850" spans="1:36" s="81" customFormat="1">
      <c r="A850" s="88">
        <v>841</v>
      </c>
      <c r="B850" s="96"/>
      <c r="C850" s="96" t="s">
        <v>465</v>
      </c>
      <c r="D850" s="98"/>
      <c r="E850" s="98">
        <v>4</v>
      </c>
      <c r="F850" s="86" t="s">
        <v>117</v>
      </c>
      <c r="G850" s="102">
        <v>450</v>
      </c>
      <c r="H850" s="50">
        <v>3600</v>
      </c>
      <c r="I850" s="98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W850" s="224"/>
      <c r="X850" s="224"/>
      <c r="Y850" s="224"/>
      <c r="Z850" s="224"/>
      <c r="AA850" s="224"/>
      <c r="AB850" s="224"/>
      <c r="AC850" s="224"/>
      <c r="AD850" s="224"/>
      <c r="AE850" s="224"/>
      <c r="AF850" s="224"/>
      <c r="AG850" s="224"/>
      <c r="AH850" s="224"/>
    </row>
    <row r="851" spans="1:36" s="81" customFormat="1">
      <c r="A851" s="88">
        <v>842</v>
      </c>
      <c r="B851" s="96"/>
      <c r="C851" s="96" t="s">
        <v>131</v>
      </c>
      <c r="D851" s="98"/>
      <c r="E851" s="98">
        <v>2</v>
      </c>
      <c r="F851" s="86" t="s">
        <v>404</v>
      </c>
      <c r="G851" s="102">
        <v>2000</v>
      </c>
      <c r="H851" s="50">
        <v>4000</v>
      </c>
      <c r="I851" s="98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W851" s="224"/>
      <c r="X851" s="224"/>
      <c r="Y851" s="224"/>
      <c r="Z851" s="224"/>
      <c r="AA851" s="224"/>
      <c r="AB851" s="224"/>
      <c r="AC851" s="224"/>
      <c r="AD851" s="224"/>
      <c r="AE851" s="224"/>
      <c r="AF851" s="224"/>
      <c r="AG851" s="224"/>
      <c r="AH851" s="224"/>
    </row>
    <row r="852" spans="1:36" s="81" customFormat="1">
      <c r="A852" s="88">
        <v>843</v>
      </c>
      <c r="B852" s="96"/>
      <c r="C852" s="110" t="s">
        <v>467</v>
      </c>
      <c r="D852" s="98"/>
      <c r="E852" s="86"/>
      <c r="F852" s="88"/>
      <c r="G852" s="50"/>
      <c r="H852" s="101"/>
      <c r="I852" s="98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W852" s="224"/>
      <c r="X852" s="224"/>
      <c r="Y852" s="224"/>
      <c r="Z852" s="224"/>
      <c r="AA852" s="224"/>
      <c r="AB852" s="224"/>
      <c r="AC852" s="224"/>
      <c r="AD852" s="224"/>
      <c r="AE852" s="224"/>
      <c r="AF852" s="224"/>
      <c r="AG852" s="224"/>
      <c r="AH852" s="224"/>
    </row>
    <row r="853" spans="1:36" s="81" customFormat="1">
      <c r="A853" s="88">
        <v>844</v>
      </c>
      <c r="B853" s="96"/>
      <c r="C853" s="96" t="s">
        <v>242</v>
      </c>
      <c r="D853" s="98"/>
      <c r="E853" s="98">
        <v>25</v>
      </c>
      <c r="F853" s="86" t="s">
        <v>81</v>
      </c>
      <c r="G853" s="102">
        <v>180</v>
      </c>
      <c r="H853" s="50">
        <v>4500</v>
      </c>
      <c r="I853" s="98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W853" s="224"/>
      <c r="X853" s="224"/>
      <c r="Y853" s="224"/>
      <c r="Z853" s="224"/>
      <c r="AA853" s="224"/>
      <c r="AB853" s="224"/>
      <c r="AC853" s="224"/>
      <c r="AD853" s="224"/>
      <c r="AE853" s="224"/>
      <c r="AF853" s="224"/>
      <c r="AG853" s="224"/>
      <c r="AH853" s="224"/>
    </row>
    <row r="854" spans="1:36" s="81" customFormat="1">
      <c r="A854" s="88">
        <v>845</v>
      </c>
      <c r="B854" s="96"/>
      <c r="C854" s="96" t="s">
        <v>154</v>
      </c>
      <c r="D854" s="98"/>
      <c r="E854" s="98">
        <v>25</v>
      </c>
      <c r="F854" s="86" t="s">
        <v>81</v>
      </c>
      <c r="G854" s="102">
        <v>150</v>
      </c>
      <c r="H854" s="50">
        <v>3750</v>
      </c>
      <c r="I854" s="98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W854" s="224"/>
      <c r="X854" s="224"/>
      <c r="Y854" s="224"/>
      <c r="Z854" s="224"/>
      <c r="AA854" s="224"/>
      <c r="AB854" s="224"/>
      <c r="AC854" s="224"/>
      <c r="AD854" s="224"/>
      <c r="AE854" s="224"/>
      <c r="AF854" s="224"/>
      <c r="AG854" s="224"/>
      <c r="AH854" s="224"/>
    </row>
    <row r="855" spans="1:36" s="81" customFormat="1">
      <c r="A855" s="88">
        <v>846</v>
      </c>
      <c r="B855" s="96"/>
      <c r="C855" s="96" t="s">
        <v>468</v>
      </c>
      <c r="D855" s="98"/>
      <c r="E855" s="98">
        <v>25</v>
      </c>
      <c r="F855" s="86" t="s">
        <v>81</v>
      </c>
      <c r="G855" s="102">
        <v>250</v>
      </c>
      <c r="H855" s="50">
        <v>6250</v>
      </c>
      <c r="I855" s="98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W855" s="224"/>
      <c r="X855" s="224"/>
      <c r="Y855" s="224"/>
      <c r="Z855" s="224"/>
      <c r="AA855" s="224"/>
      <c r="AB855" s="224"/>
      <c r="AC855" s="224"/>
      <c r="AD855" s="224"/>
      <c r="AE855" s="224"/>
      <c r="AF855" s="224"/>
      <c r="AG855" s="224"/>
      <c r="AH855" s="224"/>
    </row>
    <row r="856" spans="1:36" s="81" customFormat="1">
      <c r="A856" s="88">
        <v>847</v>
      </c>
      <c r="B856" s="96"/>
      <c r="C856" s="96" t="s">
        <v>469</v>
      </c>
      <c r="D856" s="98"/>
      <c r="E856" s="98">
        <v>25</v>
      </c>
      <c r="F856" s="86" t="s">
        <v>81</v>
      </c>
      <c r="G856" s="102">
        <v>150</v>
      </c>
      <c r="H856" s="50">
        <v>3750</v>
      </c>
      <c r="I856" s="98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W856" s="224"/>
      <c r="X856" s="224"/>
      <c r="Y856" s="224"/>
      <c r="Z856" s="224"/>
      <c r="AA856" s="224"/>
      <c r="AB856" s="224"/>
      <c r="AC856" s="224"/>
      <c r="AD856" s="224"/>
      <c r="AE856" s="224"/>
      <c r="AF856" s="224"/>
      <c r="AG856" s="224"/>
      <c r="AH856" s="224"/>
    </row>
    <row r="857" spans="1:36" s="81" customFormat="1">
      <c r="A857" s="88">
        <v>848</v>
      </c>
      <c r="B857" s="96"/>
      <c r="C857" s="96" t="s">
        <v>470</v>
      </c>
      <c r="D857" s="98"/>
      <c r="E857" s="86">
        <v>25</v>
      </c>
      <c r="F857" s="88" t="s">
        <v>81</v>
      </c>
      <c r="G857" s="50">
        <v>250</v>
      </c>
      <c r="H857" s="109">
        <v>6250</v>
      </c>
      <c r="I857" s="98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W857" s="224"/>
      <c r="X857" s="224"/>
      <c r="Y857" s="224"/>
      <c r="Z857" s="224"/>
      <c r="AA857" s="224"/>
      <c r="AB857" s="224"/>
      <c r="AC857" s="224"/>
      <c r="AD857" s="224"/>
      <c r="AE857" s="224"/>
      <c r="AF857" s="224"/>
      <c r="AG857" s="224"/>
      <c r="AH857" s="224"/>
    </row>
    <row r="858" spans="1:36" s="81" customFormat="1">
      <c r="A858" s="88">
        <v>849</v>
      </c>
      <c r="B858" s="96"/>
      <c r="C858" s="96" t="s">
        <v>465</v>
      </c>
      <c r="D858" s="98"/>
      <c r="E858" s="86">
        <v>4</v>
      </c>
      <c r="F858" s="88" t="s">
        <v>117</v>
      </c>
      <c r="G858" s="50">
        <v>450</v>
      </c>
      <c r="H858" s="109">
        <v>1800</v>
      </c>
      <c r="I858" s="98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W858" s="224"/>
      <c r="X858" s="224"/>
      <c r="Y858" s="224"/>
      <c r="Z858" s="224"/>
      <c r="AA858" s="224"/>
      <c r="AB858" s="224"/>
      <c r="AC858" s="224"/>
      <c r="AD858" s="224"/>
      <c r="AE858" s="224"/>
      <c r="AF858" s="224"/>
      <c r="AG858" s="224"/>
      <c r="AH858" s="224"/>
    </row>
    <row r="859" spans="1:36" s="81" customFormat="1">
      <c r="A859" s="88">
        <v>850</v>
      </c>
      <c r="B859" s="96"/>
      <c r="C859" s="96" t="s">
        <v>131</v>
      </c>
      <c r="D859" s="98"/>
      <c r="E859" s="86">
        <v>1</v>
      </c>
      <c r="F859" s="88" t="s">
        <v>404</v>
      </c>
      <c r="G859" s="50">
        <v>2000</v>
      </c>
      <c r="H859" s="109">
        <v>2000</v>
      </c>
      <c r="I859" s="98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W859" s="224"/>
      <c r="X859" s="224"/>
      <c r="Y859" s="224"/>
      <c r="Z859" s="224"/>
      <c r="AA859" s="224"/>
      <c r="AB859" s="224"/>
      <c r="AC859" s="224"/>
      <c r="AD859" s="224"/>
      <c r="AE859" s="224"/>
      <c r="AF859" s="224"/>
      <c r="AG859" s="224"/>
      <c r="AH859" s="224"/>
    </row>
    <row r="860" spans="1:36" ht="25.5">
      <c r="A860" s="237">
        <v>851</v>
      </c>
      <c r="B860" s="56" t="s">
        <v>48</v>
      </c>
      <c r="C860" s="56" t="s">
        <v>322</v>
      </c>
      <c r="D860" s="61" t="s">
        <v>38</v>
      </c>
      <c r="E860" s="61"/>
      <c r="F860" s="61"/>
      <c r="G860" s="62"/>
      <c r="H860" s="65">
        <f>SUM(H861:H865)</f>
        <v>30225</v>
      </c>
      <c r="I860" s="61" t="s">
        <v>26</v>
      </c>
      <c r="J860" s="233"/>
      <c r="K860" s="233"/>
      <c r="L860" s="233"/>
      <c r="M860" s="233">
        <v>1</v>
      </c>
      <c r="N860" s="233"/>
      <c r="O860" s="233"/>
      <c r="P860" s="233"/>
      <c r="Q860" s="233"/>
      <c r="R860" s="233"/>
      <c r="S860" s="233"/>
      <c r="T860" s="233"/>
      <c r="U860" s="233"/>
      <c r="W860" s="223"/>
      <c r="X860" s="223"/>
      <c r="Y860" s="223"/>
      <c r="Z860" s="223">
        <f>+H860</f>
        <v>30225</v>
      </c>
      <c r="AA860" s="223"/>
      <c r="AB860" s="223"/>
      <c r="AC860" s="223"/>
      <c r="AD860" s="223"/>
      <c r="AE860" s="223"/>
      <c r="AF860" s="223"/>
      <c r="AG860" s="223"/>
      <c r="AH860" s="223"/>
      <c r="AI860" s="83">
        <f>SUBTOTAL(9,J860:U860)</f>
        <v>1</v>
      </c>
      <c r="AJ860" s="84">
        <f>+H860/AI860</f>
        <v>30225</v>
      </c>
    </row>
    <row r="861" spans="1:36" s="81" customFormat="1">
      <c r="A861" s="88">
        <v>852</v>
      </c>
      <c r="B861" s="96"/>
      <c r="C861" s="96" t="s">
        <v>471</v>
      </c>
      <c r="D861" s="98"/>
      <c r="E861" s="86">
        <v>60</v>
      </c>
      <c r="F861" s="88" t="s">
        <v>81</v>
      </c>
      <c r="G861" s="50">
        <v>150</v>
      </c>
      <c r="H861" s="109">
        <v>9000</v>
      </c>
      <c r="I861" s="98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W861" s="224"/>
      <c r="X861" s="224"/>
      <c r="Y861" s="224"/>
      <c r="Z861" s="224"/>
      <c r="AA861" s="224"/>
      <c r="AB861" s="224"/>
      <c r="AC861" s="224"/>
      <c r="AD861" s="224"/>
      <c r="AE861" s="224"/>
      <c r="AF861" s="224"/>
      <c r="AG861" s="224"/>
      <c r="AH861" s="224"/>
    </row>
    <row r="862" spans="1:36" s="81" customFormat="1">
      <c r="A862" s="88">
        <v>853</v>
      </c>
      <c r="B862" s="96"/>
      <c r="C862" s="96" t="s">
        <v>472</v>
      </c>
      <c r="D862" s="98"/>
      <c r="E862" s="86">
        <v>60</v>
      </c>
      <c r="F862" s="88" t="s">
        <v>81</v>
      </c>
      <c r="G862" s="50">
        <v>250</v>
      </c>
      <c r="H862" s="109">
        <v>15000</v>
      </c>
      <c r="I862" s="98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W862" s="224"/>
      <c r="X862" s="224"/>
      <c r="Y862" s="224"/>
      <c r="Z862" s="224"/>
      <c r="AA862" s="224"/>
      <c r="AB862" s="224"/>
      <c r="AC862" s="224"/>
      <c r="AD862" s="224"/>
      <c r="AE862" s="224"/>
      <c r="AF862" s="224"/>
      <c r="AG862" s="224"/>
      <c r="AH862" s="224"/>
    </row>
    <row r="863" spans="1:36" s="81" customFormat="1">
      <c r="A863" s="88">
        <v>854</v>
      </c>
      <c r="B863" s="96"/>
      <c r="C863" s="96" t="s">
        <v>160</v>
      </c>
      <c r="D863" s="98"/>
      <c r="E863" s="86">
        <v>5</v>
      </c>
      <c r="F863" s="88" t="s">
        <v>109</v>
      </c>
      <c r="G863" s="50">
        <v>525</v>
      </c>
      <c r="H863" s="109">
        <v>2625</v>
      </c>
      <c r="I863" s="98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W863" s="224"/>
      <c r="X863" s="224"/>
      <c r="Y863" s="224"/>
      <c r="Z863" s="224"/>
      <c r="AA863" s="224"/>
      <c r="AB863" s="224"/>
      <c r="AC863" s="224"/>
      <c r="AD863" s="224"/>
      <c r="AE863" s="224"/>
      <c r="AF863" s="224"/>
      <c r="AG863" s="224"/>
      <c r="AH863" s="224"/>
    </row>
    <row r="864" spans="1:36" s="81" customFormat="1">
      <c r="A864" s="88">
        <v>855</v>
      </c>
      <c r="B864" s="96"/>
      <c r="C864" s="96" t="s">
        <v>161</v>
      </c>
      <c r="D864" s="98"/>
      <c r="E864" s="86">
        <v>1</v>
      </c>
      <c r="F864" s="88" t="s">
        <v>162</v>
      </c>
      <c r="G864" s="50">
        <v>1500</v>
      </c>
      <c r="H864" s="109">
        <v>1500</v>
      </c>
      <c r="I864" s="98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W864" s="224"/>
      <c r="X864" s="224"/>
      <c r="Y864" s="224"/>
      <c r="Z864" s="224"/>
      <c r="AA864" s="224"/>
      <c r="AB864" s="224"/>
      <c r="AC864" s="224"/>
      <c r="AD864" s="224"/>
      <c r="AE864" s="224"/>
      <c r="AF864" s="224"/>
      <c r="AG864" s="224"/>
      <c r="AH864" s="224"/>
    </row>
    <row r="865" spans="1:36" s="81" customFormat="1">
      <c r="A865" s="88">
        <v>856</v>
      </c>
      <c r="B865" s="96"/>
      <c r="C865" s="96" t="s">
        <v>473</v>
      </c>
      <c r="D865" s="98"/>
      <c r="E865" s="86">
        <v>4</v>
      </c>
      <c r="F865" s="88" t="s">
        <v>109</v>
      </c>
      <c r="G865" s="50">
        <v>525</v>
      </c>
      <c r="H865" s="109">
        <v>2100</v>
      </c>
      <c r="I865" s="98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W865" s="224"/>
      <c r="X865" s="224"/>
      <c r="Y865" s="224"/>
      <c r="Z865" s="224"/>
      <c r="AA865" s="224"/>
      <c r="AB865" s="224"/>
      <c r="AC865" s="224"/>
      <c r="AD865" s="224"/>
      <c r="AE865" s="224"/>
      <c r="AF865" s="224"/>
      <c r="AG865" s="224"/>
      <c r="AH865" s="224"/>
    </row>
    <row r="866" spans="1:36" ht="51">
      <c r="A866" s="237">
        <v>857</v>
      </c>
      <c r="B866" s="56" t="s">
        <v>48</v>
      </c>
      <c r="C866" s="56" t="s">
        <v>474</v>
      </c>
      <c r="D866" s="61" t="s">
        <v>38</v>
      </c>
      <c r="E866" s="61"/>
      <c r="F866" s="61"/>
      <c r="G866" s="62"/>
      <c r="H866" s="65">
        <f>SUM(H867:H902)</f>
        <v>72550</v>
      </c>
      <c r="I866" s="61" t="s">
        <v>26</v>
      </c>
      <c r="J866" s="233"/>
      <c r="K866" s="233"/>
      <c r="L866" s="233"/>
      <c r="M866" s="233"/>
      <c r="N866" s="233"/>
      <c r="O866" s="233"/>
      <c r="P866" s="233">
        <v>1</v>
      </c>
      <c r="Q866" s="233"/>
      <c r="R866" s="233"/>
      <c r="S866" s="233"/>
      <c r="T866" s="233"/>
      <c r="U866" s="233"/>
      <c r="W866" s="223"/>
      <c r="X866" s="223"/>
      <c r="Y866" s="223"/>
      <c r="Z866" s="223"/>
      <c r="AA866" s="223"/>
      <c r="AB866" s="223"/>
      <c r="AC866" s="223">
        <f>+H866</f>
        <v>72550</v>
      </c>
      <c r="AD866" s="223"/>
      <c r="AE866" s="223"/>
      <c r="AF866" s="223"/>
      <c r="AG866" s="223"/>
      <c r="AH866" s="223"/>
      <c r="AI866" s="83">
        <f>SUBTOTAL(9,J866:U866)</f>
        <v>1</v>
      </c>
      <c r="AJ866" s="84">
        <f>+H866/AI866</f>
        <v>72550</v>
      </c>
    </row>
    <row r="867" spans="1:36" s="81" customFormat="1">
      <c r="A867" s="88">
        <v>858</v>
      </c>
      <c r="B867" s="96"/>
      <c r="C867" s="158" t="s">
        <v>475</v>
      </c>
      <c r="D867" s="161"/>
      <c r="E867" s="139"/>
      <c r="F867" s="152"/>
      <c r="G867" s="153"/>
      <c r="H867" s="101"/>
      <c r="I867" s="98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W867" s="224"/>
      <c r="X867" s="224"/>
      <c r="Y867" s="224"/>
      <c r="Z867" s="224"/>
      <c r="AA867" s="224"/>
      <c r="AB867" s="224"/>
      <c r="AC867" s="224"/>
      <c r="AD867" s="224"/>
      <c r="AE867" s="224"/>
      <c r="AF867" s="224"/>
      <c r="AG867" s="224"/>
      <c r="AH867" s="224"/>
    </row>
    <row r="868" spans="1:36" s="81" customFormat="1">
      <c r="A868" s="88">
        <v>859</v>
      </c>
      <c r="B868" s="96"/>
      <c r="C868" s="160" t="s">
        <v>476</v>
      </c>
      <c r="D868" s="98"/>
      <c r="E868" s="161">
        <v>15</v>
      </c>
      <c r="F868" s="139" t="s">
        <v>81</v>
      </c>
      <c r="G868" s="100">
        <v>120</v>
      </c>
      <c r="H868" s="162">
        <f>G868*E868</f>
        <v>1800</v>
      </c>
      <c r="I868" s="98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W868" s="224"/>
      <c r="X868" s="224"/>
      <c r="Y868" s="224"/>
      <c r="Z868" s="224"/>
      <c r="AA868" s="224"/>
      <c r="AB868" s="224"/>
      <c r="AC868" s="224"/>
      <c r="AD868" s="224"/>
      <c r="AE868" s="224"/>
      <c r="AF868" s="224"/>
      <c r="AG868" s="224"/>
      <c r="AH868" s="224"/>
    </row>
    <row r="869" spans="1:36" s="81" customFormat="1">
      <c r="A869" s="88">
        <v>860</v>
      </c>
      <c r="B869" s="96"/>
      <c r="C869" s="160" t="s">
        <v>151</v>
      </c>
      <c r="D869" s="98"/>
      <c r="E869" s="161">
        <v>15</v>
      </c>
      <c r="F869" s="161" t="s">
        <v>81</v>
      </c>
      <c r="G869" s="163">
        <v>180</v>
      </c>
      <c r="H869" s="162">
        <f>G869*E869</f>
        <v>2700</v>
      </c>
      <c r="I869" s="98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W869" s="224"/>
      <c r="X869" s="224"/>
      <c r="Y869" s="224"/>
      <c r="Z869" s="224"/>
      <c r="AA869" s="224"/>
      <c r="AB869" s="224"/>
      <c r="AC869" s="224"/>
      <c r="AD869" s="224"/>
      <c r="AE869" s="224"/>
      <c r="AF869" s="224"/>
      <c r="AG869" s="224"/>
      <c r="AH869" s="224"/>
    </row>
    <row r="870" spans="1:36" s="81" customFormat="1">
      <c r="A870" s="88">
        <v>861</v>
      </c>
      <c r="B870" s="96"/>
      <c r="C870" s="160" t="s">
        <v>160</v>
      </c>
      <c r="D870" s="98"/>
      <c r="E870" s="161">
        <v>1</v>
      </c>
      <c r="F870" s="161" t="s">
        <v>109</v>
      </c>
      <c r="G870" s="163">
        <v>525</v>
      </c>
      <c r="H870" s="162">
        <f t="shared" ref="H870:H902" si="63">G870*E870</f>
        <v>525</v>
      </c>
      <c r="I870" s="98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W870" s="224"/>
      <c r="X870" s="224"/>
      <c r="Y870" s="224"/>
      <c r="Z870" s="224"/>
      <c r="AA870" s="224"/>
      <c r="AB870" s="224"/>
      <c r="AC870" s="224"/>
      <c r="AD870" s="224"/>
      <c r="AE870" s="224"/>
      <c r="AF870" s="224"/>
      <c r="AG870" s="224"/>
      <c r="AH870" s="224"/>
    </row>
    <row r="871" spans="1:36" s="81" customFormat="1">
      <c r="A871" s="88">
        <v>862</v>
      </c>
      <c r="B871" s="96"/>
      <c r="C871" s="160" t="s">
        <v>477</v>
      </c>
      <c r="D871" s="98"/>
      <c r="E871" s="161">
        <v>1</v>
      </c>
      <c r="F871" s="161" t="s">
        <v>109</v>
      </c>
      <c r="G871" s="100">
        <v>525</v>
      </c>
      <c r="H871" s="162">
        <f t="shared" si="63"/>
        <v>525</v>
      </c>
      <c r="I871" s="98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W871" s="224"/>
      <c r="X871" s="224"/>
      <c r="Y871" s="224"/>
      <c r="Z871" s="224"/>
      <c r="AA871" s="224"/>
      <c r="AB871" s="224"/>
      <c r="AC871" s="224"/>
      <c r="AD871" s="224"/>
      <c r="AE871" s="224"/>
      <c r="AF871" s="224"/>
      <c r="AG871" s="224"/>
      <c r="AH871" s="224"/>
    </row>
    <row r="872" spans="1:36" s="81" customFormat="1">
      <c r="A872" s="88">
        <v>863</v>
      </c>
      <c r="B872" s="96"/>
      <c r="C872" s="164" t="s">
        <v>478</v>
      </c>
      <c r="D872" s="98"/>
      <c r="E872" s="161"/>
      <c r="F872" s="161"/>
      <c r="G872" s="163"/>
      <c r="H872" s="162">
        <f t="shared" si="63"/>
        <v>0</v>
      </c>
      <c r="I872" s="98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W872" s="224"/>
      <c r="X872" s="224"/>
      <c r="Y872" s="224"/>
      <c r="Z872" s="224"/>
      <c r="AA872" s="224"/>
      <c r="AB872" s="224"/>
      <c r="AC872" s="224"/>
      <c r="AD872" s="224"/>
      <c r="AE872" s="224"/>
      <c r="AF872" s="224"/>
      <c r="AG872" s="224"/>
      <c r="AH872" s="224"/>
    </row>
    <row r="873" spans="1:36" s="81" customFormat="1">
      <c r="A873" s="88">
        <v>864</v>
      </c>
      <c r="B873" s="96"/>
      <c r="C873" s="160" t="s">
        <v>476</v>
      </c>
      <c r="D873" s="98"/>
      <c r="E873" s="161">
        <v>20</v>
      </c>
      <c r="F873" s="161" t="s">
        <v>81</v>
      </c>
      <c r="G873" s="163">
        <v>120</v>
      </c>
      <c r="H873" s="162">
        <f t="shared" si="63"/>
        <v>2400</v>
      </c>
      <c r="I873" s="98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W873" s="224"/>
      <c r="X873" s="224"/>
      <c r="Y873" s="224"/>
      <c r="Z873" s="224"/>
      <c r="AA873" s="224"/>
      <c r="AB873" s="224"/>
      <c r="AC873" s="224"/>
      <c r="AD873" s="224"/>
      <c r="AE873" s="224"/>
      <c r="AF873" s="224"/>
      <c r="AG873" s="224"/>
      <c r="AH873" s="224"/>
    </row>
    <row r="874" spans="1:36" s="81" customFormat="1">
      <c r="A874" s="88">
        <v>865</v>
      </c>
      <c r="B874" s="96"/>
      <c r="C874" s="160" t="s">
        <v>151</v>
      </c>
      <c r="D874" s="98"/>
      <c r="E874" s="161">
        <v>20</v>
      </c>
      <c r="F874" s="161" t="s">
        <v>81</v>
      </c>
      <c r="G874" s="163">
        <v>180</v>
      </c>
      <c r="H874" s="162">
        <f t="shared" si="63"/>
        <v>3600</v>
      </c>
      <c r="I874" s="98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W874" s="224"/>
      <c r="X874" s="224"/>
      <c r="Y874" s="224"/>
      <c r="Z874" s="224"/>
      <c r="AA874" s="224"/>
      <c r="AB874" s="224"/>
      <c r="AC874" s="224"/>
      <c r="AD874" s="224"/>
      <c r="AE874" s="224"/>
      <c r="AF874" s="224"/>
      <c r="AG874" s="224"/>
      <c r="AH874" s="224"/>
    </row>
    <row r="875" spans="1:36" s="81" customFormat="1">
      <c r="A875" s="88">
        <v>866</v>
      </c>
      <c r="B875" s="96"/>
      <c r="C875" s="160" t="s">
        <v>160</v>
      </c>
      <c r="D875" s="98"/>
      <c r="E875" s="161">
        <v>2</v>
      </c>
      <c r="F875" s="161" t="s">
        <v>109</v>
      </c>
      <c r="G875" s="163">
        <v>525</v>
      </c>
      <c r="H875" s="162">
        <f t="shared" si="63"/>
        <v>1050</v>
      </c>
      <c r="I875" s="98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W875" s="224"/>
      <c r="X875" s="224"/>
      <c r="Y875" s="224"/>
      <c r="Z875" s="224"/>
      <c r="AA875" s="224"/>
      <c r="AB875" s="224"/>
      <c r="AC875" s="224"/>
      <c r="AD875" s="224"/>
      <c r="AE875" s="224"/>
      <c r="AF875" s="224"/>
      <c r="AG875" s="224"/>
      <c r="AH875" s="224"/>
    </row>
    <row r="876" spans="1:36" s="81" customFormat="1">
      <c r="A876" s="88">
        <v>867</v>
      </c>
      <c r="B876" s="96"/>
      <c r="C876" s="160" t="s">
        <v>477</v>
      </c>
      <c r="D876" s="98"/>
      <c r="E876" s="161">
        <v>2</v>
      </c>
      <c r="F876" s="161" t="s">
        <v>109</v>
      </c>
      <c r="G876" s="163">
        <v>525</v>
      </c>
      <c r="H876" s="162">
        <f t="shared" si="63"/>
        <v>1050</v>
      </c>
      <c r="I876" s="98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W876" s="224"/>
      <c r="X876" s="224"/>
      <c r="Y876" s="224"/>
      <c r="Z876" s="224"/>
      <c r="AA876" s="224"/>
      <c r="AB876" s="224"/>
      <c r="AC876" s="224"/>
      <c r="AD876" s="224"/>
      <c r="AE876" s="224"/>
      <c r="AF876" s="224"/>
      <c r="AG876" s="224"/>
      <c r="AH876" s="224"/>
    </row>
    <row r="877" spans="1:36" s="81" customFormat="1">
      <c r="A877" s="88">
        <v>868</v>
      </c>
      <c r="B877" s="96"/>
      <c r="C877" s="160" t="s">
        <v>161</v>
      </c>
      <c r="D877" s="98"/>
      <c r="E877" s="98">
        <v>1</v>
      </c>
      <c r="F877" s="161" t="s">
        <v>162</v>
      </c>
      <c r="G877" s="182">
        <v>1500</v>
      </c>
      <c r="H877" s="183">
        <v>1500</v>
      </c>
      <c r="I877" s="98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W877" s="224"/>
      <c r="X877" s="224"/>
      <c r="Y877" s="224"/>
      <c r="Z877" s="224"/>
      <c r="AA877" s="224"/>
      <c r="AB877" s="224"/>
      <c r="AC877" s="224"/>
      <c r="AD877" s="224"/>
      <c r="AE877" s="224"/>
      <c r="AF877" s="224"/>
      <c r="AG877" s="224"/>
      <c r="AH877" s="224"/>
    </row>
    <row r="878" spans="1:36" s="81" customFormat="1">
      <c r="A878" s="88">
        <v>869</v>
      </c>
      <c r="B878" s="96"/>
      <c r="C878" s="164" t="s">
        <v>479</v>
      </c>
      <c r="D878" s="98"/>
      <c r="E878" s="161"/>
      <c r="F878" s="161"/>
      <c r="G878" s="163"/>
      <c r="H878" s="162">
        <f t="shared" si="63"/>
        <v>0</v>
      </c>
      <c r="I878" s="98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W878" s="224"/>
      <c r="X878" s="224"/>
      <c r="Y878" s="224"/>
      <c r="Z878" s="224"/>
      <c r="AA878" s="224"/>
      <c r="AB878" s="224"/>
      <c r="AC878" s="224"/>
      <c r="AD878" s="224"/>
      <c r="AE878" s="224"/>
      <c r="AF878" s="224"/>
      <c r="AG878" s="224"/>
      <c r="AH878" s="224"/>
    </row>
    <row r="879" spans="1:36" s="81" customFormat="1">
      <c r="A879" s="88">
        <v>870</v>
      </c>
      <c r="B879" s="96"/>
      <c r="C879" s="160" t="s">
        <v>476</v>
      </c>
      <c r="D879" s="98"/>
      <c r="E879" s="161">
        <v>30</v>
      </c>
      <c r="F879" s="161" t="s">
        <v>81</v>
      </c>
      <c r="G879" s="163">
        <v>150</v>
      </c>
      <c r="H879" s="162">
        <f t="shared" si="63"/>
        <v>4500</v>
      </c>
      <c r="I879" s="98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W879" s="224"/>
      <c r="X879" s="224"/>
      <c r="Y879" s="224"/>
      <c r="Z879" s="224"/>
      <c r="AA879" s="224"/>
      <c r="AB879" s="224"/>
      <c r="AC879" s="224"/>
      <c r="AD879" s="224"/>
      <c r="AE879" s="224"/>
      <c r="AF879" s="224"/>
      <c r="AG879" s="224"/>
      <c r="AH879" s="224"/>
    </row>
    <row r="880" spans="1:36" s="81" customFormat="1">
      <c r="A880" s="88">
        <v>871</v>
      </c>
      <c r="B880" s="96"/>
      <c r="C880" s="160" t="s">
        <v>151</v>
      </c>
      <c r="D880" s="98"/>
      <c r="E880" s="161">
        <v>30</v>
      </c>
      <c r="F880" s="161" t="s">
        <v>81</v>
      </c>
      <c r="G880" s="163">
        <v>250</v>
      </c>
      <c r="H880" s="162">
        <f t="shared" si="63"/>
        <v>7500</v>
      </c>
      <c r="I880" s="98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W880" s="224"/>
      <c r="X880" s="224"/>
      <c r="Y880" s="224"/>
      <c r="Z880" s="224"/>
      <c r="AA880" s="224"/>
      <c r="AB880" s="224"/>
      <c r="AC880" s="224"/>
      <c r="AD880" s="224"/>
      <c r="AE880" s="224"/>
      <c r="AF880" s="224"/>
      <c r="AG880" s="224"/>
      <c r="AH880" s="224"/>
    </row>
    <row r="881" spans="1:34" s="81" customFormat="1">
      <c r="A881" s="88">
        <v>872</v>
      </c>
      <c r="B881" s="96"/>
      <c r="C881" s="160" t="s">
        <v>160</v>
      </c>
      <c r="D881" s="98"/>
      <c r="E881" s="161">
        <v>2</v>
      </c>
      <c r="F881" s="161" t="s">
        <v>109</v>
      </c>
      <c r="G881" s="100">
        <v>525</v>
      </c>
      <c r="H881" s="162">
        <f t="shared" si="63"/>
        <v>1050</v>
      </c>
      <c r="I881" s="98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W881" s="224"/>
      <c r="X881" s="224"/>
      <c r="Y881" s="224"/>
      <c r="Z881" s="224"/>
      <c r="AA881" s="224"/>
      <c r="AB881" s="224"/>
      <c r="AC881" s="224"/>
      <c r="AD881" s="224"/>
      <c r="AE881" s="224"/>
      <c r="AF881" s="224"/>
      <c r="AG881" s="224"/>
      <c r="AH881" s="224"/>
    </row>
    <row r="882" spans="1:34" s="81" customFormat="1">
      <c r="A882" s="88">
        <v>873</v>
      </c>
      <c r="B882" s="96"/>
      <c r="C882" s="160" t="s">
        <v>477</v>
      </c>
      <c r="D882" s="98"/>
      <c r="E882" s="161">
        <v>2</v>
      </c>
      <c r="F882" s="161" t="s">
        <v>109</v>
      </c>
      <c r="G882" s="100">
        <v>525</v>
      </c>
      <c r="H882" s="162">
        <f t="shared" si="63"/>
        <v>1050</v>
      </c>
      <c r="I882" s="98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W882" s="224"/>
      <c r="X882" s="224"/>
      <c r="Y882" s="224"/>
      <c r="Z882" s="224"/>
      <c r="AA882" s="224"/>
      <c r="AB882" s="224"/>
      <c r="AC882" s="224"/>
      <c r="AD882" s="224"/>
      <c r="AE882" s="224"/>
      <c r="AF882" s="224"/>
      <c r="AG882" s="224"/>
      <c r="AH882" s="224"/>
    </row>
    <row r="883" spans="1:34" s="81" customFormat="1">
      <c r="A883" s="88">
        <v>874</v>
      </c>
      <c r="B883" s="96"/>
      <c r="C883" s="164" t="s">
        <v>480</v>
      </c>
      <c r="D883" s="98"/>
      <c r="E883" s="161"/>
      <c r="F883" s="161"/>
      <c r="G883" s="163"/>
      <c r="H883" s="162">
        <f t="shared" si="63"/>
        <v>0</v>
      </c>
      <c r="I883" s="98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W883" s="224"/>
      <c r="X883" s="224"/>
      <c r="Y883" s="224"/>
      <c r="Z883" s="224"/>
      <c r="AA883" s="224"/>
      <c r="AB883" s="224"/>
      <c r="AC883" s="224"/>
      <c r="AD883" s="224"/>
      <c r="AE883" s="224"/>
      <c r="AF883" s="224"/>
      <c r="AG883" s="224"/>
      <c r="AH883" s="224"/>
    </row>
    <row r="884" spans="1:34" s="81" customFormat="1">
      <c r="A884" s="88">
        <v>875</v>
      </c>
      <c r="B884" s="96"/>
      <c r="C884" s="160" t="s">
        <v>476</v>
      </c>
      <c r="D884" s="98"/>
      <c r="E884" s="161">
        <v>35</v>
      </c>
      <c r="F884" s="161" t="s">
        <v>81</v>
      </c>
      <c r="G884" s="163">
        <v>150</v>
      </c>
      <c r="H884" s="162">
        <f t="shared" si="63"/>
        <v>5250</v>
      </c>
      <c r="I884" s="98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W884" s="224"/>
      <c r="X884" s="224"/>
      <c r="Y884" s="224"/>
      <c r="Z884" s="224"/>
      <c r="AA884" s="224"/>
      <c r="AB884" s="224"/>
      <c r="AC884" s="224"/>
      <c r="AD884" s="224"/>
      <c r="AE884" s="224"/>
      <c r="AF884" s="224"/>
      <c r="AG884" s="224"/>
      <c r="AH884" s="224"/>
    </row>
    <row r="885" spans="1:34" s="81" customFormat="1">
      <c r="A885" s="88">
        <v>876</v>
      </c>
      <c r="B885" s="96"/>
      <c r="C885" s="160" t="s">
        <v>151</v>
      </c>
      <c r="D885" s="98"/>
      <c r="E885" s="184">
        <v>35</v>
      </c>
      <c r="F885" s="184" t="s">
        <v>81</v>
      </c>
      <c r="G885" s="185">
        <v>250</v>
      </c>
      <c r="H885" s="162">
        <f t="shared" si="63"/>
        <v>8750</v>
      </c>
      <c r="I885" s="98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W885" s="224"/>
      <c r="X885" s="224"/>
      <c r="Y885" s="224"/>
      <c r="Z885" s="224"/>
      <c r="AA885" s="224"/>
      <c r="AB885" s="224"/>
      <c r="AC885" s="224"/>
      <c r="AD885" s="224"/>
      <c r="AE885" s="224"/>
      <c r="AF885" s="224"/>
      <c r="AG885" s="224"/>
      <c r="AH885" s="224"/>
    </row>
    <row r="886" spans="1:34" s="81" customFormat="1">
      <c r="A886" s="88">
        <v>877</v>
      </c>
      <c r="B886" s="96"/>
      <c r="C886" s="160" t="s">
        <v>160</v>
      </c>
      <c r="D886" s="98"/>
      <c r="E886" s="161">
        <v>2</v>
      </c>
      <c r="F886" s="161" t="s">
        <v>109</v>
      </c>
      <c r="G886" s="100">
        <v>525</v>
      </c>
      <c r="H886" s="162">
        <f t="shared" si="63"/>
        <v>1050</v>
      </c>
      <c r="I886" s="98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W886" s="224"/>
      <c r="X886" s="224"/>
      <c r="Y886" s="224"/>
      <c r="Z886" s="224"/>
      <c r="AA886" s="224"/>
      <c r="AB886" s="224"/>
      <c r="AC886" s="224"/>
      <c r="AD886" s="224"/>
      <c r="AE886" s="224"/>
      <c r="AF886" s="224"/>
      <c r="AG886" s="224"/>
      <c r="AH886" s="224"/>
    </row>
    <row r="887" spans="1:34" s="81" customFormat="1">
      <c r="A887" s="88">
        <v>878</v>
      </c>
      <c r="B887" s="96"/>
      <c r="C887" s="160" t="s">
        <v>477</v>
      </c>
      <c r="D887" s="98"/>
      <c r="E887" s="161">
        <v>2</v>
      </c>
      <c r="F887" s="161" t="s">
        <v>109</v>
      </c>
      <c r="G887" s="100">
        <v>525</v>
      </c>
      <c r="H887" s="162">
        <f t="shared" si="63"/>
        <v>1050</v>
      </c>
      <c r="I887" s="98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W887" s="224"/>
      <c r="X887" s="224"/>
      <c r="Y887" s="224"/>
      <c r="Z887" s="224"/>
      <c r="AA887" s="224"/>
      <c r="AB887" s="224"/>
      <c r="AC887" s="224"/>
      <c r="AD887" s="224"/>
      <c r="AE887" s="224"/>
      <c r="AF887" s="224"/>
      <c r="AG887" s="224"/>
      <c r="AH887" s="224"/>
    </row>
    <row r="888" spans="1:34" s="81" customFormat="1">
      <c r="A888" s="88">
        <v>879</v>
      </c>
      <c r="B888" s="96"/>
      <c r="C888" s="164" t="s">
        <v>481</v>
      </c>
      <c r="D888" s="98"/>
      <c r="E888" s="184"/>
      <c r="F888" s="184"/>
      <c r="G888" s="185"/>
      <c r="H888" s="162">
        <f t="shared" si="63"/>
        <v>0</v>
      </c>
      <c r="I888" s="98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W888" s="224"/>
      <c r="X888" s="224"/>
      <c r="Y888" s="224"/>
      <c r="Z888" s="224"/>
      <c r="AA888" s="224"/>
      <c r="AB888" s="224"/>
      <c r="AC888" s="224"/>
      <c r="AD888" s="224"/>
      <c r="AE888" s="224"/>
      <c r="AF888" s="224"/>
      <c r="AG888" s="224"/>
      <c r="AH888" s="224"/>
    </row>
    <row r="889" spans="1:34" s="81" customFormat="1">
      <c r="A889" s="88">
        <v>880</v>
      </c>
      <c r="B889" s="96"/>
      <c r="C889" s="160" t="s">
        <v>476</v>
      </c>
      <c r="D889" s="98"/>
      <c r="E889" s="184">
        <v>15</v>
      </c>
      <c r="F889" s="184" t="s">
        <v>81</v>
      </c>
      <c r="G889" s="185">
        <v>120</v>
      </c>
      <c r="H889" s="162">
        <f t="shared" si="63"/>
        <v>1800</v>
      </c>
      <c r="I889" s="98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W889" s="224"/>
      <c r="X889" s="224"/>
      <c r="Y889" s="224"/>
      <c r="Z889" s="224"/>
      <c r="AA889" s="224"/>
      <c r="AB889" s="224"/>
      <c r="AC889" s="224"/>
      <c r="AD889" s="224"/>
      <c r="AE889" s="224"/>
      <c r="AF889" s="224"/>
      <c r="AG889" s="224"/>
      <c r="AH889" s="224"/>
    </row>
    <row r="890" spans="1:34" s="81" customFormat="1">
      <c r="A890" s="88">
        <v>881</v>
      </c>
      <c r="B890" s="96"/>
      <c r="C890" s="160" t="s">
        <v>151</v>
      </c>
      <c r="D890" s="98"/>
      <c r="E890" s="184">
        <v>15</v>
      </c>
      <c r="F890" s="184" t="s">
        <v>81</v>
      </c>
      <c r="G890" s="185">
        <v>180</v>
      </c>
      <c r="H890" s="162">
        <f t="shared" si="63"/>
        <v>2700</v>
      </c>
      <c r="I890" s="98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W890" s="224"/>
      <c r="X890" s="224"/>
      <c r="Y890" s="224"/>
      <c r="Z890" s="224"/>
      <c r="AA890" s="224"/>
      <c r="AB890" s="224"/>
      <c r="AC890" s="224"/>
      <c r="AD890" s="224"/>
      <c r="AE890" s="224"/>
      <c r="AF890" s="224"/>
      <c r="AG890" s="224"/>
      <c r="AH890" s="224"/>
    </row>
    <row r="891" spans="1:34" s="81" customFormat="1">
      <c r="A891" s="88">
        <v>882</v>
      </c>
      <c r="B891" s="96"/>
      <c r="C891" s="160" t="s">
        <v>160</v>
      </c>
      <c r="D891" s="98"/>
      <c r="E891" s="161">
        <v>1</v>
      </c>
      <c r="F891" s="161" t="s">
        <v>109</v>
      </c>
      <c r="G891" s="100">
        <v>525</v>
      </c>
      <c r="H891" s="162">
        <f t="shared" si="63"/>
        <v>525</v>
      </c>
      <c r="I891" s="98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W891" s="224"/>
      <c r="X891" s="224"/>
      <c r="Y891" s="224"/>
      <c r="Z891" s="224"/>
      <c r="AA891" s="224"/>
      <c r="AB891" s="224"/>
      <c r="AC891" s="224"/>
      <c r="AD891" s="224"/>
      <c r="AE891" s="224"/>
      <c r="AF891" s="224"/>
      <c r="AG891" s="224"/>
      <c r="AH891" s="224"/>
    </row>
    <row r="892" spans="1:34" s="81" customFormat="1">
      <c r="A892" s="88">
        <v>883</v>
      </c>
      <c r="B892" s="96"/>
      <c r="C892" s="160" t="s">
        <v>477</v>
      </c>
      <c r="D892" s="98"/>
      <c r="E892" s="161">
        <v>1</v>
      </c>
      <c r="F892" s="161" t="s">
        <v>109</v>
      </c>
      <c r="G892" s="100">
        <v>525</v>
      </c>
      <c r="H892" s="162">
        <f t="shared" si="63"/>
        <v>525</v>
      </c>
      <c r="I892" s="98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W892" s="224"/>
      <c r="X892" s="224"/>
      <c r="Y892" s="224"/>
      <c r="Z892" s="224"/>
      <c r="AA892" s="224"/>
      <c r="AB892" s="224"/>
      <c r="AC892" s="224"/>
      <c r="AD892" s="224"/>
      <c r="AE892" s="224"/>
      <c r="AF892" s="224"/>
      <c r="AG892" s="224"/>
      <c r="AH892" s="224"/>
    </row>
    <row r="893" spans="1:34" s="81" customFormat="1">
      <c r="A893" s="88">
        <v>884</v>
      </c>
      <c r="B893" s="96"/>
      <c r="C893" s="158" t="s">
        <v>482</v>
      </c>
      <c r="D893" s="98"/>
      <c r="E893" s="184"/>
      <c r="F893" s="184"/>
      <c r="G893" s="185"/>
      <c r="H893" s="162">
        <f t="shared" si="63"/>
        <v>0</v>
      </c>
      <c r="I893" s="98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W893" s="224"/>
      <c r="X893" s="224"/>
      <c r="Y893" s="224"/>
      <c r="Z893" s="224"/>
      <c r="AA893" s="224"/>
      <c r="AB893" s="224"/>
      <c r="AC893" s="224"/>
      <c r="AD893" s="224"/>
      <c r="AE893" s="224"/>
      <c r="AF893" s="224"/>
      <c r="AG893" s="224"/>
      <c r="AH893" s="224"/>
    </row>
    <row r="894" spans="1:34" s="81" customFormat="1">
      <c r="A894" s="88">
        <v>885</v>
      </c>
      <c r="B894" s="96"/>
      <c r="C894" s="160" t="s">
        <v>476</v>
      </c>
      <c r="D894" s="98"/>
      <c r="E894" s="184">
        <v>15</v>
      </c>
      <c r="F894" s="184" t="s">
        <v>81</v>
      </c>
      <c r="G894" s="185">
        <v>120</v>
      </c>
      <c r="H894" s="162">
        <f t="shared" si="63"/>
        <v>1800</v>
      </c>
      <c r="I894" s="98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W894" s="224"/>
      <c r="X894" s="224"/>
      <c r="Y894" s="224"/>
      <c r="Z894" s="224"/>
      <c r="AA894" s="224"/>
      <c r="AB894" s="224"/>
      <c r="AC894" s="224"/>
      <c r="AD894" s="224"/>
      <c r="AE894" s="224"/>
      <c r="AF894" s="224"/>
      <c r="AG894" s="224"/>
      <c r="AH894" s="224"/>
    </row>
    <row r="895" spans="1:34" s="81" customFormat="1">
      <c r="A895" s="88">
        <v>886</v>
      </c>
      <c r="B895" s="96"/>
      <c r="C895" s="160" t="s">
        <v>151</v>
      </c>
      <c r="D895" s="98"/>
      <c r="E895" s="184">
        <v>15</v>
      </c>
      <c r="F895" s="184" t="s">
        <v>81</v>
      </c>
      <c r="G895" s="185">
        <v>180</v>
      </c>
      <c r="H895" s="162">
        <f t="shared" si="63"/>
        <v>2700</v>
      </c>
      <c r="I895" s="98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W895" s="224"/>
      <c r="X895" s="224"/>
      <c r="Y895" s="224"/>
      <c r="Z895" s="224"/>
      <c r="AA895" s="224"/>
      <c r="AB895" s="224"/>
      <c r="AC895" s="224"/>
      <c r="AD895" s="224"/>
      <c r="AE895" s="224"/>
      <c r="AF895" s="224"/>
      <c r="AG895" s="224"/>
      <c r="AH895" s="224"/>
    </row>
    <row r="896" spans="1:34" s="81" customFormat="1">
      <c r="A896" s="88">
        <v>887</v>
      </c>
      <c r="B896" s="96"/>
      <c r="C896" s="160" t="s">
        <v>160</v>
      </c>
      <c r="D896" s="98"/>
      <c r="E896" s="161">
        <v>1</v>
      </c>
      <c r="F896" s="161" t="s">
        <v>109</v>
      </c>
      <c r="G896" s="100">
        <v>525</v>
      </c>
      <c r="H896" s="162">
        <f t="shared" si="63"/>
        <v>525</v>
      </c>
      <c r="I896" s="98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W896" s="224"/>
      <c r="X896" s="224"/>
      <c r="Y896" s="224"/>
      <c r="Z896" s="224"/>
      <c r="AA896" s="224"/>
      <c r="AB896" s="224"/>
      <c r="AC896" s="224"/>
      <c r="AD896" s="224"/>
      <c r="AE896" s="224"/>
      <c r="AF896" s="224"/>
      <c r="AG896" s="224"/>
      <c r="AH896" s="224"/>
    </row>
    <row r="897" spans="1:36" s="81" customFormat="1">
      <c r="A897" s="88">
        <v>888</v>
      </c>
      <c r="B897" s="96"/>
      <c r="C897" s="160" t="s">
        <v>477</v>
      </c>
      <c r="D897" s="98"/>
      <c r="E897" s="161">
        <v>1</v>
      </c>
      <c r="F897" s="161" t="s">
        <v>109</v>
      </c>
      <c r="G897" s="100">
        <v>525</v>
      </c>
      <c r="H897" s="162">
        <f t="shared" si="63"/>
        <v>525</v>
      </c>
      <c r="I897" s="98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W897" s="224"/>
      <c r="X897" s="224"/>
      <c r="Y897" s="224"/>
      <c r="Z897" s="224"/>
      <c r="AA897" s="224"/>
      <c r="AB897" s="224"/>
      <c r="AC897" s="224"/>
      <c r="AD897" s="224"/>
      <c r="AE897" s="224"/>
      <c r="AF897" s="224"/>
      <c r="AG897" s="224"/>
      <c r="AH897" s="224"/>
    </row>
    <row r="898" spans="1:36" s="81" customFormat="1">
      <c r="A898" s="88">
        <v>889</v>
      </c>
      <c r="B898" s="96"/>
      <c r="C898" s="158" t="s">
        <v>483</v>
      </c>
      <c r="D898" s="98"/>
      <c r="E898" s="184"/>
      <c r="F898" s="184"/>
      <c r="G898" s="185"/>
      <c r="H898" s="162">
        <f t="shared" si="63"/>
        <v>0</v>
      </c>
      <c r="I898" s="98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W898" s="224"/>
      <c r="X898" s="224"/>
      <c r="Y898" s="224"/>
      <c r="Z898" s="224"/>
      <c r="AA898" s="224"/>
      <c r="AB898" s="224"/>
      <c r="AC898" s="224"/>
      <c r="AD898" s="224"/>
      <c r="AE898" s="224"/>
      <c r="AF898" s="224"/>
      <c r="AG898" s="224"/>
      <c r="AH898" s="224"/>
    </row>
    <row r="899" spans="1:36" s="81" customFormat="1">
      <c r="A899" s="88">
        <v>890</v>
      </c>
      <c r="B899" s="96"/>
      <c r="C899" s="160" t="s">
        <v>476</v>
      </c>
      <c r="D899" s="98"/>
      <c r="E899" s="186">
        <v>35</v>
      </c>
      <c r="F899" s="139" t="s">
        <v>81</v>
      </c>
      <c r="G899" s="152">
        <v>150</v>
      </c>
      <c r="H899" s="162">
        <f t="shared" si="63"/>
        <v>5250</v>
      </c>
      <c r="I899" s="98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W899" s="224"/>
      <c r="X899" s="224"/>
      <c r="Y899" s="224"/>
      <c r="Z899" s="224"/>
      <c r="AA899" s="224"/>
      <c r="AB899" s="224"/>
      <c r="AC899" s="224"/>
      <c r="AD899" s="224"/>
      <c r="AE899" s="224"/>
      <c r="AF899" s="224"/>
      <c r="AG899" s="224"/>
      <c r="AH899" s="224"/>
    </row>
    <row r="900" spans="1:36" s="81" customFormat="1">
      <c r="A900" s="88">
        <v>891</v>
      </c>
      <c r="B900" s="96"/>
      <c r="C900" s="160" t="s">
        <v>151</v>
      </c>
      <c r="D900" s="98"/>
      <c r="E900" s="161">
        <v>35</v>
      </c>
      <c r="F900" s="161" t="s">
        <v>81</v>
      </c>
      <c r="G900" s="100">
        <v>250</v>
      </c>
      <c r="H900" s="162">
        <f t="shared" si="63"/>
        <v>8750</v>
      </c>
      <c r="I900" s="98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W900" s="224"/>
      <c r="X900" s="224"/>
      <c r="Y900" s="224"/>
      <c r="Z900" s="224"/>
      <c r="AA900" s="224"/>
      <c r="AB900" s="224"/>
      <c r="AC900" s="224"/>
      <c r="AD900" s="224"/>
      <c r="AE900" s="224"/>
      <c r="AF900" s="224"/>
      <c r="AG900" s="224"/>
      <c r="AH900" s="224"/>
    </row>
    <row r="901" spans="1:36" s="81" customFormat="1">
      <c r="A901" s="88">
        <v>892</v>
      </c>
      <c r="B901" s="96"/>
      <c r="C901" s="160" t="s">
        <v>160</v>
      </c>
      <c r="D901" s="98"/>
      <c r="E901" s="161">
        <v>2</v>
      </c>
      <c r="F901" s="161" t="s">
        <v>109</v>
      </c>
      <c r="G901" s="100">
        <v>525</v>
      </c>
      <c r="H901" s="162">
        <f t="shared" si="63"/>
        <v>1050</v>
      </c>
      <c r="I901" s="98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W901" s="224"/>
      <c r="X901" s="224"/>
      <c r="Y901" s="224"/>
      <c r="Z901" s="224"/>
      <c r="AA901" s="224"/>
      <c r="AB901" s="224"/>
      <c r="AC901" s="224"/>
      <c r="AD901" s="224"/>
      <c r="AE901" s="224"/>
      <c r="AF901" s="224"/>
      <c r="AG901" s="224"/>
      <c r="AH901" s="224"/>
    </row>
    <row r="902" spans="1:36" s="81" customFormat="1">
      <c r="A902" s="88">
        <v>893</v>
      </c>
      <c r="B902" s="96"/>
      <c r="C902" s="160" t="s">
        <v>477</v>
      </c>
      <c r="D902" s="98"/>
      <c r="E902" s="161">
        <v>2</v>
      </c>
      <c r="F902" s="161" t="s">
        <v>109</v>
      </c>
      <c r="G902" s="100">
        <v>525</v>
      </c>
      <c r="H902" s="162">
        <f t="shared" si="63"/>
        <v>1050</v>
      </c>
      <c r="I902" s="98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W902" s="224"/>
      <c r="X902" s="224"/>
      <c r="Y902" s="224"/>
      <c r="Z902" s="224"/>
      <c r="AA902" s="224"/>
      <c r="AB902" s="224"/>
      <c r="AC902" s="224"/>
      <c r="AD902" s="224"/>
      <c r="AE902" s="224"/>
      <c r="AF902" s="224"/>
      <c r="AG902" s="224"/>
      <c r="AH902" s="224"/>
    </row>
    <row r="903" spans="1:36" ht="51">
      <c r="A903" s="237">
        <v>894</v>
      </c>
      <c r="B903" s="56" t="s">
        <v>48</v>
      </c>
      <c r="C903" s="56" t="s">
        <v>342</v>
      </c>
      <c r="D903" s="61" t="s">
        <v>38</v>
      </c>
      <c r="E903" s="61"/>
      <c r="F903" s="61"/>
      <c r="G903" s="62"/>
      <c r="H903" s="65">
        <f>SUM(H904:H915)</f>
        <v>67100</v>
      </c>
      <c r="I903" s="61" t="s">
        <v>26</v>
      </c>
      <c r="J903" s="233"/>
      <c r="K903" s="233"/>
      <c r="L903" s="233"/>
      <c r="M903" s="233"/>
      <c r="N903" s="233"/>
      <c r="O903" s="233"/>
      <c r="P903" s="233"/>
      <c r="Q903" s="233">
        <v>1</v>
      </c>
      <c r="R903" s="233"/>
      <c r="S903" s="233"/>
      <c r="T903" s="233"/>
      <c r="U903" s="233"/>
      <c r="W903" s="223"/>
      <c r="X903" s="223"/>
      <c r="Y903" s="223"/>
      <c r="Z903" s="223"/>
      <c r="AA903" s="223"/>
      <c r="AB903" s="223"/>
      <c r="AC903" s="223"/>
      <c r="AD903" s="223">
        <f>+H903</f>
        <v>67100</v>
      </c>
      <c r="AE903" s="223"/>
      <c r="AF903" s="223"/>
      <c r="AG903" s="223"/>
      <c r="AH903" s="223"/>
      <c r="AI903" s="83">
        <f>SUBTOTAL(9,J903:U903)</f>
        <v>1</v>
      </c>
      <c r="AJ903" s="84">
        <f>+H903/AI903</f>
        <v>67100</v>
      </c>
    </row>
    <row r="904" spans="1:36" s="81" customFormat="1" ht="15">
      <c r="A904" s="88">
        <v>895</v>
      </c>
      <c r="B904" s="147"/>
      <c r="C904" s="158" t="s">
        <v>343</v>
      </c>
      <c r="D904" s="158"/>
      <c r="E904" s="158"/>
      <c r="F904" s="158"/>
      <c r="G904" s="159"/>
      <c r="H904" s="101"/>
      <c r="I904" s="98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W904" s="224"/>
      <c r="X904" s="224"/>
      <c r="Y904" s="224"/>
      <c r="Z904" s="224"/>
      <c r="AA904" s="224"/>
      <c r="AB904" s="224"/>
      <c r="AC904" s="224"/>
      <c r="AD904" s="224"/>
      <c r="AE904" s="224"/>
      <c r="AF904" s="224"/>
      <c r="AG904" s="224"/>
      <c r="AH904" s="224"/>
    </row>
    <row r="905" spans="1:36" s="81" customFormat="1">
      <c r="A905" s="88">
        <v>896</v>
      </c>
      <c r="B905" s="147"/>
      <c r="C905" s="160" t="s">
        <v>476</v>
      </c>
      <c r="D905" s="98"/>
      <c r="E905" s="161">
        <v>60</v>
      </c>
      <c r="F905" s="139" t="s">
        <v>81</v>
      </c>
      <c r="G905" s="152">
        <v>150</v>
      </c>
      <c r="H905" s="153">
        <f>G905*E905</f>
        <v>9000</v>
      </c>
      <c r="I905" s="98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W905" s="224"/>
      <c r="X905" s="224"/>
      <c r="Y905" s="224"/>
      <c r="Z905" s="224"/>
      <c r="AA905" s="224"/>
      <c r="AB905" s="224"/>
      <c r="AC905" s="224"/>
      <c r="AD905" s="224"/>
      <c r="AE905" s="224"/>
      <c r="AF905" s="224"/>
      <c r="AG905" s="224"/>
      <c r="AH905" s="224"/>
    </row>
    <row r="906" spans="1:36" s="81" customFormat="1">
      <c r="A906" s="88">
        <v>897</v>
      </c>
      <c r="B906" s="147"/>
      <c r="C906" s="160" t="s">
        <v>151</v>
      </c>
      <c r="D906" s="98"/>
      <c r="E906" s="161">
        <v>60</v>
      </c>
      <c r="F906" s="139" t="s">
        <v>81</v>
      </c>
      <c r="G906" s="100">
        <v>250</v>
      </c>
      <c r="H906" s="162">
        <f>G906*E906</f>
        <v>15000</v>
      </c>
      <c r="I906" s="98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W906" s="224"/>
      <c r="X906" s="224"/>
      <c r="Y906" s="224"/>
      <c r="Z906" s="224"/>
      <c r="AA906" s="224"/>
      <c r="AB906" s="224"/>
      <c r="AC906" s="224"/>
      <c r="AD906" s="224"/>
      <c r="AE906" s="224"/>
      <c r="AF906" s="224"/>
      <c r="AG906" s="224"/>
      <c r="AH906" s="224"/>
    </row>
    <row r="907" spans="1:36" s="81" customFormat="1">
      <c r="A907" s="88">
        <v>898</v>
      </c>
      <c r="B907" s="147"/>
      <c r="C907" s="160" t="s">
        <v>160</v>
      </c>
      <c r="D907" s="98"/>
      <c r="E907" s="161">
        <v>8</v>
      </c>
      <c r="F907" s="161" t="s">
        <v>109</v>
      </c>
      <c r="G907" s="100">
        <v>525</v>
      </c>
      <c r="H907" s="162">
        <f t="shared" ref="H907:H909" si="64">G907*E907</f>
        <v>4200</v>
      </c>
      <c r="I907" s="98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W907" s="224"/>
      <c r="X907" s="224"/>
      <c r="Y907" s="224"/>
      <c r="Z907" s="224"/>
      <c r="AA907" s="224"/>
      <c r="AB907" s="224"/>
      <c r="AC907" s="224"/>
      <c r="AD907" s="224"/>
      <c r="AE907" s="224"/>
      <c r="AF907" s="224"/>
      <c r="AG907" s="224"/>
      <c r="AH907" s="224"/>
    </row>
    <row r="908" spans="1:36" s="81" customFormat="1">
      <c r="A908" s="88">
        <v>899</v>
      </c>
      <c r="B908" s="147"/>
      <c r="C908" s="160" t="s">
        <v>477</v>
      </c>
      <c r="D908" s="98"/>
      <c r="E908" s="161">
        <v>4</v>
      </c>
      <c r="F908" s="161" t="s">
        <v>109</v>
      </c>
      <c r="G908" s="100">
        <v>525</v>
      </c>
      <c r="H908" s="162">
        <f t="shared" si="64"/>
        <v>2100</v>
      </c>
      <c r="I908" s="98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W908" s="224"/>
      <c r="X908" s="224"/>
      <c r="Y908" s="224"/>
      <c r="Z908" s="224"/>
      <c r="AA908" s="224"/>
      <c r="AB908" s="224"/>
      <c r="AC908" s="224"/>
      <c r="AD908" s="224"/>
      <c r="AE908" s="224"/>
      <c r="AF908" s="224"/>
      <c r="AG908" s="224"/>
      <c r="AH908" s="224"/>
    </row>
    <row r="909" spans="1:36" s="81" customFormat="1">
      <c r="A909" s="88">
        <v>900</v>
      </c>
      <c r="B909" s="147"/>
      <c r="C909" s="160" t="s">
        <v>161</v>
      </c>
      <c r="D909" s="98"/>
      <c r="E909" s="161">
        <v>4</v>
      </c>
      <c r="F909" s="161" t="s">
        <v>162</v>
      </c>
      <c r="G909" s="100">
        <v>1500</v>
      </c>
      <c r="H909" s="162">
        <f t="shared" si="64"/>
        <v>6000</v>
      </c>
      <c r="I909" s="98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W909" s="224"/>
      <c r="X909" s="224"/>
      <c r="Y909" s="224"/>
      <c r="Z909" s="224"/>
      <c r="AA909" s="224"/>
      <c r="AB909" s="224"/>
      <c r="AC909" s="224"/>
      <c r="AD909" s="224"/>
      <c r="AE909" s="224"/>
      <c r="AF909" s="224"/>
      <c r="AG909" s="224"/>
      <c r="AH909" s="224"/>
    </row>
    <row r="910" spans="1:36" s="81" customFormat="1">
      <c r="A910" s="88">
        <v>901</v>
      </c>
      <c r="B910" s="147"/>
      <c r="C910" s="164" t="s">
        <v>346</v>
      </c>
      <c r="D910" s="98"/>
      <c r="E910" s="161"/>
      <c r="F910" s="161"/>
      <c r="G910" s="163"/>
      <c r="H910" s="162"/>
      <c r="I910" s="98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W910" s="224"/>
      <c r="X910" s="224"/>
      <c r="Y910" s="224"/>
      <c r="Z910" s="224"/>
      <c r="AA910" s="224"/>
      <c r="AB910" s="224"/>
      <c r="AC910" s="224"/>
      <c r="AD910" s="224"/>
      <c r="AE910" s="224"/>
      <c r="AF910" s="224"/>
      <c r="AG910" s="224"/>
      <c r="AH910" s="224"/>
    </row>
    <row r="911" spans="1:36" s="81" customFormat="1">
      <c r="A911" s="88">
        <v>902</v>
      </c>
      <c r="B911" s="147"/>
      <c r="C911" s="160" t="s">
        <v>476</v>
      </c>
      <c r="D911" s="98"/>
      <c r="E911" s="161">
        <v>50</v>
      </c>
      <c r="F911" s="161" t="s">
        <v>81</v>
      </c>
      <c r="G911" s="163">
        <v>150</v>
      </c>
      <c r="H911" s="162">
        <f t="shared" ref="H911:H915" si="65">G911*E911</f>
        <v>7500</v>
      </c>
      <c r="I911" s="98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W911" s="224"/>
      <c r="X911" s="224"/>
      <c r="Y911" s="224"/>
      <c r="Z911" s="224"/>
      <c r="AA911" s="224"/>
      <c r="AB911" s="224"/>
      <c r="AC911" s="224"/>
      <c r="AD911" s="224"/>
      <c r="AE911" s="224"/>
      <c r="AF911" s="224"/>
      <c r="AG911" s="224"/>
      <c r="AH911" s="224"/>
    </row>
    <row r="912" spans="1:36" s="81" customFormat="1">
      <c r="A912" s="88">
        <v>903</v>
      </c>
      <c r="B912" s="147"/>
      <c r="C912" s="160" t="s">
        <v>151</v>
      </c>
      <c r="D912" s="98"/>
      <c r="E912" s="161">
        <v>50</v>
      </c>
      <c r="F912" s="161" t="s">
        <v>81</v>
      </c>
      <c r="G912" s="163">
        <v>250</v>
      </c>
      <c r="H912" s="162">
        <f t="shared" si="65"/>
        <v>12500</v>
      </c>
      <c r="I912" s="98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W912" s="224"/>
      <c r="X912" s="224"/>
      <c r="Y912" s="224"/>
      <c r="Z912" s="224"/>
      <c r="AA912" s="224"/>
      <c r="AB912" s="224"/>
      <c r="AC912" s="224"/>
      <c r="AD912" s="224"/>
      <c r="AE912" s="224"/>
      <c r="AF912" s="224"/>
      <c r="AG912" s="224"/>
      <c r="AH912" s="224"/>
    </row>
    <row r="913" spans="1:36" s="81" customFormat="1">
      <c r="A913" s="88">
        <v>904</v>
      </c>
      <c r="B913" s="147"/>
      <c r="C913" s="160" t="s">
        <v>160</v>
      </c>
      <c r="D913" s="98"/>
      <c r="E913" s="161">
        <v>8</v>
      </c>
      <c r="F913" s="161" t="s">
        <v>109</v>
      </c>
      <c r="G913" s="100">
        <v>525</v>
      </c>
      <c r="H913" s="162">
        <f t="shared" si="65"/>
        <v>4200</v>
      </c>
      <c r="I913" s="98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W913" s="224"/>
      <c r="X913" s="224"/>
      <c r="Y913" s="224"/>
      <c r="Z913" s="224"/>
      <c r="AA913" s="224"/>
      <c r="AB913" s="224"/>
      <c r="AC913" s="224"/>
      <c r="AD913" s="224"/>
      <c r="AE913" s="224"/>
      <c r="AF913" s="224"/>
      <c r="AG913" s="224"/>
      <c r="AH913" s="224"/>
    </row>
    <row r="914" spans="1:36" s="81" customFormat="1">
      <c r="A914" s="88">
        <v>905</v>
      </c>
      <c r="B914" s="147"/>
      <c r="C914" s="160" t="s">
        <v>477</v>
      </c>
      <c r="D914" s="98"/>
      <c r="E914" s="161">
        <v>4</v>
      </c>
      <c r="F914" s="161" t="s">
        <v>109</v>
      </c>
      <c r="G914" s="100">
        <v>525</v>
      </c>
      <c r="H914" s="162">
        <f t="shared" si="65"/>
        <v>2100</v>
      </c>
      <c r="I914" s="98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W914" s="224"/>
      <c r="X914" s="224"/>
      <c r="Y914" s="224"/>
      <c r="Z914" s="224"/>
      <c r="AA914" s="224"/>
      <c r="AB914" s="224"/>
      <c r="AC914" s="224"/>
      <c r="AD914" s="224"/>
      <c r="AE914" s="224"/>
      <c r="AF914" s="224"/>
      <c r="AG914" s="224"/>
      <c r="AH914" s="224"/>
    </row>
    <row r="915" spans="1:36" s="81" customFormat="1">
      <c r="A915" s="88">
        <v>906</v>
      </c>
      <c r="B915" s="147"/>
      <c r="C915" s="160" t="s">
        <v>161</v>
      </c>
      <c r="D915" s="98"/>
      <c r="E915" s="161">
        <v>3</v>
      </c>
      <c r="F915" s="161" t="s">
        <v>162</v>
      </c>
      <c r="G915" s="100">
        <v>1500</v>
      </c>
      <c r="H915" s="162">
        <f t="shared" si="65"/>
        <v>4500</v>
      </c>
      <c r="I915" s="98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W915" s="224"/>
      <c r="X915" s="224"/>
      <c r="Y915" s="224"/>
      <c r="Z915" s="224"/>
      <c r="AA915" s="224"/>
      <c r="AB915" s="224"/>
      <c r="AC915" s="224"/>
      <c r="AD915" s="224"/>
      <c r="AE915" s="224"/>
      <c r="AF915" s="224"/>
      <c r="AG915" s="224"/>
      <c r="AH915" s="224"/>
    </row>
    <row r="916" spans="1:36">
      <c r="A916" s="237">
        <v>907</v>
      </c>
      <c r="B916" s="56" t="s">
        <v>48</v>
      </c>
      <c r="C916" s="56" t="s">
        <v>420</v>
      </c>
      <c r="D916" s="61" t="s">
        <v>38</v>
      </c>
      <c r="E916" s="61"/>
      <c r="F916" s="61"/>
      <c r="G916" s="62"/>
      <c r="H916" s="65">
        <f>SUM(H917:H920)</f>
        <v>12100</v>
      </c>
      <c r="I916" s="61" t="s">
        <v>26</v>
      </c>
      <c r="J916" s="233"/>
      <c r="K916" s="233"/>
      <c r="L916" s="233"/>
      <c r="M916" s="233">
        <v>1</v>
      </c>
      <c r="N916" s="233"/>
      <c r="O916" s="233"/>
      <c r="P916" s="233"/>
      <c r="Q916" s="233"/>
      <c r="R916" s="233"/>
      <c r="S916" s="233"/>
      <c r="T916" s="233"/>
      <c r="U916" s="233"/>
      <c r="W916" s="223"/>
      <c r="X916" s="223"/>
      <c r="Y916" s="223"/>
      <c r="Z916" s="223">
        <f>+H916</f>
        <v>12100</v>
      </c>
      <c r="AA916" s="223"/>
      <c r="AB916" s="223"/>
      <c r="AC916" s="223"/>
      <c r="AD916" s="223"/>
      <c r="AE916" s="223"/>
      <c r="AF916" s="223"/>
      <c r="AG916" s="223"/>
      <c r="AH916" s="223"/>
      <c r="AI916" s="83">
        <f>SUBTOTAL(9,J916:U916)</f>
        <v>1</v>
      </c>
      <c r="AJ916" s="84">
        <f>+H916/AI916</f>
        <v>12100</v>
      </c>
    </row>
    <row r="917" spans="1:36" s="81" customFormat="1">
      <c r="A917" s="88">
        <v>908</v>
      </c>
      <c r="B917" s="96"/>
      <c r="C917" s="160" t="s">
        <v>476</v>
      </c>
      <c r="D917" s="98"/>
      <c r="E917" s="165">
        <v>25</v>
      </c>
      <c r="F917" s="165" t="s">
        <v>81</v>
      </c>
      <c r="G917" s="155">
        <v>150</v>
      </c>
      <c r="H917" s="153">
        <f>G917*E917</f>
        <v>3750</v>
      </c>
      <c r="I917" s="98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W917" s="224"/>
      <c r="X917" s="224"/>
      <c r="Y917" s="224"/>
      <c r="Z917" s="224"/>
      <c r="AA917" s="224"/>
      <c r="AB917" s="224"/>
      <c r="AC917" s="224"/>
      <c r="AD917" s="224"/>
      <c r="AE917" s="224"/>
      <c r="AF917" s="224"/>
      <c r="AG917" s="224"/>
      <c r="AH917" s="224"/>
    </row>
    <row r="918" spans="1:36" s="81" customFormat="1">
      <c r="A918" s="88">
        <v>909</v>
      </c>
      <c r="B918" s="96"/>
      <c r="C918" s="160" t="s">
        <v>151</v>
      </c>
      <c r="D918" s="98"/>
      <c r="E918" s="161">
        <v>25</v>
      </c>
      <c r="F918" s="139" t="s">
        <v>81</v>
      </c>
      <c r="G918" s="152">
        <v>250</v>
      </c>
      <c r="H918" s="153">
        <f>G918*E918</f>
        <v>6250</v>
      </c>
      <c r="I918" s="98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W918" s="224"/>
      <c r="X918" s="224"/>
      <c r="Y918" s="224"/>
      <c r="Z918" s="224"/>
      <c r="AA918" s="224"/>
      <c r="AB918" s="224"/>
      <c r="AC918" s="224"/>
      <c r="AD918" s="224"/>
      <c r="AE918" s="224"/>
      <c r="AF918" s="224"/>
      <c r="AG918" s="224"/>
      <c r="AH918" s="224"/>
    </row>
    <row r="919" spans="1:36" s="81" customFormat="1">
      <c r="A919" s="88">
        <v>910</v>
      </c>
      <c r="B919" s="96"/>
      <c r="C919" s="160" t="s">
        <v>160</v>
      </c>
      <c r="D919" s="98"/>
      <c r="E919" s="161">
        <v>2</v>
      </c>
      <c r="F919" s="161" t="s">
        <v>109</v>
      </c>
      <c r="G919" s="163">
        <v>525</v>
      </c>
      <c r="H919" s="162">
        <f>G919*E919</f>
        <v>1050</v>
      </c>
      <c r="I919" s="98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W919" s="224"/>
      <c r="X919" s="224"/>
      <c r="Y919" s="224"/>
      <c r="Z919" s="224"/>
      <c r="AA919" s="224"/>
      <c r="AB919" s="224"/>
      <c r="AC919" s="224"/>
      <c r="AD919" s="224"/>
      <c r="AE919" s="224"/>
      <c r="AF919" s="224"/>
      <c r="AG919" s="224"/>
      <c r="AH919" s="224"/>
    </row>
    <row r="920" spans="1:36" s="81" customFormat="1">
      <c r="A920" s="88">
        <v>911</v>
      </c>
      <c r="B920" s="96"/>
      <c r="C920" s="160" t="s">
        <v>477</v>
      </c>
      <c r="D920" s="98"/>
      <c r="E920" s="161">
        <v>2</v>
      </c>
      <c r="F920" s="161" t="s">
        <v>109</v>
      </c>
      <c r="G920" s="100">
        <v>525</v>
      </c>
      <c r="H920" s="162">
        <f>G920*E920</f>
        <v>1050</v>
      </c>
      <c r="I920" s="98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W920" s="224"/>
      <c r="X920" s="224"/>
      <c r="Y920" s="224"/>
      <c r="Z920" s="224"/>
      <c r="AA920" s="224"/>
      <c r="AB920" s="224"/>
      <c r="AC920" s="224"/>
      <c r="AD920" s="224"/>
      <c r="AE920" s="224"/>
      <c r="AF920" s="224"/>
      <c r="AG920" s="224"/>
      <c r="AH920" s="224"/>
    </row>
    <row r="921" spans="1:36" ht="25.5">
      <c r="A921" s="237">
        <v>912</v>
      </c>
      <c r="B921" s="56" t="s">
        <v>48</v>
      </c>
      <c r="C921" s="56" t="s">
        <v>347</v>
      </c>
      <c r="D921" s="61" t="s">
        <v>38</v>
      </c>
      <c r="E921" s="61"/>
      <c r="F921" s="61"/>
      <c r="G921" s="62"/>
      <c r="H921" s="65">
        <f>SUM(H922:H933)</f>
        <v>78500</v>
      </c>
      <c r="I921" s="61" t="s">
        <v>26</v>
      </c>
      <c r="J921" s="233">
        <v>1</v>
      </c>
      <c r="K921" s="233"/>
      <c r="L921" s="233"/>
      <c r="M921" s="233"/>
      <c r="N921" s="233"/>
      <c r="O921" s="233"/>
      <c r="P921" s="233"/>
      <c r="Q921" s="233"/>
      <c r="R921" s="233"/>
      <c r="S921" s="233"/>
      <c r="T921" s="233"/>
      <c r="U921" s="233"/>
      <c r="W921" s="223">
        <f>+H921</f>
        <v>78500</v>
      </c>
      <c r="X921" s="223"/>
      <c r="Y921" s="223"/>
      <c r="Z921" s="223"/>
      <c r="AA921" s="223"/>
      <c r="AB921" s="223"/>
      <c r="AC921" s="223"/>
      <c r="AD921" s="223"/>
      <c r="AE921" s="223"/>
      <c r="AF921" s="223"/>
      <c r="AG921" s="223"/>
      <c r="AH921" s="223"/>
      <c r="AI921" s="83">
        <f>SUBTOTAL(9,J921:U921)</f>
        <v>1</v>
      </c>
      <c r="AJ921" s="84">
        <f>+H921/AI921</f>
        <v>78500</v>
      </c>
    </row>
    <row r="922" spans="1:36" s="81" customFormat="1">
      <c r="A922" s="88">
        <v>913</v>
      </c>
      <c r="B922" s="96"/>
      <c r="C922" s="187" t="s">
        <v>348</v>
      </c>
      <c r="D922" s="165"/>
      <c r="E922" s="165"/>
      <c r="F922" s="155"/>
      <c r="G922" s="153"/>
      <c r="H922" s="101"/>
      <c r="I922" s="98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W922" s="224"/>
      <c r="X922" s="224"/>
      <c r="Y922" s="224"/>
      <c r="Z922" s="224"/>
      <c r="AA922" s="224"/>
      <c r="AB922" s="224"/>
      <c r="AC922" s="224"/>
      <c r="AD922" s="224"/>
      <c r="AE922" s="224"/>
      <c r="AF922" s="224"/>
      <c r="AG922" s="224"/>
      <c r="AH922" s="224"/>
    </row>
    <row r="923" spans="1:36" s="81" customFormat="1">
      <c r="A923" s="88">
        <v>914</v>
      </c>
      <c r="B923" s="96"/>
      <c r="C923" s="160" t="s">
        <v>484</v>
      </c>
      <c r="D923" s="98"/>
      <c r="E923" s="161">
        <v>90</v>
      </c>
      <c r="F923" s="139" t="s">
        <v>81</v>
      </c>
      <c r="G923" s="152">
        <v>120</v>
      </c>
      <c r="H923" s="153">
        <f>G923*E923</f>
        <v>10800</v>
      </c>
      <c r="I923" s="98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W923" s="224"/>
      <c r="X923" s="224"/>
      <c r="Y923" s="224"/>
      <c r="Z923" s="224"/>
      <c r="AA923" s="224"/>
      <c r="AB923" s="224"/>
      <c r="AC923" s="224"/>
      <c r="AD923" s="224"/>
      <c r="AE923" s="224"/>
      <c r="AF923" s="224"/>
      <c r="AG923" s="224"/>
      <c r="AH923" s="224"/>
    </row>
    <row r="924" spans="1:36" s="81" customFormat="1">
      <c r="A924" s="88">
        <v>915</v>
      </c>
      <c r="B924" s="96"/>
      <c r="C924" s="160" t="s">
        <v>485</v>
      </c>
      <c r="D924" s="98"/>
      <c r="E924" s="161">
        <v>90</v>
      </c>
      <c r="F924" s="139" t="s">
        <v>81</v>
      </c>
      <c r="G924" s="100">
        <v>180</v>
      </c>
      <c r="H924" s="162">
        <f>G924*E924</f>
        <v>16200</v>
      </c>
      <c r="I924" s="98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W924" s="224"/>
      <c r="X924" s="224"/>
      <c r="Y924" s="224"/>
      <c r="Z924" s="224"/>
      <c r="AA924" s="224"/>
      <c r="AB924" s="224"/>
      <c r="AC924" s="224"/>
      <c r="AD924" s="224"/>
      <c r="AE924" s="224"/>
      <c r="AF924" s="224"/>
      <c r="AG924" s="224"/>
      <c r="AH924" s="224"/>
    </row>
    <row r="925" spans="1:36" s="81" customFormat="1">
      <c r="A925" s="88">
        <v>916</v>
      </c>
      <c r="B925" s="96"/>
      <c r="C925" s="160" t="s">
        <v>486</v>
      </c>
      <c r="D925" s="98"/>
      <c r="E925" s="161">
        <v>8</v>
      </c>
      <c r="F925" s="161" t="s">
        <v>109</v>
      </c>
      <c r="G925" s="100">
        <v>525</v>
      </c>
      <c r="H925" s="162">
        <f t="shared" ref="H925:H927" si="66">G925*E925</f>
        <v>4200</v>
      </c>
      <c r="I925" s="98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W925" s="224"/>
      <c r="X925" s="224"/>
      <c r="Y925" s="224"/>
      <c r="Z925" s="224"/>
      <c r="AA925" s="224"/>
      <c r="AB925" s="224"/>
      <c r="AC925" s="224"/>
      <c r="AD925" s="224"/>
      <c r="AE925" s="224"/>
      <c r="AF925" s="224"/>
      <c r="AG925" s="224"/>
      <c r="AH925" s="224"/>
    </row>
    <row r="926" spans="1:36" s="81" customFormat="1">
      <c r="A926" s="88">
        <v>917</v>
      </c>
      <c r="B926" s="96"/>
      <c r="C926" s="160" t="s">
        <v>161</v>
      </c>
      <c r="D926" s="98"/>
      <c r="E926" s="161">
        <v>4</v>
      </c>
      <c r="F926" s="161" t="s">
        <v>162</v>
      </c>
      <c r="G926" s="100">
        <v>1500</v>
      </c>
      <c r="H926" s="162">
        <f t="shared" si="66"/>
        <v>6000</v>
      </c>
      <c r="I926" s="98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W926" s="224"/>
      <c r="X926" s="224"/>
      <c r="Y926" s="224"/>
      <c r="Z926" s="224"/>
      <c r="AA926" s="224"/>
      <c r="AB926" s="224"/>
      <c r="AC926" s="224"/>
      <c r="AD926" s="224"/>
      <c r="AE926" s="224"/>
      <c r="AF926" s="224"/>
      <c r="AG926" s="224"/>
      <c r="AH926" s="224"/>
    </row>
    <row r="927" spans="1:36" s="81" customFormat="1">
      <c r="A927" s="88">
        <v>918</v>
      </c>
      <c r="B927" s="96"/>
      <c r="C927" s="160" t="s">
        <v>477</v>
      </c>
      <c r="D927" s="98"/>
      <c r="E927" s="161">
        <v>4</v>
      </c>
      <c r="F927" s="161" t="s">
        <v>109</v>
      </c>
      <c r="G927" s="100">
        <v>525</v>
      </c>
      <c r="H927" s="162">
        <f t="shared" si="66"/>
        <v>2100</v>
      </c>
      <c r="I927" s="98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W927" s="224"/>
      <c r="X927" s="224"/>
      <c r="Y927" s="224"/>
      <c r="Z927" s="224"/>
      <c r="AA927" s="224"/>
      <c r="AB927" s="224"/>
      <c r="AC927" s="224"/>
      <c r="AD927" s="224"/>
      <c r="AE927" s="224"/>
      <c r="AF927" s="224"/>
      <c r="AG927" s="224"/>
      <c r="AH927" s="224"/>
    </row>
    <row r="928" spans="1:36" s="81" customFormat="1">
      <c r="A928" s="88">
        <v>919</v>
      </c>
      <c r="B928" s="96"/>
      <c r="C928" s="164" t="s">
        <v>356</v>
      </c>
      <c r="D928" s="98"/>
      <c r="E928" s="161"/>
      <c r="F928" s="161"/>
      <c r="G928" s="163"/>
      <c r="H928" s="162"/>
      <c r="I928" s="98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W928" s="224"/>
      <c r="X928" s="224"/>
      <c r="Y928" s="224"/>
      <c r="Z928" s="224"/>
      <c r="AA928" s="224"/>
      <c r="AB928" s="224"/>
      <c r="AC928" s="224"/>
      <c r="AD928" s="224"/>
      <c r="AE928" s="224"/>
      <c r="AF928" s="224"/>
      <c r="AG928" s="224"/>
      <c r="AH928" s="224"/>
    </row>
    <row r="929" spans="1:36" s="81" customFormat="1">
      <c r="A929" s="88">
        <v>920</v>
      </c>
      <c r="B929" s="96"/>
      <c r="C929" s="160" t="s">
        <v>484</v>
      </c>
      <c r="D929" s="98"/>
      <c r="E929" s="161">
        <v>90</v>
      </c>
      <c r="F929" s="161" t="s">
        <v>81</v>
      </c>
      <c r="G929" s="163">
        <v>120</v>
      </c>
      <c r="H929" s="162">
        <f t="shared" ref="H929:H933" si="67">G929*E929</f>
        <v>10800</v>
      </c>
      <c r="I929" s="98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W929" s="224"/>
      <c r="X929" s="224"/>
      <c r="Y929" s="224"/>
      <c r="Z929" s="224"/>
      <c r="AA929" s="224"/>
      <c r="AB929" s="224"/>
      <c r="AC929" s="224"/>
      <c r="AD929" s="224"/>
      <c r="AE929" s="224"/>
      <c r="AF929" s="224"/>
      <c r="AG929" s="224"/>
      <c r="AH929" s="224"/>
    </row>
    <row r="930" spans="1:36" s="81" customFormat="1">
      <c r="A930" s="88">
        <v>921</v>
      </c>
      <c r="B930" s="96"/>
      <c r="C930" s="160" t="s">
        <v>485</v>
      </c>
      <c r="D930" s="98"/>
      <c r="E930" s="161">
        <v>90</v>
      </c>
      <c r="F930" s="161" t="s">
        <v>81</v>
      </c>
      <c r="G930" s="163">
        <v>180</v>
      </c>
      <c r="H930" s="162">
        <f t="shared" si="67"/>
        <v>16200</v>
      </c>
      <c r="I930" s="98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W930" s="224"/>
      <c r="X930" s="224"/>
      <c r="Y930" s="224"/>
      <c r="Z930" s="224"/>
      <c r="AA930" s="224"/>
      <c r="AB930" s="224"/>
      <c r="AC930" s="224"/>
      <c r="AD930" s="224"/>
      <c r="AE930" s="224"/>
      <c r="AF930" s="224"/>
      <c r="AG930" s="224"/>
      <c r="AH930" s="224"/>
    </row>
    <row r="931" spans="1:36" s="81" customFormat="1">
      <c r="A931" s="88">
        <v>922</v>
      </c>
      <c r="B931" s="96"/>
      <c r="C931" s="160" t="s">
        <v>486</v>
      </c>
      <c r="D931" s="98"/>
      <c r="E931" s="161">
        <v>8</v>
      </c>
      <c r="F931" s="161" t="s">
        <v>109</v>
      </c>
      <c r="G931" s="100">
        <v>525</v>
      </c>
      <c r="H931" s="162">
        <f t="shared" si="67"/>
        <v>4200</v>
      </c>
      <c r="I931" s="98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W931" s="224"/>
      <c r="X931" s="224"/>
      <c r="Y931" s="224"/>
      <c r="Z931" s="224"/>
      <c r="AA931" s="224"/>
      <c r="AB931" s="224"/>
      <c r="AC931" s="224"/>
      <c r="AD931" s="224"/>
      <c r="AE931" s="224"/>
      <c r="AF931" s="224"/>
      <c r="AG931" s="224"/>
      <c r="AH931" s="224"/>
    </row>
    <row r="932" spans="1:36" s="81" customFormat="1">
      <c r="A932" s="88">
        <v>923</v>
      </c>
      <c r="B932" s="96"/>
      <c r="C932" s="160" t="s">
        <v>161</v>
      </c>
      <c r="D932" s="98"/>
      <c r="E932" s="161">
        <v>4</v>
      </c>
      <c r="F932" s="161" t="s">
        <v>162</v>
      </c>
      <c r="G932" s="100">
        <v>1500</v>
      </c>
      <c r="H932" s="162">
        <f t="shared" si="67"/>
        <v>6000</v>
      </c>
      <c r="I932" s="98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W932" s="224"/>
      <c r="X932" s="224"/>
      <c r="Y932" s="224"/>
      <c r="Z932" s="224"/>
      <c r="AA932" s="224"/>
      <c r="AB932" s="224"/>
      <c r="AC932" s="224"/>
      <c r="AD932" s="224"/>
      <c r="AE932" s="224"/>
      <c r="AF932" s="224"/>
      <c r="AG932" s="224"/>
      <c r="AH932" s="224"/>
    </row>
    <row r="933" spans="1:36" s="81" customFormat="1">
      <c r="A933" s="88">
        <v>924</v>
      </c>
      <c r="B933" s="96"/>
      <c r="C933" s="160" t="s">
        <v>477</v>
      </c>
      <c r="D933" s="98"/>
      <c r="E933" s="161">
        <v>4</v>
      </c>
      <c r="F933" s="161" t="s">
        <v>109</v>
      </c>
      <c r="G933" s="100">
        <v>500</v>
      </c>
      <c r="H933" s="162">
        <f t="shared" si="67"/>
        <v>2000</v>
      </c>
      <c r="I933" s="98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W933" s="224"/>
      <c r="X933" s="224"/>
      <c r="Y933" s="224"/>
      <c r="Z933" s="224"/>
      <c r="AA933" s="224"/>
      <c r="AB933" s="224"/>
      <c r="AC933" s="224"/>
      <c r="AD933" s="224"/>
      <c r="AE933" s="224"/>
      <c r="AF933" s="224"/>
      <c r="AG933" s="224"/>
      <c r="AH933" s="224"/>
    </row>
    <row r="934" spans="1:36" ht="25.5">
      <c r="A934" s="237">
        <v>925</v>
      </c>
      <c r="B934" s="56" t="s">
        <v>48</v>
      </c>
      <c r="C934" s="56" t="s">
        <v>357</v>
      </c>
      <c r="D934" s="61" t="s">
        <v>38</v>
      </c>
      <c r="E934" s="61"/>
      <c r="F934" s="61"/>
      <c r="G934" s="62"/>
      <c r="H934" s="65">
        <f>SUM(H935:H939)</f>
        <v>25700</v>
      </c>
      <c r="I934" s="61" t="s">
        <v>26</v>
      </c>
      <c r="J934" s="233">
        <v>1</v>
      </c>
      <c r="K934" s="233"/>
      <c r="L934" s="233"/>
      <c r="M934" s="233"/>
      <c r="N934" s="233"/>
      <c r="O934" s="233"/>
      <c r="P934" s="233"/>
      <c r="Q934" s="233"/>
      <c r="R934" s="233"/>
      <c r="S934" s="233"/>
      <c r="T934" s="233"/>
      <c r="U934" s="233"/>
      <c r="W934" s="223">
        <f>+H934</f>
        <v>25700</v>
      </c>
      <c r="X934" s="223"/>
      <c r="Y934" s="223"/>
      <c r="Z934" s="223"/>
      <c r="AA934" s="223"/>
      <c r="AB934" s="223"/>
      <c r="AC934" s="223"/>
      <c r="AD934" s="223"/>
      <c r="AE934" s="223"/>
      <c r="AF934" s="223"/>
      <c r="AG934" s="223"/>
      <c r="AH934" s="223"/>
      <c r="AI934" s="83">
        <f>SUBTOTAL(9,J934:U934)</f>
        <v>1</v>
      </c>
      <c r="AJ934" s="84">
        <f>+H934/AI934</f>
        <v>25700</v>
      </c>
    </row>
    <row r="935" spans="1:36" s="81" customFormat="1">
      <c r="A935" s="88">
        <v>926</v>
      </c>
      <c r="B935" s="96"/>
      <c r="C935" s="160" t="s">
        <v>476</v>
      </c>
      <c r="D935" s="98"/>
      <c r="E935" s="161">
        <v>50</v>
      </c>
      <c r="F935" s="139" t="s">
        <v>81</v>
      </c>
      <c r="G935" s="152">
        <v>150</v>
      </c>
      <c r="H935" s="153">
        <f>G935*E935</f>
        <v>7500</v>
      </c>
      <c r="I935" s="98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W935" s="224"/>
      <c r="X935" s="224"/>
      <c r="Y935" s="224"/>
      <c r="Z935" s="224"/>
      <c r="AA935" s="224"/>
      <c r="AB935" s="224"/>
      <c r="AC935" s="224"/>
      <c r="AD935" s="224"/>
      <c r="AE935" s="224"/>
      <c r="AF935" s="224"/>
      <c r="AG935" s="224"/>
      <c r="AH935" s="224"/>
    </row>
    <row r="936" spans="1:36" s="81" customFormat="1">
      <c r="A936" s="88">
        <v>927</v>
      </c>
      <c r="B936" s="96"/>
      <c r="C936" s="160" t="s">
        <v>151</v>
      </c>
      <c r="D936" s="98"/>
      <c r="E936" s="161">
        <v>50</v>
      </c>
      <c r="F936" s="139" t="s">
        <v>81</v>
      </c>
      <c r="G936" s="100">
        <v>250</v>
      </c>
      <c r="H936" s="162">
        <f>G936*E936</f>
        <v>12500</v>
      </c>
      <c r="I936" s="98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W936" s="224"/>
      <c r="X936" s="224"/>
      <c r="Y936" s="224"/>
      <c r="Z936" s="224"/>
      <c r="AA936" s="224"/>
      <c r="AB936" s="224"/>
      <c r="AC936" s="224"/>
      <c r="AD936" s="224"/>
      <c r="AE936" s="224"/>
      <c r="AF936" s="224"/>
      <c r="AG936" s="224"/>
      <c r="AH936" s="224"/>
    </row>
    <row r="937" spans="1:36" s="81" customFormat="1">
      <c r="A937" s="88">
        <v>928</v>
      </c>
      <c r="B937" s="96"/>
      <c r="C937" s="160" t="s">
        <v>160</v>
      </c>
      <c r="D937" s="98"/>
      <c r="E937" s="161">
        <v>4</v>
      </c>
      <c r="F937" s="161" t="s">
        <v>109</v>
      </c>
      <c r="G937" s="100">
        <v>525</v>
      </c>
      <c r="H937" s="162">
        <f>G937*E937</f>
        <v>2100</v>
      </c>
      <c r="I937" s="98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W937" s="224"/>
      <c r="X937" s="224"/>
      <c r="Y937" s="224"/>
      <c r="Z937" s="224"/>
      <c r="AA937" s="224"/>
      <c r="AB937" s="224"/>
      <c r="AC937" s="224"/>
      <c r="AD937" s="224"/>
      <c r="AE937" s="224"/>
      <c r="AF937" s="224"/>
      <c r="AG937" s="224"/>
      <c r="AH937" s="224"/>
    </row>
    <row r="938" spans="1:36" s="81" customFormat="1">
      <c r="A938" s="88">
        <v>929</v>
      </c>
      <c r="B938" s="96"/>
      <c r="C938" s="160" t="s">
        <v>477</v>
      </c>
      <c r="D938" s="98"/>
      <c r="E938" s="161">
        <v>1</v>
      </c>
      <c r="F938" s="161" t="s">
        <v>162</v>
      </c>
      <c r="G938" s="100">
        <v>1500</v>
      </c>
      <c r="H938" s="162">
        <f t="shared" ref="H938:H939" si="68">G938*E938</f>
        <v>1500</v>
      </c>
      <c r="I938" s="98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W938" s="224"/>
      <c r="X938" s="224"/>
      <c r="Y938" s="224"/>
      <c r="Z938" s="224"/>
      <c r="AA938" s="224"/>
      <c r="AB938" s="224"/>
      <c r="AC938" s="224"/>
      <c r="AD938" s="224"/>
      <c r="AE938" s="224"/>
      <c r="AF938" s="224"/>
      <c r="AG938" s="224"/>
      <c r="AH938" s="224"/>
    </row>
    <row r="939" spans="1:36" s="81" customFormat="1">
      <c r="A939" s="88">
        <v>930</v>
      </c>
      <c r="B939" s="96"/>
      <c r="C939" s="160" t="s">
        <v>161</v>
      </c>
      <c r="D939" s="98"/>
      <c r="E939" s="161">
        <v>4</v>
      </c>
      <c r="F939" s="161" t="s">
        <v>109</v>
      </c>
      <c r="G939" s="100">
        <v>525</v>
      </c>
      <c r="H939" s="162">
        <f t="shared" si="68"/>
        <v>2100</v>
      </c>
      <c r="I939" s="98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W939" s="224"/>
      <c r="X939" s="224"/>
      <c r="Y939" s="224"/>
      <c r="Z939" s="224"/>
      <c r="AA939" s="224"/>
      <c r="AB939" s="224"/>
      <c r="AC939" s="224"/>
      <c r="AD939" s="224"/>
      <c r="AE939" s="224"/>
      <c r="AF939" s="224"/>
      <c r="AG939" s="224"/>
      <c r="AH939" s="224"/>
    </row>
    <row r="940" spans="1:36" ht="25.5">
      <c r="A940" s="237">
        <v>931</v>
      </c>
      <c r="B940" s="56" t="s">
        <v>48</v>
      </c>
      <c r="C940" s="56" t="s">
        <v>373</v>
      </c>
      <c r="D940" s="61" t="s">
        <v>38</v>
      </c>
      <c r="E940" s="61"/>
      <c r="F940" s="61"/>
      <c r="G940" s="62"/>
      <c r="H940" s="65">
        <f>SUM(H941:H960)</f>
        <v>78300</v>
      </c>
      <c r="I940" s="61" t="s">
        <v>26</v>
      </c>
      <c r="J940" s="233">
        <v>1</v>
      </c>
      <c r="K940" s="233"/>
      <c r="L940" s="233"/>
      <c r="M940" s="233"/>
      <c r="N940" s="233"/>
      <c r="O940" s="233"/>
      <c r="P940" s="233"/>
      <c r="Q940" s="233"/>
      <c r="R940" s="233"/>
      <c r="S940" s="233"/>
      <c r="T940" s="233"/>
      <c r="U940" s="233"/>
      <c r="W940" s="223">
        <f>+H940</f>
        <v>78300</v>
      </c>
      <c r="X940" s="223"/>
      <c r="Y940" s="223"/>
      <c r="Z940" s="223"/>
      <c r="AA940" s="223"/>
      <c r="AB940" s="223"/>
      <c r="AC940" s="223"/>
      <c r="AD940" s="223"/>
      <c r="AE940" s="223"/>
      <c r="AF940" s="223"/>
      <c r="AG940" s="223"/>
      <c r="AH940" s="223"/>
      <c r="AI940" s="83">
        <f>SUBTOTAL(9,J940:U940)</f>
        <v>1</v>
      </c>
      <c r="AJ940" s="84">
        <f>+H940/AI940</f>
        <v>78300</v>
      </c>
    </row>
    <row r="941" spans="1:36" s="81" customFormat="1" ht="15">
      <c r="A941" s="88">
        <v>932</v>
      </c>
      <c r="B941" s="96"/>
      <c r="C941" s="158" t="s">
        <v>487</v>
      </c>
      <c r="D941" s="184"/>
      <c r="E941" s="184"/>
      <c r="F941" s="152"/>
      <c r="G941" s="188"/>
      <c r="H941" s="162"/>
      <c r="I941" s="98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W941" s="224"/>
      <c r="X941" s="224"/>
      <c r="Y941" s="224"/>
      <c r="Z941" s="224"/>
      <c r="AA941" s="224"/>
      <c r="AB941" s="224"/>
      <c r="AC941" s="224"/>
      <c r="AD941" s="224"/>
      <c r="AE941" s="224"/>
      <c r="AF941" s="224"/>
      <c r="AG941" s="224"/>
      <c r="AH941" s="224"/>
    </row>
    <row r="942" spans="1:36" s="81" customFormat="1">
      <c r="A942" s="88">
        <v>933</v>
      </c>
      <c r="B942" s="96"/>
      <c r="C942" s="160" t="s">
        <v>476</v>
      </c>
      <c r="D942" s="98"/>
      <c r="E942" s="184">
        <v>30</v>
      </c>
      <c r="F942" s="184" t="s">
        <v>81</v>
      </c>
      <c r="G942" s="152">
        <v>120</v>
      </c>
      <c r="H942" s="153">
        <f t="shared" ref="H942:H960" si="69">G942*E942</f>
        <v>3600</v>
      </c>
      <c r="I942" s="98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W942" s="224"/>
      <c r="X942" s="224"/>
      <c r="Y942" s="224"/>
      <c r="Z942" s="224"/>
      <c r="AA942" s="224"/>
      <c r="AB942" s="224"/>
      <c r="AC942" s="224"/>
      <c r="AD942" s="224"/>
      <c r="AE942" s="224"/>
      <c r="AF942" s="224"/>
      <c r="AG942" s="224"/>
      <c r="AH942" s="224"/>
    </row>
    <row r="943" spans="1:36" s="81" customFormat="1">
      <c r="A943" s="88">
        <v>934</v>
      </c>
      <c r="B943" s="96"/>
      <c r="C943" s="160" t="s">
        <v>151</v>
      </c>
      <c r="D943" s="98"/>
      <c r="E943" s="184">
        <v>30</v>
      </c>
      <c r="F943" s="184" t="s">
        <v>81</v>
      </c>
      <c r="G943" s="152">
        <v>180</v>
      </c>
      <c r="H943" s="153">
        <f t="shared" si="69"/>
        <v>5400</v>
      </c>
      <c r="I943" s="98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W943" s="224"/>
      <c r="X943" s="224"/>
      <c r="Y943" s="224"/>
      <c r="Z943" s="224"/>
      <c r="AA943" s="224"/>
      <c r="AB943" s="224"/>
      <c r="AC943" s="224"/>
      <c r="AD943" s="224"/>
      <c r="AE943" s="224"/>
      <c r="AF943" s="224"/>
      <c r="AG943" s="224"/>
      <c r="AH943" s="224"/>
    </row>
    <row r="944" spans="1:36" s="81" customFormat="1">
      <c r="A944" s="88">
        <v>935</v>
      </c>
      <c r="B944" s="96"/>
      <c r="C944" s="160" t="s">
        <v>160</v>
      </c>
      <c r="D944" s="98"/>
      <c r="E944" s="165">
        <v>3</v>
      </c>
      <c r="F944" s="165" t="s">
        <v>109</v>
      </c>
      <c r="G944" s="140">
        <v>525</v>
      </c>
      <c r="H944" s="153">
        <f t="shared" si="69"/>
        <v>1575</v>
      </c>
      <c r="I944" s="98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W944" s="224"/>
      <c r="X944" s="224"/>
      <c r="Y944" s="224"/>
      <c r="Z944" s="224"/>
      <c r="AA944" s="224"/>
      <c r="AB944" s="224"/>
      <c r="AC944" s="224"/>
      <c r="AD944" s="224"/>
      <c r="AE944" s="224"/>
      <c r="AF944" s="224"/>
      <c r="AG944" s="224"/>
      <c r="AH944" s="224"/>
    </row>
    <row r="945" spans="1:34" s="81" customFormat="1">
      <c r="A945" s="88">
        <v>936</v>
      </c>
      <c r="B945" s="96"/>
      <c r="C945" s="160" t="s">
        <v>161</v>
      </c>
      <c r="D945" s="98"/>
      <c r="E945" s="165">
        <v>1</v>
      </c>
      <c r="F945" s="165" t="s">
        <v>162</v>
      </c>
      <c r="G945" s="140">
        <v>1500</v>
      </c>
      <c r="H945" s="153">
        <f t="shared" si="69"/>
        <v>1500</v>
      </c>
      <c r="I945" s="98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W945" s="224"/>
      <c r="X945" s="224"/>
      <c r="Y945" s="224"/>
      <c r="Z945" s="224"/>
      <c r="AA945" s="224"/>
      <c r="AB945" s="224"/>
      <c r="AC945" s="224"/>
      <c r="AD945" s="224"/>
      <c r="AE945" s="224"/>
      <c r="AF945" s="224"/>
      <c r="AG945" s="224"/>
      <c r="AH945" s="224"/>
    </row>
    <row r="946" spans="1:34" s="81" customFormat="1">
      <c r="A946" s="88">
        <v>937</v>
      </c>
      <c r="B946" s="96"/>
      <c r="C946" s="158" t="s">
        <v>374</v>
      </c>
      <c r="D946" s="98"/>
      <c r="E946" s="165"/>
      <c r="F946" s="165"/>
      <c r="G946" s="155"/>
      <c r="H946" s="153">
        <f t="shared" si="69"/>
        <v>0</v>
      </c>
      <c r="I946" s="98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W946" s="224"/>
      <c r="X946" s="224"/>
      <c r="Y946" s="224"/>
      <c r="Z946" s="224"/>
      <c r="AA946" s="224"/>
      <c r="AB946" s="224"/>
      <c r="AC946" s="224"/>
      <c r="AD946" s="224"/>
      <c r="AE946" s="224"/>
      <c r="AF946" s="224"/>
      <c r="AG946" s="224"/>
      <c r="AH946" s="224"/>
    </row>
    <row r="947" spans="1:34" s="81" customFormat="1">
      <c r="A947" s="88">
        <v>938</v>
      </c>
      <c r="B947" s="96"/>
      <c r="C947" s="160" t="s">
        <v>484</v>
      </c>
      <c r="D947" s="98"/>
      <c r="E947" s="161">
        <v>60</v>
      </c>
      <c r="F947" s="139" t="s">
        <v>81</v>
      </c>
      <c r="G947" s="152">
        <v>120</v>
      </c>
      <c r="H947" s="153">
        <f t="shared" si="69"/>
        <v>7200</v>
      </c>
      <c r="I947" s="98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W947" s="224"/>
      <c r="X947" s="224"/>
      <c r="Y947" s="224"/>
      <c r="Z947" s="224"/>
      <c r="AA947" s="224"/>
      <c r="AB947" s="224"/>
      <c r="AC947" s="224"/>
      <c r="AD947" s="224"/>
      <c r="AE947" s="224"/>
      <c r="AF947" s="224"/>
      <c r="AG947" s="224"/>
      <c r="AH947" s="224"/>
    </row>
    <row r="948" spans="1:34" s="81" customFormat="1">
      <c r="A948" s="88">
        <v>939</v>
      </c>
      <c r="B948" s="96"/>
      <c r="C948" s="160" t="s">
        <v>485</v>
      </c>
      <c r="D948" s="98"/>
      <c r="E948" s="161">
        <v>60</v>
      </c>
      <c r="F948" s="139" t="s">
        <v>81</v>
      </c>
      <c r="G948" s="100">
        <v>180</v>
      </c>
      <c r="H948" s="162">
        <f t="shared" si="69"/>
        <v>10800</v>
      </c>
      <c r="I948" s="98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W948" s="224"/>
      <c r="X948" s="224"/>
      <c r="Y948" s="224"/>
      <c r="Z948" s="224"/>
      <c r="AA948" s="224"/>
      <c r="AB948" s="224"/>
      <c r="AC948" s="224"/>
      <c r="AD948" s="224"/>
      <c r="AE948" s="224"/>
      <c r="AF948" s="224"/>
      <c r="AG948" s="224"/>
      <c r="AH948" s="224"/>
    </row>
    <row r="949" spans="1:34" s="81" customFormat="1">
      <c r="A949" s="88">
        <v>940</v>
      </c>
      <c r="B949" s="96"/>
      <c r="C949" s="150" t="s">
        <v>486</v>
      </c>
      <c r="D949" s="98"/>
      <c r="E949" s="161">
        <v>5</v>
      </c>
      <c r="F949" s="161" t="s">
        <v>109</v>
      </c>
      <c r="G949" s="100">
        <v>525</v>
      </c>
      <c r="H949" s="162">
        <f t="shared" si="69"/>
        <v>2625</v>
      </c>
      <c r="I949" s="98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W949" s="224"/>
      <c r="X949" s="224"/>
      <c r="Y949" s="224"/>
      <c r="Z949" s="224"/>
      <c r="AA949" s="224"/>
      <c r="AB949" s="224"/>
      <c r="AC949" s="224"/>
      <c r="AD949" s="224"/>
      <c r="AE949" s="224"/>
      <c r="AF949" s="224"/>
      <c r="AG949" s="224"/>
      <c r="AH949" s="224"/>
    </row>
    <row r="950" spans="1:34" s="81" customFormat="1">
      <c r="A950" s="88">
        <v>941</v>
      </c>
      <c r="B950" s="96"/>
      <c r="C950" s="150" t="s">
        <v>161</v>
      </c>
      <c r="D950" s="98"/>
      <c r="E950" s="161">
        <v>4</v>
      </c>
      <c r="F950" s="161" t="s">
        <v>162</v>
      </c>
      <c r="G950" s="163">
        <v>1500</v>
      </c>
      <c r="H950" s="162">
        <f t="shared" si="69"/>
        <v>6000</v>
      </c>
      <c r="I950" s="98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W950" s="224"/>
      <c r="X950" s="224"/>
      <c r="Y950" s="224"/>
      <c r="Z950" s="224"/>
      <c r="AA950" s="224"/>
      <c r="AB950" s="224"/>
      <c r="AC950" s="224"/>
      <c r="AD950" s="224"/>
      <c r="AE950" s="224"/>
      <c r="AF950" s="224"/>
      <c r="AG950" s="224"/>
      <c r="AH950" s="224"/>
    </row>
    <row r="951" spans="1:34" s="81" customFormat="1">
      <c r="A951" s="88">
        <v>942</v>
      </c>
      <c r="B951" s="96"/>
      <c r="C951" s="164" t="s">
        <v>375</v>
      </c>
      <c r="D951" s="98"/>
      <c r="E951" s="161"/>
      <c r="F951" s="161"/>
      <c r="G951" s="163"/>
      <c r="H951" s="162">
        <f t="shared" si="69"/>
        <v>0</v>
      </c>
      <c r="I951" s="98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W951" s="224"/>
      <c r="X951" s="224"/>
      <c r="Y951" s="224"/>
      <c r="Z951" s="224"/>
      <c r="AA951" s="224"/>
      <c r="AB951" s="224"/>
      <c r="AC951" s="224"/>
      <c r="AD951" s="224"/>
      <c r="AE951" s="224"/>
      <c r="AF951" s="224"/>
      <c r="AG951" s="224"/>
      <c r="AH951" s="224"/>
    </row>
    <row r="952" spans="1:34" s="81" customFormat="1">
      <c r="A952" s="88">
        <v>943</v>
      </c>
      <c r="B952" s="96"/>
      <c r="C952" s="160" t="s">
        <v>484</v>
      </c>
      <c r="D952" s="98"/>
      <c r="E952" s="161">
        <v>60</v>
      </c>
      <c r="F952" s="161" t="s">
        <v>81</v>
      </c>
      <c r="G952" s="163">
        <v>120</v>
      </c>
      <c r="H952" s="162">
        <f t="shared" si="69"/>
        <v>7200</v>
      </c>
      <c r="I952" s="98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W952" s="224"/>
      <c r="X952" s="224"/>
      <c r="Y952" s="224"/>
      <c r="Z952" s="224"/>
      <c r="AA952" s="224"/>
      <c r="AB952" s="224"/>
      <c r="AC952" s="224"/>
      <c r="AD952" s="224"/>
      <c r="AE952" s="224"/>
      <c r="AF952" s="224"/>
      <c r="AG952" s="224"/>
      <c r="AH952" s="224"/>
    </row>
    <row r="953" spans="1:34" s="81" customFormat="1">
      <c r="A953" s="88">
        <v>944</v>
      </c>
      <c r="B953" s="96"/>
      <c r="C953" s="160" t="s">
        <v>485</v>
      </c>
      <c r="D953" s="98"/>
      <c r="E953" s="161">
        <v>60</v>
      </c>
      <c r="F953" s="161" t="s">
        <v>81</v>
      </c>
      <c r="G953" s="163">
        <v>180</v>
      </c>
      <c r="H953" s="162">
        <f t="shared" si="69"/>
        <v>10800</v>
      </c>
      <c r="I953" s="98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W953" s="224"/>
      <c r="X953" s="224"/>
      <c r="Y953" s="224"/>
      <c r="Z953" s="224"/>
      <c r="AA953" s="224"/>
      <c r="AB953" s="224"/>
      <c r="AC953" s="224"/>
      <c r="AD953" s="224"/>
      <c r="AE953" s="224"/>
      <c r="AF953" s="224"/>
      <c r="AG953" s="224"/>
      <c r="AH953" s="224"/>
    </row>
    <row r="954" spans="1:34" s="81" customFormat="1">
      <c r="A954" s="88">
        <v>945</v>
      </c>
      <c r="B954" s="96"/>
      <c r="C954" s="150" t="s">
        <v>486</v>
      </c>
      <c r="D954" s="98"/>
      <c r="E954" s="161">
        <v>5</v>
      </c>
      <c r="F954" s="161" t="s">
        <v>109</v>
      </c>
      <c r="G954" s="100">
        <v>525</v>
      </c>
      <c r="H954" s="162">
        <f t="shared" si="69"/>
        <v>2625</v>
      </c>
      <c r="I954" s="98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W954" s="224"/>
      <c r="X954" s="224"/>
      <c r="Y954" s="224"/>
      <c r="Z954" s="224"/>
      <c r="AA954" s="224"/>
      <c r="AB954" s="224"/>
      <c r="AC954" s="224"/>
      <c r="AD954" s="224"/>
      <c r="AE954" s="224"/>
      <c r="AF954" s="224"/>
      <c r="AG954" s="224"/>
      <c r="AH954" s="224"/>
    </row>
    <row r="955" spans="1:34" s="81" customFormat="1">
      <c r="A955" s="88">
        <v>946</v>
      </c>
      <c r="B955" s="96"/>
      <c r="C955" s="150" t="s">
        <v>161</v>
      </c>
      <c r="D955" s="98"/>
      <c r="E955" s="161">
        <v>4</v>
      </c>
      <c r="F955" s="161" t="s">
        <v>162</v>
      </c>
      <c r="G955" s="100">
        <v>1500</v>
      </c>
      <c r="H955" s="162">
        <f t="shared" si="69"/>
        <v>6000</v>
      </c>
      <c r="I955" s="98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W955" s="224"/>
      <c r="X955" s="224"/>
      <c r="Y955" s="224"/>
      <c r="Z955" s="224"/>
      <c r="AA955" s="224"/>
      <c r="AB955" s="224"/>
      <c r="AC955" s="224"/>
      <c r="AD955" s="224"/>
      <c r="AE955" s="224"/>
      <c r="AF955" s="224"/>
      <c r="AG955" s="224"/>
      <c r="AH955" s="224"/>
    </row>
    <row r="956" spans="1:34" s="81" customFormat="1">
      <c r="A956" s="88">
        <v>947</v>
      </c>
      <c r="B956" s="96"/>
      <c r="C956" s="164" t="s">
        <v>488</v>
      </c>
      <c r="D956" s="98"/>
      <c r="E956" s="161"/>
      <c r="F956" s="161"/>
      <c r="G956" s="163"/>
      <c r="H956" s="162">
        <f t="shared" si="69"/>
        <v>0</v>
      </c>
      <c r="I956" s="98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W956" s="224"/>
      <c r="X956" s="224"/>
      <c r="Y956" s="224"/>
      <c r="Z956" s="224"/>
      <c r="AA956" s="224"/>
      <c r="AB956" s="224"/>
      <c r="AC956" s="224"/>
      <c r="AD956" s="224"/>
      <c r="AE956" s="224"/>
      <c r="AF956" s="224"/>
      <c r="AG956" s="224"/>
      <c r="AH956" s="224"/>
    </row>
    <row r="957" spans="1:34" s="81" customFormat="1">
      <c r="A957" s="88">
        <v>948</v>
      </c>
      <c r="B957" s="96"/>
      <c r="C957" s="160" t="s">
        <v>476</v>
      </c>
      <c r="D957" s="98"/>
      <c r="E957" s="161">
        <v>30</v>
      </c>
      <c r="F957" s="161" t="s">
        <v>81</v>
      </c>
      <c r="G957" s="163">
        <v>150</v>
      </c>
      <c r="H957" s="162">
        <f t="shared" si="69"/>
        <v>4500</v>
      </c>
      <c r="I957" s="98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W957" s="224"/>
      <c r="X957" s="224"/>
      <c r="Y957" s="224"/>
      <c r="Z957" s="224"/>
      <c r="AA957" s="224"/>
      <c r="AB957" s="224"/>
      <c r="AC957" s="224"/>
      <c r="AD957" s="224"/>
      <c r="AE957" s="224"/>
      <c r="AF957" s="224"/>
      <c r="AG957" s="224"/>
      <c r="AH957" s="224"/>
    </row>
    <row r="958" spans="1:34" s="81" customFormat="1">
      <c r="A958" s="88">
        <v>949</v>
      </c>
      <c r="B958" s="96"/>
      <c r="C958" s="160" t="s">
        <v>151</v>
      </c>
      <c r="D958" s="98"/>
      <c r="E958" s="161">
        <v>30</v>
      </c>
      <c r="F958" s="161" t="s">
        <v>81</v>
      </c>
      <c r="G958" s="163">
        <v>180</v>
      </c>
      <c r="H958" s="162">
        <f t="shared" si="69"/>
        <v>5400</v>
      </c>
      <c r="I958" s="98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W958" s="224"/>
      <c r="X958" s="224"/>
      <c r="Y958" s="224"/>
      <c r="Z958" s="224"/>
      <c r="AA958" s="224"/>
      <c r="AB958" s="224"/>
      <c r="AC958" s="224"/>
      <c r="AD958" s="224"/>
      <c r="AE958" s="224"/>
      <c r="AF958" s="224"/>
      <c r="AG958" s="224"/>
      <c r="AH958" s="224"/>
    </row>
    <row r="959" spans="1:34" s="81" customFormat="1">
      <c r="A959" s="88">
        <v>950</v>
      </c>
      <c r="B959" s="96"/>
      <c r="C959" s="160" t="s">
        <v>160</v>
      </c>
      <c r="D959" s="98"/>
      <c r="E959" s="161">
        <v>3</v>
      </c>
      <c r="F959" s="161" t="s">
        <v>109</v>
      </c>
      <c r="G959" s="100">
        <v>525</v>
      </c>
      <c r="H959" s="162">
        <f t="shared" si="69"/>
        <v>1575</v>
      </c>
      <c r="I959" s="98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W959" s="224"/>
      <c r="X959" s="224"/>
      <c r="Y959" s="224"/>
      <c r="Z959" s="224"/>
      <c r="AA959" s="224"/>
      <c r="AB959" s="224"/>
      <c r="AC959" s="224"/>
      <c r="AD959" s="224"/>
      <c r="AE959" s="224"/>
      <c r="AF959" s="224"/>
      <c r="AG959" s="224"/>
      <c r="AH959" s="224"/>
    </row>
    <row r="960" spans="1:34" s="81" customFormat="1">
      <c r="A960" s="88">
        <v>951</v>
      </c>
      <c r="B960" s="96"/>
      <c r="C960" s="160" t="s">
        <v>161</v>
      </c>
      <c r="D960" s="98"/>
      <c r="E960" s="161">
        <v>1</v>
      </c>
      <c r="F960" s="161" t="s">
        <v>162</v>
      </c>
      <c r="G960" s="100">
        <v>1500</v>
      </c>
      <c r="H960" s="162">
        <f t="shared" si="69"/>
        <v>1500</v>
      </c>
      <c r="I960" s="98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W960" s="224"/>
      <c r="X960" s="224"/>
      <c r="Y960" s="224"/>
      <c r="Z960" s="224"/>
      <c r="AA960" s="224"/>
      <c r="AB960" s="224"/>
      <c r="AC960" s="224"/>
      <c r="AD960" s="224"/>
      <c r="AE960" s="224"/>
      <c r="AF960" s="224"/>
      <c r="AG960" s="224"/>
      <c r="AH960" s="224"/>
    </row>
    <row r="961" spans="1:36">
      <c r="A961" s="237">
        <v>952</v>
      </c>
      <c r="B961" s="56" t="s">
        <v>48</v>
      </c>
      <c r="C961" s="56" t="s">
        <v>489</v>
      </c>
      <c r="D961" s="61" t="s">
        <v>38</v>
      </c>
      <c r="E961" s="61"/>
      <c r="F961" s="61"/>
      <c r="G961" s="62"/>
      <c r="H961" s="65">
        <f>SUM(H962:H964)</f>
        <v>5025</v>
      </c>
      <c r="I961" s="61" t="s">
        <v>26</v>
      </c>
      <c r="J961" s="233"/>
      <c r="K961" s="233">
        <v>1</v>
      </c>
      <c r="L961" s="233"/>
      <c r="M961" s="233"/>
      <c r="N961" s="233"/>
      <c r="O961" s="233"/>
      <c r="P961" s="233"/>
      <c r="Q961" s="233"/>
      <c r="R961" s="233"/>
      <c r="S961" s="233"/>
      <c r="T961" s="233"/>
      <c r="U961" s="233"/>
      <c r="W961" s="223"/>
      <c r="X961" s="223">
        <f>+H961</f>
        <v>5025</v>
      </c>
      <c r="Y961" s="223"/>
      <c r="Z961" s="223"/>
      <c r="AA961" s="223"/>
      <c r="AB961" s="223"/>
      <c r="AC961" s="223"/>
      <c r="AD961" s="223"/>
      <c r="AE961" s="223"/>
      <c r="AF961" s="223"/>
      <c r="AG961" s="223"/>
      <c r="AH961" s="223"/>
      <c r="AI961" s="83">
        <f>SUBTOTAL(9,J961:U961)</f>
        <v>1</v>
      </c>
      <c r="AJ961" s="84">
        <f>+H961/AI961</f>
        <v>5025</v>
      </c>
    </row>
    <row r="962" spans="1:36" s="81" customFormat="1">
      <c r="A962" s="88">
        <v>953</v>
      </c>
      <c r="B962" s="96"/>
      <c r="C962" s="160" t="s">
        <v>476</v>
      </c>
      <c r="D962" s="98"/>
      <c r="E962" s="184">
        <v>15</v>
      </c>
      <c r="F962" s="184" t="s">
        <v>81</v>
      </c>
      <c r="G962" s="152">
        <v>120</v>
      </c>
      <c r="H962" s="153">
        <f t="shared" ref="H962:H964" si="70">G962*E962</f>
        <v>1800</v>
      </c>
      <c r="I962" s="98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W962" s="224"/>
      <c r="X962" s="224"/>
      <c r="Y962" s="224"/>
      <c r="Z962" s="224"/>
      <c r="AA962" s="224"/>
      <c r="AB962" s="224"/>
      <c r="AC962" s="224"/>
      <c r="AD962" s="224"/>
      <c r="AE962" s="224"/>
      <c r="AF962" s="224"/>
      <c r="AG962" s="224"/>
      <c r="AH962" s="224"/>
    </row>
    <row r="963" spans="1:36" s="81" customFormat="1">
      <c r="A963" s="88">
        <v>954</v>
      </c>
      <c r="B963" s="96"/>
      <c r="C963" s="160" t="s">
        <v>151</v>
      </c>
      <c r="D963" s="98"/>
      <c r="E963" s="184">
        <v>15</v>
      </c>
      <c r="F963" s="184" t="s">
        <v>81</v>
      </c>
      <c r="G963" s="152">
        <v>180</v>
      </c>
      <c r="H963" s="153">
        <f t="shared" si="70"/>
        <v>2700</v>
      </c>
      <c r="I963" s="98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W963" s="224"/>
      <c r="X963" s="224"/>
      <c r="Y963" s="224"/>
      <c r="Z963" s="224"/>
      <c r="AA963" s="224"/>
      <c r="AB963" s="224"/>
      <c r="AC963" s="224"/>
      <c r="AD963" s="224"/>
      <c r="AE963" s="224"/>
      <c r="AF963" s="224"/>
      <c r="AG963" s="224"/>
      <c r="AH963" s="224"/>
    </row>
    <row r="964" spans="1:36" s="81" customFormat="1">
      <c r="A964" s="88">
        <v>955</v>
      </c>
      <c r="B964" s="96"/>
      <c r="C964" s="160" t="s">
        <v>160</v>
      </c>
      <c r="D964" s="98"/>
      <c r="E964" s="165" t="s">
        <v>490</v>
      </c>
      <c r="F964" s="165" t="s">
        <v>109</v>
      </c>
      <c r="G964" s="140">
        <v>525</v>
      </c>
      <c r="H964" s="153">
        <f t="shared" si="70"/>
        <v>525</v>
      </c>
      <c r="I964" s="98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W964" s="224"/>
      <c r="X964" s="224"/>
      <c r="Y964" s="224"/>
      <c r="Z964" s="224"/>
      <c r="AA964" s="224"/>
      <c r="AB964" s="224"/>
      <c r="AC964" s="224"/>
      <c r="AD964" s="224"/>
      <c r="AE964" s="224"/>
      <c r="AF964" s="224"/>
      <c r="AG964" s="224"/>
      <c r="AH964" s="224"/>
    </row>
    <row r="965" spans="1:36">
      <c r="A965" s="237">
        <v>956</v>
      </c>
      <c r="B965" s="56" t="s">
        <v>48</v>
      </c>
      <c r="C965" s="56" t="s">
        <v>491</v>
      </c>
      <c r="D965" s="61" t="s">
        <v>38</v>
      </c>
      <c r="E965" s="61"/>
      <c r="F965" s="61"/>
      <c r="G965" s="62"/>
      <c r="H965" s="65">
        <f>SUM(H966:H974)</f>
        <v>84000</v>
      </c>
      <c r="I965" s="61" t="s">
        <v>26</v>
      </c>
      <c r="J965" s="233"/>
      <c r="K965" s="233">
        <v>1</v>
      </c>
      <c r="L965" s="233"/>
      <c r="M965" s="233"/>
      <c r="N965" s="233"/>
      <c r="O965" s="233"/>
      <c r="P965" s="233"/>
      <c r="Q965" s="233"/>
      <c r="R965" s="233"/>
      <c r="S965" s="233"/>
      <c r="T965" s="233"/>
      <c r="U965" s="233"/>
      <c r="W965" s="223"/>
      <c r="X965" s="223">
        <f>+H965</f>
        <v>84000</v>
      </c>
      <c r="Y965" s="223"/>
      <c r="Z965" s="223"/>
      <c r="AA965" s="223"/>
      <c r="AB965" s="223"/>
      <c r="AC965" s="223"/>
      <c r="AD965" s="223"/>
      <c r="AE965" s="223"/>
      <c r="AF965" s="223"/>
      <c r="AG965" s="223"/>
      <c r="AH965" s="223"/>
      <c r="AI965" s="83">
        <f>SUBTOTAL(9,J965:U965)</f>
        <v>1</v>
      </c>
      <c r="AJ965" s="84">
        <f>+H965/AI965</f>
        <v>84000</v>
      </c>
    </row>
    <row r="966" spans="1:36" s="81" customFormat="1" ht="15">
      <c r="A966" s="88">
        <v>957</v>
      </c>
      <c r="B966" s="96"/>
      <c r="C966" s="158" t="s">
        <v>492</v>
      </c>
      <c r="D966" s="184"/>
      <c r="E966" s="184"/>
      <c r="F966" s="152"/>
      <c r="G966" s="188"/>
      <c r="H966" s="162"/>
      <c r="I966" s="98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W966" s="224"/>
      <c r="X966" s="224"/>
      <c r="Y966" s="224"/>
      <c r="Z966" s="224"/>
      <c r="AA966" s="224"/>
      <c r="AB966" s="224"/>
      <c r="AC966" s="224"/>
      <c r="AD966" s="224"/>
      <c r="AE966" s="224"/>
      <c r="AF966" s="224"/>
      <c r="AG966" s="224"/>
      <c r="AH966" s="224"/>
    </row>
    <row r="967" spans="1:36" s="81" customFormat="1">
      <c r="A967" s="88">
        <v>958</v>
      </c>
      <c r="B967" s="96"/>
      <c r="C967" s="160" t="s">
        <v>476</v>
      </c>
      <c r="D967" s="98"/>
      <c r="E967" s="184">
        <v>40</v>
      </c>
      <c r="F967" s="184" t="s">
        <v>81</v>
      </c>
      <c r="G967" s="152">
        <v>200</v>
      </c>
      <c r="H967" s="153">
        <f t="shared" ref="H967:H968" si="71">G967*E967</f>
        <v>8000</v>
      </c>
      <c r="I967" s="98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W967" s="224"/>
      <c r="X967" s="224"/>
      <c r="Y967" s="224"/>
      <c r="Z967" s="224"/>
      <c r="AA967" s="224"/>
      <c r="AB967" s="224"/>
      <c r="AC967" s="224"/>
      <c r="AD967" s="224"/>
      <c r="AE967" s="224"/>
      <c r="AF967" s="224"/>
      <c r="AG967" s="224"/>
      <c r="AH967" s="224"/>
    </row>
    <row r="968" spans="1:36" s="81" customFormat="1">
      <c r="A968" s="88">
        <v>959</v>
      </c>
      <c r="B968" s="96"/>
      <c r="C968" s="160" t="s">
        <v>151</v>
      </c>
      <c r="D968" s="98"/>
      <c r="E968" s="184">
        <v>40</v>
      </c>
      <c r="F968" s="184" t="s">
        <v>81</v>
      </c>
      <c r="G968" s="152">
        <v>500</v>
      </c>
      <c r="H968" s="153">
        <f t="shared" si="71"/>
        <v>20000</v>
      </c>
      <c r="I968" s="98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W968" s="224"/>
      <c r="X968" s="224"/>
      <c r="Y968" s="224"/>
      <c r="Z968" s="224"/>
      <c r="AA968" s="224"/>
      <c r="AB968" s="224"/>
      <c r="AC968" s="224"/>
      <c r="AD968" s="224"/>
      <c r="AE968" s="224"/>
      <c r="AF968" s="224"/>
      <c r="AG968" s="224"/>
      <c r="AH968" s="224"/>
    </row>
    <row r="969" spans="1:36" s="81" customFormat="1">
      <c r="A969" s="88">
        <v>960</v>
      </c>
      <c r="B969" s="96"/>
      <c r="C969" s="158" t="s">
        <v>493</v>
      </c>
      <c r="D969" s="98"/>
      <c r="E969" s="165"/>
      <c r="F969" s="165"/>
      <c r="G969" s="155"/>
      <c r="H969" s="153"/>
      <c r="I969" s="98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W969" s="224"/>
      <c r="X969" s="224"/>
      <c r="Y969" s="224"/>
      <c r="Z969" s="224"/>
      <c r="AA969" s="224"/>
      <c r="AB969" s="224"/>
      <c r="AC969" s="224"/>
      <c r="AD969" s="224"/>
      <c r="AE969" s="224"/>
      <c r="AF969" s="224"/>
      <c r="AG969" s="224"/>
      <c r="AH969" s="224"/>
    </row>
    <row r="970" spans="1:36" s="81" customFormat="1">
      <c r="A970" s="88">
        <v>961</v>
      </c>
      <c r="B970" s="96"/>
      <c r="C970" s="160" t="s">
        <v>476</v>
      </c>
      <c r="D970" s="98"/>
      <c r="E970" s="161">
        <v>40</v>
      </c>
      <c r="F970" s="139" t="s">
        <v>81</v>
      </c>
      <c r="G970" s="152">
        <v>200</v>
      </c>
      <c r="H970" s="153">
        <f>G970*E970</f>
        <v>8000</v>
      </c>
      <c r="I970" s="98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W970" s="224"/>
      <c r="X970" s="224"/>
      <c r="Y970" s="224"/>
      <c r="Z970" s="224"/>
      <c r="AA970" s="224"/>
      <c r="AB970" s="224"/>
      <c r="AC970" s="224"/>
      <c r="AD970" s="224"/>
      <c r="AE970" s="224"/>
      <c r="AF970" s="224"/>
      <c r="AG970" s="224"/>
      <c r="AH970" s="224"/>
    </row>
    <row r="971" spans="1:36" s="81" customFormat="1">
      <c r="A971" s="88">
        <v>962</v>
      </c>
      <c r="B971" s="96"/>
      <c r="C971" s="160" t="s">
        <v>151</v>
      </c>
      <c r="D971" s="98"/>
      <c r="E971" s="161">
        <v>40</v>
      </c>
      <c r="F971" s="139" t="s">
        <v>81</v>
      </c>
      <c r="G971" s="100">
        <v>500</v>
      </c>
      <c r="H971" s="162">
        <f>G971*E971</f>
        <v>20000</v>
      </c>
      <c r="I971" s="98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W971" s="224"/>
      <c r="X971" s="224"/>
      <c r="Y971" s="224"/>
      <c r="Z971" s="224"/>
      <c r="AA971" s="224"/>
      <c r="AB971" s="224"/>
      <c r="AC971" s="224"/>
      <c r="AD971" s="224"/>
      <c r="AE971" s="224"/>
      <c r="AF971" s="224"/>
      <c r="AG971" s="224"/>
      <c r="AH971" s="224"/>
    </row>
    <row r="972" spans="1:36" s="81" customFormat="1">
      <c r="A972" s="88">
        <v>963</v>
      </c>
      <c r="B972" s="96"/>
      <c r="C972" s="164" t="s">
        <v>494</v>
      </c>
      <c r="D972" s="98"/>
      <c r="E972" s="161"/>
      <c r="F972" s="161"/>
      <c r="G972" s="163"/>
      <c r="H972" s="162"/>
      <c r="I972" s="98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W972" s="224"/>
      <c r="X972" s="224"/>
      <c r="Y972" s="224"/>
      <c r="Z972" s="224"/>
      <c r="AA972" s="224"/>
      <c r="AB972" s="224"/>
      <c r="AC972" s="224"/>
      <c r="AD972" s="224"/>
      <c r="AE972" s="224"/>
      <c r="AF972" s="224"/>
      <c r="AG972" s="224"/>
      <c r="AH972" s="224"/>
    </row>
    <row r="973" spans="1:36" s="81" customFormat="1">
      <c r="A973" s="88">
        <v>964</v>
      </c>
      <c r="B973" s="96"/>
      <c r="C973" s="160" t="s">
        <v>476</v>
      </c>
      <c r="D973" s="98"/>
      <c r="E973" s="161">
        <v>40</v>
      </c>
      <c r="F973" s="161" t="s">
        <v>81</v>
      </c>
      <c r="G973" s="163">
        <v>200</v>
      </c>
      <c r="H973" s="162">
        <f t="shared" ref="H973:H974" si="72">G973*E973</f>
        <v>8000</v>
      </c>
      <c r="I973" s="98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W973" s="224"/>
      <c r="X973" s="224"/>
      <c r="Y973" s="224"/>
      <c r="Z973" s="224"/>
      <c r="AA973" s="224"/>
      <c r="AB973" s="224"/>
      <c r="AC973" s="224"/>
      <c r="AD973" s="224"/>
      <c r="AE973" s="224"/>
      <c r="AF973" s="224"/>
      <c r="AG973" s="224"/>
      <c r="AH973" s="224"/>
    </row>
    <row r="974" spans="1:36" s="81" customFormat="1">
      <c r="A974" s="88">
        <v>965</v>
      </c>
      <c r="B974" s="96"/>
      <c r="C974" s="160" t="s">
        <v>151</v>
      </c>
      <c r="D974" s="98"/>
      <c r="E974" s="161">
        <v>40</v>
      </c>
      <c r="F974" s="161" t="s">
        <v>81</v>
      </c>
      <c r="G974" s="163">
        <v>500</v>
      </c>
      <c r="H974" s="162">
        <f t="shared" si="72"/>
        <v>20000</v>
      </c>
      <c r="I974" s="98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W974" s="224"/>
      <c r="X974" s="224"/>
      <c r="Y974" s="224"/>
      <c r="Z974" s="224"/>
      <c r="AA974" s="224"/>
      <c r="AB974" s="224"/>
      <c r="AC974" s="224"/>
      <c r="AD974" s="224"/>
      <c r="AE974" s="224"/>
      <c r="AF974" s="224"/>
      <c r="AG974" s="224"/>
      <c r="AH974" s="224"/>
    </row>
    <row r="975" spans="1:36" ht="25.5">
      <c r="A975" s="237">
        <v>966</v>
      </c>
      <c r="B975" s="56" t="s">
        <v>48</v>
      </c>
      <c r="C975" s="56" t="s">
        <v>421</v>
      </c>
      <c r="D975" s="61" t="s">
        <v>38</v>
      </c>
      <c r="E975" s="61"/>
      <c r="F975" s="61"/>
      <c r="G975" s="62"/>
      <c r="H975" s="65">
        <f>SUM(H977:H1007)</f>
        <v>600000</v>
      </c>
      <c r="I975" s="61" t="s">
        <v>26</v>
      </c>
      <c r="J975" s="233"/>
      <c r="K975" s="233"/>
      <c r="L975" s="233"/>
      <c r="M975" s="233"/>
      <c r="N975" s="233"/>
      <c r="O975" s="233"/>
      <c r="P975" s="233"/>
      <c r="Q975" s="233">
        <v>1</v>
      </c>
      <c r="R975" s="233"/>
      <c r="S975" s="233"/>
      <c r="T975" s="233"/>
      <c r="U975" s="233"/>
      <c r="W975" s="223"/>
      <c r="X975" s="223"/>
      <c r="Y975" s="223"/>
      <c r="Z975" s="223"/>
      <c r="AA975" s="223"/>
      <c r="AB975" s="223"/>
      <c r="AC975" s="223"/>
      <c r="AD975" s="223">
        <f>+H975</f>
        <v>600000</v>
      </c>
      <c r="AE975" s="223"/>
      <c r="AF975" s="223"/>
      <c r="AG975" s="223"/>
      <c r="AH975" s="223"/>
      <c r="AI975" s="83">
        <f>SUBTOTAL(9,J975:U975)</f>
        <v>1</v>
      </c>
      <c r="AJ975" s="84">
        <f>+H975/AI975</f>
        <v>600000</v>
      </c>
    </row>
    <row r="976" spans="1:36" s="81" customFormat="1">
      <c r="A976" s="88">
        <v>967</v>
      </c>
      <c r="B976" s="96"/>
      <c r="C976" s="158" t="s">
        <v>495</v>
      </c>
      <c r="D976" s="98"/>
      <c r="E976" s="161"/>
      <c r="F976" s="161"/>
      <c r="G976" s="100"/>
      <c r="H976" s="162"/>
      <c r="I976" s="98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W976" s="224"/>
      <c r="X976" s="224"/>
      <c r="Y976" s="224"/>
      <c r="Z976" s="224"/>
      <c r="AA976" s="224"/>
      <c r="AB976" s="224"/>
      <c r="AC976" s="224"/>
      <c r="AD976" s="224"/>
      <c r="AE976" s="224"/>
      <c r="AF976" s="224"/>
      <c r="AG976" s="224"/>
      <c r="AH976" s="224"/>
    </row>
    <row r="977" spans="1:34" s="81" customFormat="1">
      <c r="A977" s="88">
        <v>968</v>
      </c>
      <c r="B977" s="96"/>
      <c r="C977" s="171" t="s">
        <v>153</v>
      </c>
      <c r="D977" s="98"/>
      <c r="E977" s="172">
        <v>80</v>
      </c>
      <c r="F977" s="172" t="s">
        <v>81</v>
      </c>
      <c r="G977" s="173">
        <v>300</v>
      </c>
      <c r="H977" s="101">
        <f>+E977*G977</f>
        <v>24000</v>
      </c>
      <c r="I977" s="98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W977" s="224"/>
      <c r="X977" s="224"/>
      <c r="Y977" s="224"/>
      <c r="Z977" s="224"/>
      <c r="AA977" s="224"/>
      <c r="AB977" s="224"/>
      <c r="AC977" s="224"/>
      <c r="AD977" s="224"/>
      <c r="AE977" s="224"/>
      <c r="AF977" s="224"/>
      <c r="AG977" s="224"/>
      <c r="AH977" s="224"/>
    </row>
    <row r="978" spans="1:34" s="81" customFormat="1">
      <c r="A978" s="88">
        <v>969</v>
      </c>
      <c r="B978" s="96"/>
      <c r="C978" s="171" t="s">
        <v>496</v>
      </c>
      <c r="D978" s="98"/>
      <c r="E978" s="172">
        <v>80</v>
      </c>
      <c r="F978" s="172" t="s">
        <v>81</v>
      </c>
      <c r="G978" s="173">
        <v>200</v>
      </c>
      <c r="H978" s="101">
        <f t="shared" ref="H978:H983" si="73">+E978*G978</f>
        <v>16000</v>
      </c>
      <c r="I978" s="98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W978" s="224"/>
      <c r="X978" s="224"/>
      <c r="Y978" s="224"/>
      <c r="Z978" s="224"/>
      <c r="AA978" s="224"/>
      <c r="AB978" s="224"/>
      <c r="AC978" s="224"/>
      <c r="AD978" s="224"/>
      <c r="AE978" s="224"/>
      <c r="AF978" s="224"/>
      <c r="AG978" s="224"/>
      <c r="AH978" s="224"/>
    </row>
    <row r="979" spans="1:34" s="81" customFormat="1">
      <c r="A979" s="88">
        <v>970</v>
      </c>
      <c r="B979" s="96"/>
      <c r="C979" s="171" t="s">
        <v>151</v>
      </c>
      <c r="D979" s="98"/>
      <c r="E979" s="172">
        <v>80</v>
      </c>
      <c r="F979" s="172" t="s">
        <v>81</v>
      </c>
      <c r="G979" s="173">
        <v>500</v>
      </c>
      <c r="H979" s="101">
        <f t="shared" si="73"/>
        <v>40000</v>
      </c>
      <c r="I979" s="98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W979" s="224"/>
      <c r="X979" s="224"/>
      <c r="Y979" s="224"/>
      <c r="Z979" s="224"/>
      <c r="AA979" s="224"/>
      <c r="AB979" s="224"/>
      <c r="AC979" s="224"/>
      <c r="AD979" s="224"/>
      <c r="AE979" s="224"/>
      <c r="AF979" s="224"/>
      <c r="AG979" s="224"/>
      <c r="AH979" s="224"/>
    </row>
    <row r="980" spans="1:34" s="81" customFormat="1">
      <c r="A980" s="88">
        <v>971</v>
      </c>
      <c r="B980" s="96"/>
      <c r="C980" s="171" t="s">
        <v>155</v>
      </c>
      <c r="D980" s="98"/>
      <c r="E980" s="172">
        <v>80</v>
      </c>
      <c r="F980" s="172" t="s">
        <v>81</v>
      </c>
      <c r="G980" s="173">
        <v>200</v>
      </c>
      <c r="H980" s="101">
        <f t="shared" si="73"/>
        <v>16000</v>
      </c>
      <c r="I980" s="98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W980" s="224"/>
      <c r="X980" s="224"/>
      <c r="Y980" s="224"/>
      <c r="Z980" s="224"/>
      <c r="AA980" s="224"/>
      <c r="AB980" s="224"/>
      <c r="AC980" s="224"/>
      <c r="AD980" s="224"/>
      <c r="AE980" s="224"/>
      <c r="AF980" s="224"/>
      <c r="AG980" s="224"/>
      <c r="AH980" s="224"/>
    </row>
    <row r="981" spans="1:34" s="81" customFormat="1">
      <c r="A981" s="88">
        <v>972</v>
      </c>
      <c r="B981" s="96"/>
      <c r="C981" s="171" t="s">
        <v>156</v>
      </c>
      <c r="D981" s="98"/>
      <c r="E981" s="172">
        <v>80</v>
      </c>
      <c r="F981" s="172" t="s">
        <v>81</v>
      </c>
      <c r="G981" s="173">
        <v>500</v>
      </c>
      <c r="H981" s="101">
        <f t="shared" si="73"/>
        <v>40000</v>
      </c>
      <c r="I981" s="98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W981" s="224"/>
      <c r="X981" s="224"/>
      <c r="Y981" s="224"/>
      <c r="Z981" s="224"/>
      <c r="AA981" s="224"/>
      <c r="AB981" s="224"/>
      <c r="AC981" s="224"/>
      <c r="AD981" s="224"/>
      <c r="AE981" s="224"/>
      <c r="AF981" s="224"/>
      <c r="AG981" s="224"/>
      <c r="AH981" s="224"/>
    </row>
    <row r="982" spans="1:34" s="81" customFormat="1">
      <c r="A982" s="88">
        <v>973</v>
      </c>
      <c r="B982" s="96"/>
      <c r="C982" s="171" t="s">
        <v>160</v>
      </c>
      <c r="D982" s="98"/>
      <c r="E982" s="172">
        <v>10</v>
      </c>
      <c r="F982" s="172" t="s">
        <v>117</v>
      </c>
      <c r="G982" s="173">
        <v>525</v>
      </c>
      <c r="H982" s="101">
        <f t="shared" si="73"/>
        <v>5250</v>
      </c>
      <c r="I982" s="98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W982" s="224"/>
      <c r="X982" s="224"/>
      <c r="Y982" s="224"/>
      <c r="Z982" s="224"/>
      <c r="AA982" s="224"/>
      <c r="AB982" s="224"/>
      <c r="AC982" s="224"/>
      <c r="AD982" s="224"/>
      <c r="AE982" s="224"/>
      <c r="AF982" s="224"/>
      <c r="AG982" s="224"/>
      <c r="AH982" s="224"/>
    </row>
    <row r="983" spans="1:34" s="81" customFormat="1">
      <c r="A983" s="88">
        <v>974</v>
      </c>
      <c r="B983" s="96"/>
      <c r="C983" s="171" t="s">
        <v>131</v>
      </c>
      <c r="D983" s="98"/>
      <c r="E983" s="172">
        <v>1</v>
      </c>
      <c r="F983" s="172" t="s">
        <v>107</v>
      </c>
      <c r="G983" s="173">
        <v>8750</v>
      </c>
      <c r="H983" s="101">
        <f t="shared" si="73"/>
        <v>8750</v>
      </c>
      <c r="I983" s="98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W983" s="224"/>
      <c r="X983" s="224"/>
      <c r="Y983" s="224"/>
      <c r="Z983" s="224"/>
      <c r="AA983" s="224"/>
      <c r="AB983" s="224"/>
      <c r="AC983" s="224"/>
      <c r="AD983" s="224"/>
      <c r="AE983" s="224"/>
      <c r="AF983" s="224"/>
      <c r="AG983" s="224"/>
      <c r="AH983" s="224"/>
    </row>
    <row r="984" spans="1:34" s="81" customFormat="1">
      <c r="A984" s="88">
        <v>975</v>
      </c>
      <c r="B984" s="96"/>
      <c r="C984" s="164" t="s">
        <v>422</v>
      </c>
      <c r="D984" s="98"/>
      <c r="E984" s="161"/>
      <c r="F984" s="161"/>
      <c r="G984" s="100"/>
      <c r="H984" s="162"/>
      <c r="I984" s="98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W984" s="224"/>
      <c r="X984" s="224"/>
      <c r="Y984" s="224"/>
      <c r="Z984" s="224"/>
      <c r="AA984" s="224"/>
      <c r="AB984" s="224"/>
      <c r="AC984" s="224"/>
      <c r="AD984" s="224"/>
      <c r="AE984" s="224"/>
      <c r="AF984" s="224"/>
      <c r="AG984" s="224"/>
      <c r="AH984" s="224"/>
    </row>
    <row r="985" spans="1:34" s="81" customFormat="1">
      <c r="A985" s="88">
        <v>976</v>
      </c>
      <c r="B985" s="96"/>
      <c r="C985" s="171" t="s">
        <v>153</v>
      </c>
      <c r="D985" s="98"/>
      <c r="E985" s="172">
        <v>80</v>
      </c>
      <c r="F985" s="172" t="s">
        <v>81</v>
      </c>
      <c r="G985" s="173">
        <v>300</v>
      </c>
      <c r="H985" s="101">
        <f>+E985*G985</f>
        <v>24000</v>
      </c>
      <c r="I985" s="98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W985" s="224"/>
      <c r="X985" s="224"/>
      <c r="Y985" s="224"/>
      <c r="Z985" s="224"/>
      <c r="AA985" s="224"/>
      <c r="AB985" s="224"/>
      <c r="AC985" s="224"/>
      <c r="AD985" s="224"/>
      <c r="AE985" s="224"/>
      <c r="AF985" s="224"/>
      <c r="AG985" s="224"/>
      <c r="AH985" s="224"/>
    </row>
    <row r="986" spans="1:34" s="81" customFormat="1">
      <c r="A986" s="88">
        <v>977</v>
      </c>
      <c r="B986" s="96"/>
      <c r="C986" s="171" t="s">
        <v>496</v>
      </c>
      <c r="D986" s="98"/>
      <c r="E986" s="172">
        <v>80</v>
      </c>
      <c r="F986" s="172" t="s">
        <v>81</v>
      </c>
      <c r="G986" s="173">
        <v>200</v>
      </c>
      <c r="H986" s="101">
        <f t="shared" ref="H986:H991" si="74">+E986*G986</f>
        <v>16000</v>
      </c>
      <c r="I986" s="98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W986" s="224"/>
      <c r="X986" s="224"/>
      <c r="Y986" s="224"/>
      <c r="Z986" s="224"/>
      <c r="AA986" s="224"/>
      <c r="AB986" s="224"/>
      <c r="AC986" s="224"/>
      <c r="AD986" s="224"/>
      <c r="AE986" s="224"/>
      <c r="AF986" s="224"/>
      <c r="AG986" s="224"/>
      <c r="AH986" s="224"/>
    </row>
    <row r="987" spans="1:34" s="81" customFormat="1">
      <c r="A987" s="88">
        <v>978</v>
      </c>
      <c r="B987" s="96"/>
      <c r="C987" s="171" t="s">
        <v>151</v>
      </c>
      <c r="D987" s="98"/>
      <c r="E987" s="172">
        <v>80</v>
      </c>
      <c r="F987" s="172" t="s">
        <v>81</v>
      </c>
      <c r="G987" s="173">
        <v>500</v>
      </c>
      <c r="H987" s="101">
        <f t="shared" si="74"/>
        <v>40000</v>
      </c>
      <c r="I987" s="98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W987" s="224"/>
      <c r="X987" s="224"/>
      <c r="Y987" s="224"/>
      <c r="Z987" s="224"/>
      <c r="AA987" s="224"/>
      <c r="AB987" s="224"/>
      <c r="AC987" s="224"/>
      <c r="AD987" s="224"/>
      <c r="AE987" s="224"/>
      <c r="AF987" s="224"/>
      <c r="AG987" s="224"/>
      <c r="AH987" s="224"/>
    </row>
    <row r="988" spans="1:34" s="81" customFormat="1">
      <c r="A988" s="88">
        <v>979</v>
      </c>
      <c r="B988" s="96"/>
      <c r="C988" s="171" t="s">
        <v>155</v>
      </c>
      <c r="D988" s="98"/>
      <c r="E988" s="172">
        <v>80</v>
      </c>
      <c r="F988" s="172" t="s">
        <v>81</v>
      </c>
      <c r="G988" s="173">
        <v>200</v>
      </c>
      <c r="H988" s="101">
        <f t="shared" si="74"/>
        <v>16000</v>
      </c>
      <c r="I988" s="98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W988" s="224"/>
      <c r="X988" s="224"/>
      <c r="Y988" s="224"/>
      <c r="Z988" s="224"/>
      <c r="AA988" s="224"/>
      <c r="AB988" s="224"/>
      <c r="AC988" s="224"/>
      <c r="AD988" s="224"/>
      <c r="AE988" s="224"/>
      <c r="AF988" s="224"/>
      <c r="AG988" s="224"/>
      <c r="AH988" s="224"/>
    </row>
    <row r="989" spans="1:34" s="81" customFormat="1">
      <c r="A989" s="88">
        <v>980</v>
      </c>
      <c r="B989" s="96"/>
      <c r="C989" s="171" t="s">
        <v>156</v>
      </c>
      <c r="D989" s="98"/>
      <c r="E989" s="172">
        <v>80</v>
      </c>
      <c r="F989" s="172" t="s">
        <v>81</v>
      </c>
      <c r="G989" s="173">
        <v>500</v>
      </c>
      <c r="H989" s="101">
        <f t="shared" si="74"/>
        <v>40000</v>
      </c>
      <c r="I989" s="98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W989" s="224"/>
      <c r="X989" s="224"/>
      <c r="Y989" s="224"/>
      <c r="Z989" s="224"/>
      <c r="AA989" s="224"/>
      <c r="AB989" s="224"/>
      <c r="AC989" s="224"/>
      <c r="AD989" s="224"/>
      <c r="AE989" s="224"/>
      <c r="AF989" s="224"/>
      <c r="AG989" s="224"/>
      <c r="AH989" s="224"/>
    </row>
    <row r="990" spans="1:34" s="81" customFormat="1">
      <c r="A990" s="88">
        <v>981</v>
      </c>
      <c r="B990" s="96"/>
      <c r="C990" s="171" t="s">
        <v>160</v>
      </c>
      <c r="D990" s="98"/>
      <c r="E990" s="172">
        <v>10</v>
      </c>
      <c r="F990" s="172" t="s">
        <v>117</v>
      </c>
      <c r="G990" s="173">
        <v>525</v>
      </c>
      <c r="H990" s="101">
        <f t="shared" si="74"/>
        <v>5250</v>
      </c>
      <c r="I990" s="98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W990" s="224"/>
      <c r="X990" s="224"/>
      <c r="Y990" s="224"/>
      <c r="Z990" s="224"/>
      <c r="AA990" s="224"/>
      <c r="AB990" s="224"/>
      <c r="AC990" s="224"/>
      <c r="AD990" s="224"/>
      <c r="AE990" s="224"/>
      <c r="AF990" s="224"/>
      <c r="AG990" s="224"/>
      <c r="AH990" s="224"/>
    </row>
    <row r="991" spans="1:34" s="81" customFormat="1">
      <c r="A991" s="88">
        <v>982</v>
      </c>
      <c r="B991" s="96"/>
      <c r="C991" s="171" t="s">
        <v>131</v>
      </c>
      <c r="D991" s="98"/>
      <c r="E991" s="172">
        <v>1</v>
      </c>
      <c r="F991" s="172" t="s">
        <v>107</v>
      </c>
      <c r="G991" s="173">
        <v>8750</v>
      </c>
      <c r="H991" s="101">
        <f t="shared" si="74"/>
        <v>8750</v>
      </c>
      <c r="I991" s="98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W991" s="224"/>
      <c r="X991" s="224"/>
      <c r="Y991" s="224"/>
      <c r="Z991" s="224"/>
      <c r="AA991" s="224"/>
      <c r="AB991" s="224"/>
      <c r="AC991" s="224"/>
      <c r="AD991" s="224"/>
      <c r="AE991" s="224"/>
      <c r="AF991" s="224"/>
      <c r="AG991" s="224"/>
      <c r="AH991" s="224"/>
    </row>
    <row r="992" spans="1:34" s="81" customFormat="1">
      <c r="A992" s="88">
        <v>983</v>
      </c>
      <c r="B992" s="96"/>
      <c r="C992" s="158" t="s">
        <v>497</v>
      </c>
      <c r="D992" s="98"/>
      <c r="E992" s="161"/>
      <c r="F992" s="161"/>
      <c r="G992" s="100"/>
      <c r="H992" s="162"/>
      <c r="I992" s="98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W992" s="224"/>
      <c r="X992" s="224"/>
      <c r="Y992" s="224"/>
      <c r="Z992" s="224"/>
      <c r="AA992" s="224"/>
      <c r="AB992" s="224"/>
      <c r="AC992" s="224"/>
      <c r="AD992" s="224"/>
      <c r="AE992" s="224"/>
      <c r="AF992" s="224"/>
      <c r="AG992" s="224"/>
      <c r="AH992" s="224"/>
    </row>
    <row r="993" spans="1:36" s="81" customFormat="1">
      <c r="A993" s="88">
        <v>984</v>
      </c>
      <c r="B993" s="96"/>
      <c r="C993" s="171" t="s">
        <v>153</v>
      </c>
      <c r="D993" s="98"/>
      <c r="E993" s="172">
        <v>80</v>
      </c>
      <c r="F993" s="172" t="s">
        <v>81</v>
      </c>
      <c r="G993" s="173">
        <v>300</v>
      </c>
      <c r="H993" s="101">
        <f>+E993*G993</f>
        <v>24000</v>
      </c>
      <c r="I993" s="98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W993" s="224"/>
      <c r="X993" s="224"/>
      <c r="Y993" s="224"/>
      <c r="Z993" s="224"/>
      <c r="AA993" s="224"/>
      <c r="AB993" s="224"/>
      <c r="AC993" s="224"/>
      <c r="AD993" s="224"/>
      <c r="AE993" s="224"/>
      <c r="AF993" s="224"/>
      <c r="AG993" s="224"/>
      <c r="AH993" s="224"/>
    </row>
    <row r="994" spans="1:36" s="81" customFormat="1">
      <c r="A994" s="88">
        <v>985</v>
      </c>
      <c r="B994" s="96"/>
      <c r="C994" s="171" t="s">
        <v>496</v>
      </c>
      <c r="D994" s="98"/>
      <c r="E994" s="172">
        <v>80</v>
      </c>
      <c r="F994" s="172" t="s">
        <v>81</v>
      </c>
      <c r="G994" s="173">
        <v>200</v>
      </c>
      <c r="H994" s="101">
        <f t="shared" ref="H994:H999" si="75">+E994*G994</f>
        <v>16000</v>
      </c>
      <c r="I994" s="98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W994" s="224"/>
      <c r="X994" s="224"/>
      <c r="Y994" s="224"/>
      <c r="Z994" s="224"/>
      <c r="AA994" s="224"/>
      <c r="AB994" s="224"/>
      <c r="AC994" s="224"/>
      <c r="AD994" s="224"/>
      <c r="AE994" s="224"/>
      <c r="AF994" s="224"/>
      <c r="AG994" s="224"/>
      <c r="AH994" s="224"/>
    </row>
    <row r="995" spans="1:36" s="81" customFormat="1">
      <c r="A995" s="88">
        <v>986</v>
      </c>
      <c r="B995" s="96"/>
      <c r="C995" s="171" t="s">
        <v>151</v>
      </c>
      <c r="D995" s="98"/>
      <c r="E995" s="172">
        <v>80</v>
      </c>
      <c r="F995" s="172" t="s">
        <v>81</v>
      </c>
      <c r="G995" s="173">
        <v>500</v>
      </c>
      <c r="H995" s="101">
        <f t="shared" si="75"/>
        <v>40000</v>
      </c>
      <c r="I995" s="98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W995" s="224"/>
      <c r="X995" s="224"/>
      <c r="Y995" s="224"/>
      <c r="Z995" s="224"/>
      <c r="AA995" s="224"/>
      <c r="AB995" s="224"/>
      <c r="AC995" s="224"/>
      <c r="AD995" s="224"/>
      <c r="AE995" s="224"/>
      <c r="AF995" s="224"/>
      <c r="AG995" s="224"/>
      <c r="AH995" s="224"/>
    </row>
    <row r="996" spans="1:36" s="81" customFormat="1">
      <c r="A996" s="88">
        <v>987</v>
      </c>
      <c r="B996" s="96"/>
      <c r="C996" s="171" t="s">
        <v>155</v>
      </c>
      <c r="D996" s="98"/>
      <c r="E996" s="172">
        <v>80</v>
      </c>
      <c r="F996" s="172" t="s">
        <v>81</v>
      </c>
      <c r="G996" s="173">
        <v>200</v>
      </c>
      <c r="H996" s="101">
        <f t="shared" si="75"/>
        <v>16000</v>
      </c>
      <c r="I996" s="98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W996" s="224"/>
      <c r="X996" s="224"/>
      <c r="Y996" s="224"/>
      <c r="Z996" s="224"/>
      <c r="AA996" s="224"/>
      <c r="AB996" s="224"/>
      <c r="AC996" s="224"/>
      <c r="AD996" s="224"/>
      <c r="AE996" s="224"/>
      <c r="AF996" s="224"/>
      <c r="AG996" s="224"/>
      <c r="AH996" s="224"/>
    </row>
    <row r="997" spans="1:36" s="81" customFormat="1">
      <c r="A997" s="88">
        <v>988</v>
      </c>
      <c r="B997" s="96"/>
      <c r="C997" s="171" t="s">
        <v>156</v>
      </c>
      <c r="D997" s="98"/>
      <c r="E997" s="172">
        <v>80</v>
      </c>
      <c r="F997" s="172" t="s">
        <v>81</v>
      </c>
      <c r="G997" s="173">
        <v>500</v>
      </c>
      <c r="H997" s="101">
        <f t="shared" si="75"/>
        <v>40000</v>
      </c>
      <c r="I997" s="98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W997" s="224"/>
      <c r="X997" s="224"/>
      <c r="Y997" s="224"/>
      <c r="Z997" s="224"/>
      <c r="AA997" s="224"/>
      <c r="AB997" s="224"/>
      <c r="AC997" s="224"/>
      <c r="AD997" s="224"/>
      <c r="AE997" s="224"/>
      <c r="AF997" s="224"/>
      <c r="AG997" s="224"/>
      <c r="AH997" s="224"/>
    </row>
    <row r="998" spans="1:36" s="81" customFormat="1">
      <c r="A998" s="88">
        <v>989</v>
      </c>
      <c r="B998" s="96"/>
      <c r="C998" s="171" t="s">
        <v>160</v>
      </c>
      <c r="D998" s="98"/>
      <c r="E998" s="172">
        <v>10</v>
      </c>
      <c r="F998" s="172" t="s">
        <v>117</v>
      </c>
      <c r="G998" s="173">
        <v>525</v>
      </c>
      <c r="H998" s="101">
        <f t="shared" si="75"/>
        <v>5250</v>
      </c>
      <c r="I998" s="98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W998" s="224"/>
      <c r="X998" s="224"/>
      <c r="Y998" s="224"/>
      <c r="Z998" s="224"/>
      <c r="AA998" s="224"/>
      <c r="AB998" s="224"/>
      <c r="AC998" s="224"/>
      <c r="AD998" s="224"/>
      <c r="AE998" s="224"/>
      <c r="AF998" s="224"/>
      <c r="AG998" s="224"/>
      <c r="AH998" s="224"/>
    </row>
    <row r="999" spans="1:36" s="81" customFormat="1">
      <c r="A999" s="88">
        <v>990</v>
      </c>
      <c r="B999" s="96"/>
      <c r="C999" s="171" t="s">
        <v>131</v>
      </c>
      <c r="D999" s="98"/>
      <c r="E999" s="172">
        <v>1</v>
      </c>
      <c r="F999" s="172" t="s">
        <v>107</v>
      </c>
      <c r="G999" s="173">
        <v>8750</v>
      </c>
      <c r="H999" s="101">
        <f t="shared" si="75"/>
        <v>8750</v>
      </c>
      <c r="I999" s="98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W999" s="224"/>
      <c r="X999" s="224"/>
      <c r="Y999" s="224"/>
      <c r="Z999" s="224"/>
      <c r="AA999" s="224"/>
      <c r="AB999" s="224"/>
      <c r="AC999" s="224"/>
      <c r="AD999" s="224"/>
      <c r="AE999" s="224"/>
      <c r="AF999" s="224"/>
      <c r="AG999" s="224"/>
      <c r="AH999" s="224"/>
    </row>
    <row r="1000" spans="1:36" s="81" customFormat="1">
      <c r="A1000" s="88">
        <v>991</v>
      </c>
      <c r="B1000" s="96"/>
      <c r="C1000" s="164" t="s">
        <v>423</v>
      </c>
      <c r="D1000" s="98"/>
      <c r="E1000" s="172"/>
      <c r="F1000" s="172"/>
      <c r="G1000" s="173"/>
      <c r="H1000" s="101"/>
      <c r="I1000" s="98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W1000" s="224"/>
      <c r="X1000" s="224"/>
      <c r="Y1000" s="224"/>
      <c r="Z1000" s="224"/>
      <c r="AA1000" s="224"/>
      <c r="AB1000" s="224"/>
      <c r="AC1000" s="224"/>
      <c r="AD1000" s="224"/>
      <c r="AE1000" s="224"/>
      <c r="AF1000" s="224"/>
      <c r="AG1000" s="224"/>
      <c r="AH1000" s="224"/>
    </row>
    <row r="1001" spans="1:36" s="81" customFormat="1">
      <c r="A1001" s="88">
        <v>992</v>
      </c>
      <c r="B1001" s="96"/>
      <c r="C1001" s="171" t="s">
        <v>153</v>
      </c>
      <c r="D1001" s="98"/>
      <c r="E1001" s="172">
        <v>80</v>
      </c>
      <c r="F1001" s="172" t="s">
        <v>81</v>
      </c>
      <c r="G1001" s="173">
        <v>300</v>
      </c>
      <c r="H1001" s="101">
        <f>+E1001*G1001</f>
        <v>24000</v>
      </c>
      <c r="I1001" s="98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W1001" s="224"/>
      <c r="X1001" s="224"/>
      <c r="Y1001" s="224"/>
      <c r="Z1001" s="224"/>
      <c r="AA1001" s="224"/>
      <c r="AB1001" s="224"/>
      <c r="AC1001" s="224"/>
      <c r="AD1001" s="224"/>
      <c r="AE1001" s="224"/>
      <c r="AF1001" s="224"/>
      <c r="AG1001" s="224"/>
      <c r="AH1001" s="224"/>
    </row>
    <row r="1002" spans="1:36" s="81" customFormat="1">
      <c r="A1002" s="88">
        <v>993</v>
      </c>
      <c r="B1002" s="96"/>
      <c r="C1002" s="171" t="s">
        <v>496</v>
      </c>
      <c r="D1002" s="98"/>
      <c r="E1002" s="172">
        <v>80</v>
      </c>
      <c r="F1002" s="172" t="s">
        <v>81</v>
      </c>
      <c r="G1002" s="173">
        <v>200</v>
      </c>
      <c r="H1002" s="101">
        <f t="shared" ref="H1002:H1007" si="76">+E1002*G1002</f>
        <v>16000</v>
      </c>
      <c r="I1002" s="98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W1002" s="224"/>
      <c r="X1002" s="224"/>
      <c r="Y1002" s="224"/>
      <c r="Z1002" s="224"/>
      <c r="AA1002" s="224"/>
      <c r="AB1002" s="224"/>
      <c r="AC1002" s="224"/>
      <c r="AD1002" s="224"/>
      <c r="AE1002" s="224"/>
      <c r="AF1002" s="224"/>
      <c r="AG1002" s="224"/>
      <c r="AH1002" s="224"/>
    </row>
    <row r="1003" spans="1:36" s="81" customFormat="1">
      <c r="A1003" s="88">
        <v>994</v>
      </c>
      <c r="B1003" s="96"/>
      <c r="C1003" s="171" t="s">
        <v>151</v>
      </c>
      <c r="D1003" s="98"/>
      <c r="E1003" s="172">
        <v>80</v>
      </c>
      <c r="F1003" s="172" t="s">
        <v>81</v>
      </c>
      <c r="G1003" s="173">
        <v>500</v>
      </c>
      <c r="H1003" s="101">
        <f t="shared" si="76"/>
        <v>40000</v>
      </c>
      <c r="I1003" s="98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W1003" s="224"/>
      <c r="X1003" s="224"/>
      <c r="Y1003" s="224"/>
      <c r="Z1003" s="224"/>
      <c r="AA1003" s="224"/>
      <c r="AB1003" s="224"/>
      <c r="AC1003" s="224"/>
      <c r="AD1003" s="224"/>
      <c r="AE1003" s="224"/>
      <c r="AF1003" s="224"/>
      <c r="AG1003" s="224"/>
      <c r="AH1003" s="224"/>
    </row>
    <row r="1004" spans="1:36" s="81" customFormat="1">
      <c r="A1004" s="88">
        <v>995</v>
      </c>
      <c r="B1004" s="96"/>
      <c r="C1004" s="171" t="s">
        <v>155</v>
      </c>
      <c r="D1004" s="98"/>
      <c r="E1004" s="172">
        <v>80</v>
      </c>
      <c r="F1004" s="172" t="s">
        <v>81</v>
      </c>
      <c r="G1004" s="173">
        <v>200</v>
      </c>
      <c r="H1004" s="101">
        <f t="shared" si="76"/>
        <v>16000</v>
      </c>
      <c r="I1004" s="98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W1004" s="224"/>
      <c r="X1004" s="224"/>
      <c r="Y1004" s="224"/>
      <c r="Z1004" s="224"/>
      <c r="AA1004" s="224"/>
      <c r="AB1004" s="224"/>
      <c r="AC1004" s="224"/>
      <c r="AD1004" s="224"/>
      <c r="AE1004" s="224"/>
      <c r="AF1004" s="224"/>
      <c r="AG1004" s="224"/>
      <c r="AH1004" s="224"/>
    </row>
    <row r="1005" spans="1:36" s="81" customFormat="1">
      <c r="A1005" s="88">
        <v>996</v>
      </c>
      <c r="B1005" s="96"/>
      <c r="C1005" s="171" t="s">
        <v>156</v>
      </c>
      <c r="D1005" s="98"/>
      <c r="E1005" s="172">
        <v>80</v>
      </c>
      <c r="F1005" s="172" t="s">
        <v>81</v>
      </c>
      <c r="G1005" s="173">
        <v>500</v>
      </c>
      <c r="H1005" s="101">
        <f t="shared" si="76"/>
        <v>40000</v>
      </c>
      <c r="I1005" s="98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W1005" s="224"/>
      <c r="X1005" s="224"/>
      <c r="Y1005" s="224"/>
      <c r="Z1005" s="224"/>
      <c r="AA1005" s="224"/>
      <c r="AB1005" s="224"/>
      <c r="AC1005" s="224"/>
      <c r="AD1005" s="224"/>
      <c r="AE1005" s="224"/>
      <c r="AF1005" s="224"/>
      <c r="AG1005" s="224"/>
      <c r="AH1005" s="224"/>
    </row>
    <row r="1006" spans="1:36" s="81" customFormat="1">
      <c r="A1006" s="88">
        <v>997</v>
      </c>
      <c r="B1006" s="96"/>
      <c r="C1006" s="171" t="s">
        <v>160</v>
      </c>
      <c r="D1006" s="98"/>
      <c r="E1006" s="172">
        <v>10</v>
      </c>
      <c r="F1006" s="172" t="s">
        <v>117</v>
      </c>
      <c r="G1006" s="173">
        <v>525</v>
      </c>
      <c r="H1006" s="101">
        <f t="shared" si="76"/>
        <v>5250</v>
      </c>
      <c r="I1006" s="98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W1006" s="224"/>
      <c r="X1006" s="224"/>
      <c r="Y1006" s="224"/>
      <c r="Z1006" s="224"/>
      <c r="AA1006" s="224"/>
      <c r="AB1006" s="224"/>
      <c r="AC1006" s="224"/>
      <c r="AD1006" s="224"/>
      <c r="AE1006" s="224"/>
      <c r="AF1006" s="224"/>
      <c r="AG1006" s="224"/>
      <c r="AH1006" s="224"/>
    </row>
    <row r="1007" spans="1:36" s="81" customFormat="1">
      <c r="A1007" s="88">
        <v>998</v>
      </c>
      <c r="B1007" s="96"/>
      <c r="C1007" s="171" t="s">
        <v>131</v>
      </c>
      <c r="D1007" s="98"/>
      <c r="E1007" s="172">
        <v>1</v>
      </c>
      <c r="F1007" s="172" t="s">
        <v>107</v>
      </c>
      <c r="G1007" s="173">
        <v>8750</v>
      </c>
      <c r="H1007" s="101">
        <f t="shared" si="76"/>
        <v>8750</v>
      </c>
      <c r="I1007" s="98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W1007" s="224"/>
      <c r="X1007" s="224"/>
      <c r="Y1007" s="224"/>
      <c r="Z1007" s="224"/>
      <c r="AA1007" s="224"/>
      <c r="AB1007" s="224"/>
      <c r="AC1007" s="224"/>
      <c r="AD1007" s="224"/>
      <c r="AE1007" s="224"/>
      <c r="AF1007" s="224"/>
      <c r="AG1007" s="224"/>
      <c r="AH1007" s="224"/>
    </row>
    <row r="1008" spans="1:36">
      <c r="A1008" s="237">
        <v>999</v>
      </c>
      <c r="B1008" s="56" t="s">
        <v>48</v>
      </c>
      <c r="C1008" s="56" t="s">
        <v>334</v>
      </c>
      <c r="D1008" s="61" t="s">
        <v>38</v>
      </c>
      <c r="E1008" s="61"/>
      <c r="F1008" s="61"/>
      <c r="G1008" s="62"/>
      <c r="H1008" s="65">
        <f>SUM(H1009:H1063)</f>
        <v>5422050</v>
      </c>
      <c r="I1008" s="61" t="s">
        <v>26</v>
      </c>
      <c r="J1008" s="233">
        <v>2</v>
      </c>
      <c r="K1008" s="233"/>
      <c r="L1008" s="233"/>
      <c r="M1008" s="233">
        <v>2</v>
      </c>
      <c r="N1008" s="233"/>
      <c r="O1008" s="233"/>
      <c r="P1008" s="233">
        <v>2</v>
      </c>
      <c r="Q1008" s="233"/>
      <c r="R1008" s="233"/>
      <c r="S1008" s="233">
        <v>2</v>
      </c>
      <c r="T1008" s="233"/>
      <c r="U1008" s="233"/>
      <c r="W1008" s="223">
        <f>+H1008/4</f>
        <v>1355512.5</v>
      </c>
      <c r="X1008" s="223"/>
      <c r="Y1008" s="223"/>
      <c r="Z1008" s="223">
        <f>+W1008</f>
        <v>1355512.5</v>
      </c>
      <c r="AA1008" s="223"/>
      <c r="AB1008" s="223"/>
      <c r="AC1008" s="223">
        <f>+Z1008</f>
        <v>1355512.5</v>
      </c>
      <c r="AD1008" s="223"/>
      <c r="AE1008" s="223"/>
      <c r="AF1008" s="223">
        <f>+AC1008</f>
        <v>1355512.5</v>
      </c>
      <c r="AG1008" s="223"/>
      <c r="AH1008" s="223"/>
      <c r="AI1008" s="83">
        <f>SUBTOTAL(9,J1008:U1008)</f>
        <v>8</v>
      </c>
      <c r="AJ1008" s="84">
        <f>+H1008/AI1008</f>
        <v>677756.25</v>
      </c>
    </row>
    <row r="1009" spans="1:34" s="81" customFormat="1">
      <c r="A1009" s="88">
        <v>1000</v>
      </c>
      <c r="B1009" s="96"/>
      <c r="C1009" s="187" t="s">
        <v>498</v>
      </c>
      <c r="D1009" s="149"/>
      <c r="E1009" s="139"/>
      <c r="F1009" s="140"/>
      <c r="G1009" s="141"/>
      <c r="H1009" s="101"/>
      <c r="I1009" s="98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W1009" s="224"/>
      <c r="X1009" s="224"/>
      <c r="Y1009" s="224"/>
      <c r="Z1009" s="224"/>
      <c r="AA1009" s="224"/>
      <c r="AB1009" s="224"/>
      <c r="AC1009" s="224"/>
      <c r="AD1009" s="224"/>
      <c r="AE1009" s="224"/>
      <c r="AF1009" s="224"/>
      <c r="AG1009" s="224"/>
      <c r="AH1009" s="224"/>
    </row>
    <row r="1010" spans="1:34" s="81" customFormat="1">
      <c r="A1010" s="88">
        <v>1001</v>
      </c>
      <c r="B1010" s="96"/>
      <c r="C1010" s="96" t="s">
        <v>499</v>
      </c>
      <c r="D1010" s="98"/>
      <c r="E1010" s="149">
        <v>20</v>
      </c>
      <c r="F1010" s="139" t="s">
        <v>81</v>
      </c>
      <c r="G1010" s="140">
        <v>150</v>
      </c>
      <c r="H1010" s="141">
        <f>+E1010*G1010*36</f>
        <v>108000</v>
      </c>
      <c r="I1010" s="98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W1010" s="224"/>
      <c r="X1010" s="224"/>
      <c r="Y1010" s="224"/>
      <c r="Z1010" s="224"/>
      <c r="AA1010" s="224"/>
      <c r="AB1010" s="224"/>
      <c r="AC1010" s="224"/>
      <c r="AD1010" s="224"/>
      <c r="AE1010" s="224"/>
      <c r="AF1010" s="224"/>
      <c r="AG1010" s="224"/>
      <c r="AH1010" s="224"/>
    </row>
    <row r="1011" spans="1:34" s="81" customFormat="1">
      <c r="A1011" s="88">
        <v>1002</v>
      </c>
      <c r="B1011" s="96"/>
      <c r="C1011" s="96" t="s">
        <v>500</v>
      </c>
      <c r="D1011" s="98"/>
      <c r="E1011" s="149">
        <v>20</v>
      </c>
      <c r="F1011" s="139" t="s">
        <v>81</v>
      </c>
      <c r="G1011" s="140">
        <v>120</v>
      </c>
      <c r="H1011" s="141">
        <f t="shared" ref="H1011:H1013" si="77">+E1011*G1011*36</f>
        <v>86400</v>
      </c>
      <c r="I1011" s="98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W1011" s="224"/>
      <c r="X1011" s="224"/>
      <c r="Y1011" s="224"/>
      <c r="Z1011" s="224"/>
      <c r="AA1011" s="224"/>
      <c r="AB1011" s="224"/>
      <c r="AC1011" s="224"/>
      <c r="AD1011" s="224"/>
      <c r="AE1011" s="224"/>
      <c r="AF1011" s="224"/>
      <c r="AG1011" s="224"/>
      <c r="AH1011" s="224"/>
    </row>
    <row r="1012" spans="1:34" s="81" customFormat="1">
      <c r="A1012" s="88">
        <v>1003</v>
      </c>
      <c r="B1012" s="96"/>
      <c r="C1012" s="96" t="s">
        <v>501</v>
      </c>
      <c r="D1012" s="98"/>
      <c r="E1012" s="149">
        <v>20</v>
      </c>
      <c r="F1012" s="139" t="s">
        <v>81</v>
      </c>
      <c r="G1012" s="140">
        <v>180</v>
      </c>
      <c r="H1012" s="141">
        <f t="shared" si="77"/>
        <v>129600</v>
      </c>
      <c r="I1012" s="98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W1012" s="224"/>
      <c r="X1012" s="224"/>
      <c r="Y1012" s="224"/>
      <c r="Z1012" s="224"/>
      <c r="AA1012" s="224"/>
      <c r="AB1012" s="224"/>
      <c r="AC1012" s="224"/>
      <c r="AD1012" s="224"/>
      <c r="AE1012" s="224"/>
      <c r="AF1012" s="224"/>
      <c r="AG1012" s="224"/>
      <c r="AH1012" s="224"/>
    </row>
    <row r="1013" spans="1:34" s="81" customFormat="1">
      <c r="A1013" s="88">
        <v>1004</v>
      </c>
      <c r="B1013" s="96"/>
      <c r="C1013" s="96" t="s">
        <v>502</v>
      </c>
      <c r="D1013" s="98"/>
      <c r="E1013" s="149">
        <v>20</v>
      </c>
      <c r="F1013" s="139" t="s">
        <v>81</v>
      </c>
      <c r="G1013" s="140">
        <v>120</v>
      </c>
      <c r="H1013" s="141">
        <f t="shared" si="77"/>
        <v>86400</v>
      </c>
      <c r="I1013" s="98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W1013" s="224"/>
      <c r="X1013" s="224"/>
      <c r="Y1013" s="224"/>
      <c r="Z1013" s="224"/>
      <c r="AA1013" s="224"/>
      <c r="AB1013" s="224"/>
      <c r="AC1013" s="224"/>
      <c r="AD1013" s="224"/>
      <c r="AE1013" s="224"/>
      <c r="AF1013" s="224"/>
      <c r="AG1013" s="224"/>
      <c r="AH1013" s="224"/>
    </row>
    <row r="1014" spans="1:34" s="81" customFormat="1">
      <c r="A1014" s="88">
        <v>1005</v>
      </c>
      <c r="B1014" s="96"/>
      <c r="C1014" s="96" t="s">
        <v>160</v>
      </c>
      <c r="D1014" s="98"/>
      <c r="E1014" s="149">
        <v>3</v>
      </c>
      <c r="F1014" s="139" t="s">
        <v>109</v>
      </c>
      <c r="G1014" s="140">
        <v>525</v>
      </c>
      <c r="H1014" s="141">
        <f>+E1014*G1014</f>
        <v>1575</v>
      </c>
      <c r="I1014" s="98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W1014" s="224"/>
      <c r="X1014" s="224"/>
      <c r="Y1014" s="224"/>
      <c r="Z1014" s="224"/>
      <c r="AA1014" s="224"/>
      <c r="AB1014" s="224"/>
      <c r="AC1014" s="224"/>
      <c r="AD1014" s="224"/>
      <c r="AE1014" s="224"/>
      <c r="AF1014" s="224"/>
      <c r="AG1014" s="224"/>
      <c r="AH1014" s="224"/>
    </row>
    <row r="1015" spans="1:34" s="81" customFormat="1">
      <c r="A1015" s="88">
        <v>1006</v>
      </c>
      <c r="B1015" s="96"/>
      <c r="C1015" s="96" t="s">
        <v>161</v>
      </c>
      <c r="D1015" s="98"/>
      <c r="E1015" s="149">
        <v>36</v>
      </c>
      <c r="F1015" s="139" t="s">
        <v>162</v>
      </c>
      <c r="G1015" s="140">
        <v>3000</v>
      </c>
      <c r="H1015" s="141">
        <f>+E1015*G1015</f>
        <v>108000</v>
      </c>
      <c r="I1015" s="98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W1015" s="224"/>
      <c r="X1015" s="224"/>
      <c r="Y1015" s="224"/>
      <c r="Z1015" s="224"/>
      <c r="AA1015" s="224"/>
      <c r="AB1015" s="224"/>
      <c r="AC1015" s="224"/>
      <c r="AD1015" s="224"/>
      <c r="AE1015" s="224"/>
      <c r="AF1015" s="224"/>
      <c r="AG1015" s="224"/>
      <c r="AH1015" s="224"/>
    </row>
    <row r="1016" spans="1:34" s="81" customFormat="1">
      <c r="A1016" s="88">
        <v>1007</v>
      </c>
      <c r="B1016" s="96"/>
      <c r="C1016" s="148" t="s">
        <v>477</v>
      </c>
      <c r="D1016" s="98"/>
      <c r="E1016" s="149">
        <v>36</v>
      </c>
      <c r="F1016" s="139" t="s">
        <v>162</v>
      </c>
      <c r="G1016" s="140">
        <v>1500</v>
      </c>
      <c r="H1016" s="141">
        <f t="shared" ref="H1016:H1024" si="78">+E1016*G1016</f>
        <v>54000</v>
      </c>
      <c r="I1016" s="98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W1016" s="224"/>
      <c r="X1016" s="224"/>
      <c r="Y1016" s="224"/>
      <c r="Z1016" s="224"/>
      <c r="AA1016" s="224"/>
      <c r="AB1016" s="224"/>
      <c r="AC1016" s="224"/>
      <c r="AD1016" s="224"/>
      <c r="AE1016" s="224"/>
      <c r="AF1016" s="224"/>
      <c r="AG1016" s="224"/>
      <c r="AH1016" s="224"/>
    </row>
    <row r="1017" spans="1:34" s="81" customFormat="1">
      <c r="A1017" s="88">
        <v>1008</v>
      </c>
      <c r="B1017" s="96"/>
      <c r="C1017" s="187" t="s">
        <v>503</v>
      </c>
      <c r="D1017" s="98"/>
      <c r="E1017" s="149"/>
      <c r="F1017" s="139"/>
      <c r="G1017" s="140"/>
      <c r="H1017" s="141"/>
      <c r="I1017" s="98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W1017" s="224"/>
      <c r="X1017" s="224"/>
      <c r="Y1017" s="224"/>
      <c r="Z1017" s="224"/>
      <c r="AA1017" s="224"/>
      <c r="AB1017" s="224"/>
      <c r="AC1017" s="224"/>
      <c r="AD1017" s="224"/>
      <c r="AE1017" s="224"/>
      <c r="AF1017" s="224"/>
      <c r="AG1017" s="224"/>
      <c r="AH1017" s="224"/>
    </row>
    <row r="1018" spans="1:34" s="81" customFormat="1">
      <c r="A1018" s="88">
        <v>1009</v>
      </c>
      <c r="B1018" s="96"/>
      <c r="C1018" s="96" t="s">
        <v>499</v>
      </c>
      <c r="D1018" s="98"/>
      <c r="E1018" s="149">
        <v>40</v>
      </c>
      <c r="F1018" s="139" t="s">
        <v>81</v>
      </c>
      <c r="G1018" s="140">
        <v>150</v>
      </c>
      <c r="H1018" s="141">
        <f t="shared" ref="H1018:H1021" si="79">+E1018*G1018*36</f>
        <v>216000</v>
      </c>
      <c r="I1018" s="98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W1018" s="224"/>
      <c r="X1018" s="224"/>
      <c r="Y1018" s="224"/>
      <c r="Z1018" s="224"/>
      <c r="AA1018" s="224"/>
      <c r="AB1018" s="224"/>
      <c r="AC1018" s="224"/>
      <c r="AD1018" s="224"/>
      <c r="AE1018" s="224"/>
      <c r="AF1018" s="224"/>
      <c r="AG1018" s="224"/>
      <c r="AH1018" s="224"/>
    </row>
    <row r="1019" spans="1:34" s="81" customFormat="1">
      <c r="A1019" s="88">
        <v>1010</v>
      </c>
      <c r="B1019" s="96"/>
      <c r="C1019" s="96" t="s">
        <v>500</v>
      </c>
      <c r="D1019" s="98"/>
      <c r="E1019" s="149">
        <v>40</v>
      </c>
      <c r="F1019" s="139" t="s">
        <v>81</v>
      </c>
      <c r="G1019" s="140">
        <v>120</v>
      </c>
      <c r="H1019" s="141">
        <f t="shared" si="79"/>
        <v>172800</v>
      </c>
      <c r="I1019" s="98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W1019" s="224"/>
      <c r="X1019" s="224"/>
      <c r="Y1019" s="224"/>
      <c r="Z1019" s="224"/>
      <c r="AA1019" s="224"/>
      <c r="AB1019" s="224"/>
      <c r="AC1019" s="224"/>
      <c r="AD1019" s="224"/>
      <c r="AE1019" s="224"/>
      <c r="AF1019" s="224"/>
      <c r="AG1019" s="224"/>
      <c r="AH1019" s="224"/>
    </row>
    <row r="1020" spans="1:34" s="81" customFormat="1">
      <c r="A1020" s="88">
        <v>1011</v>
      </c>
      <c r="B1020" s="96"/>
      <c r="C1020" s="96" t="s">
        <v>501</v>
      </c>
      <c r="D1020" s="98"/>
      <c r="E1020" s="149">
        <v>40</v>
      </c>
      <c r="F1020" s="139" t="s">
        <v>81</v>
      </c>
      <c r="G1020" s="140">
        <v>180</v>
      </c>
      <c r="H1020" s="141">
        <f t="shared" si="79"/>
        <v>259200</v>
      </c>
      <c r="I1020" s="98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W1020" s="224"/>
      <c r="X1020" s="224"/>
      <c r="Y1020" s="224"/>
      <c r="Z1020" s="224"/>
      <c r="AA1020" s="224"/>
      <c r="AB1020" s="224"/>
      <c r="AC1020" s="224"/>
      <c r="AD1020" s="224"/>
      <c r="AE1020" s="224"/>
      <c r="AF1020" s="224"/>
      <c r="AG1020" s="224"/>
      <c r="AH1020" s="224"/>
    </row>
    <row r="1021" spans="1:34" s="81" customFormat="1">
      <c r="A1021" s="88">
        <v>1012</v>
      </c>
      <c r="B1021" s="96"/>
      <c r="C1021" s="96" t="s">
        <v>502</v>
      </c>
      <c r="D1021" s="98"/>
      <c r="E1021" s="149">
        <v>40</v>
      </c>
      <c r="F1021" s="139" t="s">
        <v>81</v>
      </c>
      <c r="G1021" s="140">
        <v>120</v>
      </c>
      <c r="H1021" s="141">
        <f t="shared" si="79"/>
        <v>172800</v>
      </c>
      <c r="I1021" s="98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W1021" s="224"/>
      <c r="X1021" s="224"/>
      <c r="Y1021" s="224"/>
      <c r="Z1021" s="224"/>
      <c r="AA1021" s="224"/>
      <c r="AB1021" s="224"/>
      <c r="AC1021" s="224"/>
      <c r="AD1021" s="224"/>
      <c r="AE1021" s="224"/>
      <c r="AF1021" s="224"/>
      <c r="AG1021" s="224"/>
      <c r="AH1021" s="224"/>
    </row>
    <row r="1022" spans="1:34" s="81" customFormat="1">
      <c r="A1022" s="88">
        <v>1013</v>
      </c>
      <c r="B1022" s="96"/>
      <c r="C1022" s="96" t="s">
        <v>160</v>
      </c>
      <c r="D1022" s="98"/>
      <c r="E1022" s="149">
        <v>4</v>
      </c>
      <c r="F1022" s="139" t="s">
        <v>109</v>
      </c>
      <c r="G1022" s="140">
        <v>525</v>
      </c>
      <c r="H1022" s="141">
        <f>+E1022*G1022</f>
        <v>2100</v>
      </c>
      <c r="I1022" s="98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W1022" s="224"/>
      <c r="X1022" s="224"/>
      <c r="Y1022" s="224"/>
      <c r="Z1022" s="224"/>
      <c r="AA1022" s="224"/>
      <c r="AB1022" s="224"/>
      <c r="AC1022" s="224"/>
      <c r="AD1022" s="224"/>
      <c r="AE1022" s="224"/>
      <c r="AF1022" s="224"/>
      <c r="AG1022" s="224"/>
      <c r="AH1022" s="224"/>
    </row>
    <row r="1023" spans="1:34" s="81" customFormat="1">
      <c r="A1023" s="88">
        <v>1014</v>
      </c>
      <c r="B1023" s="96"/>
      <c r="C1023" s="96" t="s">
        <v>161</v>
      </c>
      <c r="D1023" s="98"/>
      <c r="E1023" s="149">
        <v>36</v>
      </c>
      <c r="F1023" s="139" t="s">
        <v>162</v>
      </c>
      <c r="G1023" s="140">
        <v>3000</v>
      </c>
      <c r="H1023" s="141">
        <f>+E1023*G1023</f>
        <v>108000</v>
      </c>
      <c r="I1023" s="98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W1023" s="224"/>
      <c r="X1023" s="224"/>
      <c r="Y1023" s="224"/>
      <c r="Z1023" s="224"/>
      <c r="AA1023" s="224"/>
      <c r="AB1023" s="224"/>
      <c r="AC1023" s="224"/>
      <c r="AD1023" s="224"/>
      <c r="AE1023" s="224"/>
      <c r="AF1023" s="224"/>
      <c r="AG1023" s="224"/>
      <c r="AH1023" s="224"/>
    </row>
    <row r="1024" spans="1:34" s="81" customFormat="1">
      <c r="A1024" s="88">
        <v>1015</v>
      </c>
      <c r="B1024" s="96"/>
      <c r="C1024" s="148" t="s">
        <v>477</v>
      </c>
      <c r="D1024" s="98"/>
      <c r="E1024" s="149">
        <v>36</v>
      </c>
      <c r="F1024" s="139" t="s">
        <v>162</v>
      </c>
      <c r="G1024" s="140">
        <v>1500</v>
      </c>
      <c r="H1024" s="141">
        <f t="shared" si="78"/>
        <v>54000</v>
      </c>
      <c r="I1024" s="98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W1024" s="224"/>
      <c r="X1024" s="224"/>
      <c r="Y1024" s="224"/>
      <c r="Z1024" s="224"/>
      <c r="AA1024" s="224"/>
      <c r="AB1024" s="224"/>
      <c r="AC1024" s="224"/>
      <c r="AD1024" s="224"/>
      <c r="AE1024" s="224"/>
      <c r="AF1024" s="224"/>
      <c r="AG1024" s="224"/>
      <c r="AH1024" s="224"/>
    </row>
    <row r="1025" spans="1:34" s="81" customFormat="1">
      <c r="A1025" s="88">
        <v>1016</v>
      </c>
      <c r="B1025" s="96"/>
      <c r="C1025" s="187" t="s">
        <v>504</v>
      </c>
      <c r="D1025" s="98"/>
      <c r="E1025" s="149"/>
      <c r="F1025" s="139"/>
      <c r="G1025" s="140"/>
      <c r="H1025" s="141"/>
      <c r="I1025" s="98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W1025" s="224"/>
      <c r="X1025" s="224"/>
      <c r="Y1025" s="224"/>
      <c r="Z1025" s="224"/>
      <c r="AA1025" s="224"/>
      <c r="AB1025" s="224"/>
      <c r="AC1025" s="224"/>
      <c r="AD1025" s="224"/>
      <c r="AE1025" s="224"/>
      <c r="AF1025" s="224"/>
      <c r="AG1025" s="224"/>
      <c r="AH1025" s="224"/>
    </row>
    <row r="1026" spans="1:34" s="81" customFormat="1">
      <c r="A1026" s="88">
        <v>1017</v>
      </c>
      <c r="B1026" s="96"/>
      <c r="C1026" s="96" t="s">
        <v>505</v>
      </c>
      <c r="D1026" s="98"/>
      <c r="E1026" s="149">
        <v>50</v>
      </c>
      <c r="F1026" s="139" t="s">
        <v>81</v>
      </c>
      <c r="G1026" s="140">
        <v>180</v>
      </c>
      <c r="H1026" s="141">
        <f>+E1026*G1026*24</f>
        <v>216000</v>
      </c>
      <c r="I1026" s="98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W1026" s="224"/>
      <c r="X1026" s="224"/>
      <c r="Y1026" s="224"/>
      <c r="Z1026" s="224"/>
      <c r="AA1026" s="224"/>
      <c r="AB1026" s="224"/>
      <c r="AC1026" s="224"/>
      <c r="AD1026" s="224"/>
      <c r="AE1026" s="224"/>
      <c r="AF1026" s="224"/>
      <c r="AG1026" s="224"/>
      <c r="AH1026" s="224"/>
    </row>
    <row r="1027" spans="1:34" s="81" customFormat="1">
      <c r="A1027" s="88">
        <v>1018</v>
      </c>
      <c r="B1027" s="96"/>
      <c r="C1027" s="96" t="s">
        <v>506</v>
      </c>
      <c r="D1027" s="98"/>
      <c r="E1027" s="149">
        <v>50</v>
      </c>
      <c r="F1027" s="139" t="s">
        <v>81</v>
      </c>
      <c r="G1027" s="140">
        <v>150</v>
      </c>
      <c r="H1027" s="141">
        <f t="shared" ref="H1027:H1029" si="80">+E1027*G1027*24</f>
        <v>180000</v>
      </c>
      <c r="I1027" s="98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W1027" s="224"/>
      <c r="X1027" s="224"/>
      <c r="Y1027" s="224"/>
      <c r="Z1027" s="224"/>
      <c r="AA1027" s="224"/>
      <c r="AB1027" s="224"/>
      <c r="AC1027" s="224"/>
      <c r="AD1027" s="224"/>
      <c r="AE1027" s="224"/>
      <c r="AF1027" s="224"/>
      <c r="AG1027" s="224"/>
      <c r="AH1027" s="224"/>
    </row>
    <row r="1028" spans="1:34" s="81" customFormat="1">
      <c r="A1028" s="88">
        <v>1019</v>
      </c>
      <c r="B1028" s="96"/>
      <c r="C1028" s="96" t="s">
        <v>507</v>
      </c>
      <c r="D1028" s="98"/>
      <c r="E1028" s="149">
        <v>50</v>
      </c>
      <c r="F1028" s="139" t="s">
        <v>81</v>
      </c>
      <c r="G1028" s="140">
        <v>250</v>
      </c>
      <c r="H1028" s="141">
        <f t="shared" si="80"/>
        <v>300000</v>
      </c>
      <c r="I1028" s="98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W1028" s="224"/>
      <c r="X1028" s="224"/>
      <c r="Y1028" s="224"/>
      <c r="Z1028" s="224"/>
      <c r="AA1028" s="224"/>
      <c r="AB1028" s="224"/>
      <c r="AC1028" s="224"/>
      <c r="AD1028" s="224"/>
      <c r="AE1028" s="224"/>
      <c r="AF1028" s="224"/>
      <c r="AG1028" s="224"/>
      <c r="AH1028" s="224"/>
    </row>
    <row r="1029" spans="1:34" s="81" customFormat="1">
      <c r="A1029" s="88">
        <v>1020</v>
      </c>
      <c r="B1029" s="96"/>
      <c r="C1029" s="96" t="s">
        <v>508</v>
      </c>
      <c r="D1029" s="98"/>
      <c r="E1029" s="149">
        <v>50</v>
      </c>
      <c r="F1029" s="139" t="s">
        <v>81</v>
      </c>
      <c r="G1029" s="140">
        <v>150</v>
      </c>
      <c r="H1029" s="141">
        <f t="shared" si="80"/>
        <v>180000</v>
      </c>
      <c r="I1029" s="98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W1029" s="224"/>
      <c r="X1029" s="224"/>
      <c r="Y1029" s="224"/>
      <c r="Z1029" s="224"/>
      <c r="AA1029" s="224"/>
      <c r="AB1029" s="224"/>
      <c r="AC1029" s="224"/>
      <c r="AD1029" s="224"/>
      <c r="AE1029" s="224"/>
      <c r="AF1029" s="224"/>
      <c r="AG1029" s="224"/>
      <c r="AH1029" s="224"/>
    </row>
    <row r="1030" spans="1:34" s="81" customFormat="1">
      <c r="A1030" s="88">
        <v>1021</v>
      </c>
      <c r="B1030" s="96"/>
      <c r="C1030" s="96" t="s">
        <v>160</v>
      </c>
      <c r="D1030" s="98"/>
      <c r="E1030" s="149">
        <v>5</v>
      </c>
      <c r="F1030" s="139" t="s">
        <v>109</v>
      </c>
      <c r="G1030" s="140">
        <v>525</v>
      </c>
      <c r="H1030" s="141">
        <f t="shared" ref="H1030:H1032" si="81">+E1030*G1030</f>
        <v>2625</v>
      </c>
      <c r="I1030" s="98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W1030" s="224"/>
      <c r="X1030" s="224"/>
      <c r="Y1030" s="224"/>
      <c r="Z1030" s="224"/>
      <c r="AA1030" s="224"/>
      <c r="AB1030" s="224"/>
      <c r="AC1030" s="224"/>
      <c r="AD1030" s="224"/>
      <c r="AE1030" s="224"/>
      <c r="AF1030" s="224"/>
      <c r="AG1030" s="224"/>
      <c r="AH1030" s="224"/>
    </row>
    <row r="1031" spans="1:34" s="81" customFormat="1">
      <c r="A1031" s="88">
        <v>1022</v>
      </c>
      <c r="B1031" s="96"/>
      <c r="C1031" s="96" t="s">
        <v>161</v>
      </c>
      <c r="D1031" s="98"/>
      <c r="E1031" s="149">
        <v>24</v>
      </c>
      <c r="F1031" s="139" t="s">
        <v>162</v>
      </c>
      <c r="G1031" s="140">
        <v>5000</v>
      </c>
      <c r="H1031" s="141">
        <f t="shared" si="81"/>
        <v>120000</v>
      </c>
      <c r="I1031" s="98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W1031" s="224"/>
      <c r="X1031" s="224"/>
      <c r="Y1031" s="224"/>
      <c r="Z1031" s="224"/>
      <c r="AA1031" s="224"/>
      <c r="AB1031" s="224"/>
      <c r="AC1031" s="224"/>
      <c r="AD1031" s="224"/>
      <c r="AE1031" s="224"/>
      <c r="AF1031" s="224"/>
      <c r="AG1031" s="224"/>
      <c r="AH1031" s="224"/>
    </row>
    <row r="1032" spans="1:34" s="81" customFormat="1">
      <c r="A1032" s="88">
        <v>1023</v>
      </c>
      <c r="B1032" s="96"/>
      <c r="C1032" s="148" t="s">
        <v>477</v>
      </c>
      <c r="D1032" s="98"/>
      <c r="E1032" s="149">
        <v>24</v>
      </c>
      <c r="F1032" s="139" t="s">
        <v>162</v>
      </c>
      <c r="G1032" s="140">
        <v>3000</v>
      </c>
      <c r="H1032" s="141">
        <f t="shared" si="81"/>
        <v>72000</v>
      </c>
      <c r="I1032" s="98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W1032" s="224"/>
      <c r="X1032" s="224"/>
      <c r="Y1032" s="224"/>
      <c r="Z1032" s="224"/>
      <c r="AA1032" s="224"/>
      <c r="AB1032" s="224"/>
      <c r="AC1032" s="224"/>
      <c r="AD1032" s="224"/>
      <c r="AE1032" s="224"/>
      <c r="AF1032" s="224"/>
      <c r="AG1032" s="224"/>
      <c r="AH1032" s="224"/>
    </row>
    <row r="1033" spans="1:34" s="81" customFormat="1">
      <c r="A1033" s="88">
        <v>1024</v>
      </c>
      <c r="B1033" s="96"/>
      <c r="C1033" s="187" t="s">
        <v>509</v>
      </c>
      <c r="D1033" s="98"/>
      <c r="E1033" s="149"/>
      <c r="F1033" s="139"/>
      <c r="G1033" s="140"/>
      <c r="H1033" s="141"/>
      <c r="I1033" s="98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W1033" s="224"/>
      <c r="X1033" s="224"/>
      <c r="Y1033" s="224"/>
      <c r="Z1033" s="224"/>
      <c r="AA1033" s="224"/>
      <c r="AB1033" s="224"/>
      <c r="AC1033" s="224"/>
      <c r="AD1033" s="224"/>
      <c r="AE1033" s="224"/>
      <c r="AF1033" s="224"/>
      <c r="AG1033" s="224"/>
      <c r="AH1033" s="224"/>
    </row>
    <row r="1034" spans="1:34" s="81" customFormat="1">
      <c r="A1034" s="88">
        <v>1025</v>
      </c>
      <c r="B1034" s="96"/>
      <c r="C1034" s="96" t="s">
        <v>499</v>
      </c>
      <c r="D1034" s="98"/>
      <c r="E1034" s="149">
        <v>20</v>
      </c>
      <c r="F1034" s="139" t="s">
        <v>81</v>
      </c>
      <c r="G1034" s="140">
        <v>150</v>
      </c>
      <c r="H1034" s="141">
        <f>+E1034*G1034*36</f>
        <v>108000</v>
      </c>
      <c r="I1034" s="98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W1034" s="224"/>
      <c r="X1034" s="224"/>
      <c r="Y1034" s="224"/>
      <c r="Z1034" s="224"/>
      <c r="AA1034" s="224"/>
      <c r="AB1034" s="224"/>
      <c r="AC1034" s="224"/>
      <c r="AD1034" s="224"/>
      <c r="AE1034" s="224"/>
      <c r="AF1034" s="224"/>
      <c r="AG1034" s="224"/>
      <c r="AH1034" s="224"/>
    </row>
    <row r="1035" spans="1:34" s="81" customFormat="1">
      <c r="A1035" s="88">
        <v>1026</v>
      </c>
      <c r="B1035" s="96"/>
      <c r="C1035" s="96" t="s">
        <v>500</v>
      </c>
      <c r="D1035" s="98"/>
      <c r="E1035" s="149">
        <v>20</v>
      </c>
      <c r="F1035" s="139" t="s">
        <v>81</v>
      </c>
      <c r="G1035" s="140">
        <v>120</v>
      </c>
      <c r="H1035" s="141">
        <f t="shared" ref="H1035:H1037" si="82">+E1035*G1035*36</f>
        <v>86400</v>
      </c>
      <c r="I1035" s="98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W1035" s="224"/>
      <c r="X1035" s="224"/>
      <c r="Y1035" s="224"/>
      <c r="Z1035" s="224"/>
      <c r="AA1035" s="224"/>
      <c r="AB1035" s="224"/>
      <c r="AC1035" s="224"/>
      <c r="AD1035" s="224"/>
      <c r="AE1035" s="224"/>
      <c r="AF1035" s="224"/>
      <c r="AG1035" s="224"/>
      <c r="AH1035" s="224"/>
    </row>
    <row r="1036" spans="1:34" s="81" customFormat="1">
      <c r="A1036" s="88">
        <v>1027</v>
      </c>
      <c r="B1036" s="96"/>
      <c r="C1036" s="96" t="s">
        <v>501</v>
      </c>
      <c r="D1036" s="98"/>
      <c r="E1036" s="149">
        <v>20</v>
      </c>
      <c r="F1036" s="139" t="s">
        <v>81</v>
      </c>
      <c r="G1036" s="140">
        <v>180</v>
      </c>
      <c r="H1036" s="141">
        <f t="shared" si="82"/>
        <v>129600</v>
      </c>
      <c r="I1036" s="98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W1036" s="224"/>
      <c r="X1036" s="224"/>
      <c r="Y1036" s="224"/>
      <c r="Z1036" s="224"/>
      <c r="AA1036" s="224"/>
      <c r="AB1036" s="224"/>
      <c r="AC1036" s="224"/>
      <c r="AD1036" s="224"/>
      <c r="AE1036" s="224"/>
      <c r="AF1036" s="224"/>
      <c r="AG1036" s="224"/>
      <c r="AH1036" s="224"/>
    </row>
    <row r="1037" spans="1:34" s="81" customFormat="1">
      <c r="A1037" s="88">
        <v>1028</v>
      </c>
      <c r="B1037" s="96"/>
      <c r="C1037" s="96" t="s">
        <v>502</v>
      </c>
      <c r="D1037" s="98"/>
      <c r="E1037" s="149">
        <v>20</v>
      </c>
      <c r="F1037" s="139" t="s">
        <v>81</v>
      </c>
      <c r="G1037" s="140">
        <v>120</v>
      </c>
      <c r="H1037" s="141">
        <f t="shared" si="82"/>
        <v>86400</v>
      </c>
      <c r="I1037" s="98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W1037" s="224"/>
      <c r="X1037" s="224"/>
      <c r="Y1037" s="224"/>
      <c r="Z1037" s="224"/>
      <c r="AA1037" s="224"/>
      <c r="AB1037" s="224"/>
      <c r="AC1037" s="224"/>
      <c r="AD1037" s="224"/>
      <c r="AE1037" s="224"/>
      <c r="AF1037" s="224"/>
      <c r="AG1037" s="224"/>
      <c r="AH1037" s="224"/>
    </row>
    <row r="1038" spans="1:34" s="81" customFormat="1">
      <c r="A1038" s="88">
        <v>1029</v>
      </c>
      <c r="B1038" s="96"/>
      <c r="C1038" s="96" t="s">
        <v>160</v>
      </c>
      <c r="D1038" s="98"/>
      <c r="E1038" s="149">
        <v>3</v>
      </c>
      <c r="F1038" s="139" t="s">
        <v>109</v>
      </c>
      <c r="G1038" s="140">
        <v>525</v>
      </c>
      <c r="H1038" s="141">
        <f>+E1038*G1038</f>
        <v>1575</v>
      </c>
      <c r="I1038" s="98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W1038" s="224"/>
      <c r="X1038" s="224"/>
      <c r="Y1038" s="224"/>
      <c r="Z1038" s="224"/>
      <c r="AA1038" s="224"/>
      <c r="AB1038" s="224"/>
      <c r="AC1038" s="224"/>
      <c r="AD1038" s="224"/>
      <c r="AE1038" s="224"/>
      <c r="AF1038" s="224"/>
      <c r="AG1038" s="224"/>
      <c r="AH1038" s="224"/>
    </row>
    <row r="1039" spans="1:34" s="81" customFormat="1">
      <c r="A1039" s="88">
        <v>1030</v>
      </c>
      <c r="B1039" s="96"/>
      <c r="C1039" s="96" t="s">
        <v>161</v>
      </c>
      <c r="D1039" s="98"/>
      <c r="E1039" s="149">
        <v>36</v>
      </c>
      <c r="F1039" s="139" t="s">
        <v>162</v>
      </c>
      <c r="G1039" s="140">
        <v>3000</v>
      </c>
      <c r="H1039" s="141">
        <f>+E1039*G1039</f>
        <v>108000</v>
      </c>
      <c r="I1039" s="98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W1039" s="224"/>
      <c r="X1039" s="224"/>
      <c r="Y1039" s="224"/>
      <c r="Z1039" s="224"/>
      <c r="AA1039" s="224"/>
      <c r="AB1039" s="224"/>
      <c r="AC1039" s="224"/>
      <c r="AD1039" s="224"/>
      <c r="AE1039" s="224"/>
      <c r="AF1039" s="224"/>
      <c r="AG1039" s="224"/>
      <c r="AH1039" s="224"/>
    </row>
    <row r="1040" spans="1:34" s="81" customFormat="1">
      <c r="A1040" s="88">
        <v>1031</v>
      </c>
      <c r="B1040" s="96"/>
      <c r="C1040" s="148" t="s">
        <v>477</v>
      </c>
      <c r="D1040" s="98"/>
      <c r="E1040" s="149">
        <v>36</v>
      </c>
      <c r="F1040" s="139" t="s">
        <v>162</v>
      </c>
      <c r="G1040" s="140">
        <v>1500</v>
      </c>
      <c r="H1040" s="141">
        <f t="shared" ref="H1040" si="83">+E1040*G1040</f>
        <v>54000</v>
      </c>
      <c r="I1040" s="98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W1040" s="224"/>
      <c r="X1040" s="224"/>
      <c r="Y1040" s="224"/>
      <c r="Z1040" s="224"/>
      <c r="AA1040" s="224"/>
      <c r="AB1040" s="224"/>
      <c r="AC1040" s="224"/>
      <c r="AD1040" s="224"/>
      <c r="AE1040" s="224"/>
      <c r="AF1040" s="224"/>
      <c r="AG1040" s="224"/>
      <c r="AH1040" s="224"/>
    </row>
    <row r="1041" spans="1:34" s="81" customFormat="1">
      <c r="A1041" s="88">
        <v>1032</v>
      </c>
      <c r="B1041" s="96"/>
      <c r="C1041" s="187" t="s">
        <v>510</v>
      </c>
      <c r="D1041" s="98"/>
      <c r="E1041" s="149"/>
      <c r="F1041" s="139"/>
      <c r="G1041" s="140"/>
      <c r="H1041" s="141"/>
      <c r="I1041" s="98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W1041" s="224"/>
      <c r="X1041" s="224"/>
      <c r="Y1041" s="224"/>
      <c r="Z1041" s="224"/>
      <c r="AA1041" s="224"/>
      <c r="AB1041" s="224"/>
      <c r="AC1041" s="224"/>
      <c r="AD1041" s="224"/>
      <c r="AE1041" s="224"/>
      <c r="AF1041" s="224"/>
      <c r="AG1041" s="224"/>
      <c r="AH1041" s="224"/>
    </row>
    <row r="1042" spans="1:34" s="81" customFormat="1">
      <c r="A1042" s="88">
        <v>1033</v>
      </c>
      <c r="B1042" s="96"/>
      <c r="C1042" s="96" t="s">
        <v>499</v>
      </c>
      <c r="D1042" s="98"/>
      <c r="E1042" s="149">
        <v>40</v>
      </c>
      <c r="F1042" s="139" t="s">
        <v>81</v>
      </c>
      <c r="G1042" s="140">
        <v>150</v>
      </c>
      <c r="H1042" s="141">
        <f t="shared" ref="H1042:H1045" si="84">+E1042*G1042*36</f>
        <v>216000</v>
      </c>
      <c r="I1042" s="98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W1042" s="224"/>
      <c r="X1042" s="224"/>
      <c r="Y1042" s="224"/>
      <c r="Z1042" s="224"/>
      <c r="AA1042" s="224"/>
      <c r="AB1042" s="224"/>
      <c r="AC1042" s="224"/>
      <c r="AD1042" s="224"/>
      <c r="AE1042" s="224"/>
      <c r="AF1042" s="224"/>
      <c r="AG1042" s="224"/>
      <c r="AH1042" s="224"/>
    </row>
    <row r="1043" spans="1:34" s="81" customFormat="1">
      <c r="A1043" s="88">
        <v>1034</v>
      </c>
      <c r="B1043" s="96"/>
      <c r="C1043" s="96" t="s">
        <v>500</v>
      </c>
      <c r="D1043" s="98"/>
      <c r="E1043" s="149">
        <v>40</v>
      </c>
      <c r="F1043" s="139" t="s">
        <v>81</v>
      </c>
      <c r="G1043" s="140">
        <v>120</v>
      </c>
      <c r="H1043" s="141">
        <f t="shared" si="84"/>
        <v>172800</v>
      </c>
      <c r="I1043" s="98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W1043" s="224"/>
      <c r="X1043" s="224"/>
      <c r="Y1043" s="224"/>
      <c r="Z1043" s="224"/>
      <c r="AA1043" s="224"/>
      <c r="AB1043" s="224"/>
      <c r="AC1043" s="224"/>
      <c r="AD1043" s="224"/>
      <c r="AE1043" s="224"/>
      <c r="AF1043" s="224"/>
      <c r="AG1043" s="224"/>
      <c r="AH1043" s="224"/>
    </row>
    <row r="1044" spans="1:34" s="81" customFormat="1">
      <c r="A1044" s="88">
        <v>1035</v>
      </c>
      <c r="B1044" s="96"/>
      <c r="C1044" s="96" t="s">
        <v>501</v>
      </c>
      <c r="D1044" s="98"/>
      <c r="E1044" s="149">
        <v>40</v>
      </c>
      <c r="F1044" s="139" t="s">
        <v>81</v>
      </c>
      <c r="G1044" s="140">
        <v>180</v>
      </c>
      <c r="H1044" s="141">
        <f t="shared" si="84"/>
        <v>259200</v>
      </c>
      <c r="I1044" s="98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W1044" s="224"/>
      <c r="X1044" s="224"/>
      <c r="Y1044" s="224"/>
      <c r="Z1044" s="224"/>
      <c r="AA1044" s="224"/>
      <c r="AB1044" s="224"/>
      <c r="AC1044" s="224"/>
      <c r="AD1044" s="224"/>
      <c r="AE1044" s="224"/>
      <c r="AF1044" s="224"/>
      <c r="AG1044" s="224"/>
      <c r="AH1044" s="224"/>
    </row>
    <row r="1045" spans="1:34" s="81" customFormat="1">
      <c r="A1045" s="88">
        <v>1036</v>
      </c>
      <c r="B1045" s="96"/>
      <c r="C1045" s="96" t="s">
        <v>502</v>
      </c>
      <c r="D1045" s="98"/>
      <c r="E1045" s="149">
        <v>40</v>
      </c>
      <c r="F1045" s="139" t="s">
        <v>81</v>
      </c>
      <c r="G1045" s="140">
        <v>120</v>
      </c>
      <c r="H1045" s="141">
        <f t="shared" si="84"/>
        <v>172800</v>
      </c>
      <c r="I1045" s="98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W1045" s="224"/>
      <c r="X1045" s="224"/>
      <c r="Y1045" s="224"/>
      <c r="Z1045" s="224"/>
      <c r="AA1045" s="224"/>
      <c r="AB1045" s="224"/>
      <c r="AC1045" s="224"/>
      <c r="AD1045" s="224"/>
      <c r="AE1045" s="224"/>
      <c r="AF1045" s="224"/>
      <c r="AG1045" s="224"/>
      <c r="AH1045" s="224"/>
    </row>
    <row r="1046" spans="1:34" s="81" customFormat="1">
      <c r="A1046" s="88">
        <v>1037</v>
      </c>
      <c r="B1046" s="96"/>
      <c r="C1046" s="96" t="s">
        <v>160</v>
      </c>
      <c r="D1046" s="98"/>
      <c r="E1046" s="149">
        <v>4</v>
      </c>
      <c r="F1046" s="139" t="s">
        <v>109</v>
      </c>
      <c r="G1046" s="140">
        <v>525</v>
      </c>
      <c r="H1046" s="141">
        <f>+E1046*G1046</f>
        <v>2100</v>
      </c>
      <c r="I1046" s="98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W1046" s="224"/>
      <c r="X1046" s="224"/>
      <c r="Y1046" s="224"/>
      <c r="Z1046" s="224"/>
      <c r="AA1046" s="224"/>
      <c r="AB1046" s="224"/>
      <c r="AC1046" s="224"/>
      <c r="AD1046" s="224"/>
      <c r="AE1046" s="224"/>
      <c r="AF1046" s="224"/>
      <c r="AG1046" s="224"/>
      <c r="AH1046" s="224"/>
    </row>
    <row r="1047" spans="1:34" s="81" customFormat="1">
      <c r="A1047" s="88">
        <v>1038</v>
      </c>
      <c r="B1047" s="96"/>
      <c r="C1047" s="96" t="s">
        <v>161</v>
      </c>
      <c r="D1047" s="98"/>
      <c r="E1047" s="149">
        <v>36</v>
      </c>
      <c r="F1047" s="139" t="s">
        <v>162</v>
      </c>
      <c r="G1047" s="140">
        <v>3000</v>
      </c>
      <c r="H1047" s="141">
        <f>+E1047*G1047</f>
        <v>108000</v>
      </c>
      <c r="I1047" s="98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W1047" s="224"/>
      <c r="X1047" s="224"/>
      <c r="Y1047" s="224"/>
      <c r="Z1047" s="224"/>
      <c r="AA1047" s="224"/>
      <c r="AB1047" s="224"/>
      <c r="AC1047" s="224"/>
      <c r="AD1047" s="224"/>
      <c r="AE1047" s="224"/>
      <c r="AF1047" s="224"/>
      <c r="AG1047" s="224"/>
      <c r="AH1047" s="224"/>
    </row>
    <row r="1048" spans="1:34" s="81" customFormat="1">
      <c r="A1048" s="88">
        <v>1039</v>
      </c>
      <c r="B1048" s="96"/>
      <c r="C1048" s="148" t="s">
        <v>477</v>
      </c>
      <c r="D1048" s="98"/>
      <c r="E1048" s="149">
        <v>36</v>
      </c>
      <c r="F1048" s="139" t="s">
        <v>162</v>
      </c>
      <c r="G1048" s="140">
        <v>1500</v>
      </c>
      <c r="H1048" s="141">
        <f t="shared" ref="H1048" si="85">+E1048*G1048</f>
        <v>54000</v>
      </c>
      <c r="I1048" s="98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W1048" s="224"/>
      <c r="X1048" s="224"/>
      <c r="Y1048" s="224"/>
      <c r="Z1048" s="224"/>
      <c r="AA1048" s="224"/>
      <c r="AB1048" s="224"/>
      <c r="AC1048" s="224"/>
      <c r="AD1048" s="224"/>
      <c r="AE1048" s="224"/>
      <c r="AF1048" s="224"/>
      <c r="AG1048" s="224"/>
      <c r="AH1048" s="224"/>
    </row>
    <row r="1049" spans="1:34" s="81" customFormat="1">
      <c r="A1049" s="88">
        <v>1040</v>
      </c>
      <c r="B1049" s="96"/>
      <c r="C1049" s="187" t="s">
        <v>511</v>
      </c>
      <c r="D1049" s="98"/>
      <c r="E1049" s="149"/>
      <c r="F1049" s="139"/>
      <c r="G1049" s="140"/>
      <c r="H1049" s="141"/>
      <c r="I1049" s="98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W1049" s="224"/>
      <c r="X1049" s="224"/>
      <c r="Y1049" s="224"/>
      <c r="Z1049" s="224"/>
      <c r="AA1049" s="224"/>
      <c r="AB1049" s="224"/>
      <c r="AC1049" s="224"/>
      <c r="AD1049" s="224"/>
      <c r="AE1049" s="224"/>
      <c r="AF1049" s="224"/>
      <c r="AG1049" s="224"/>
      <c r="AH1049" s="224"/>
    </row>
    <row r="1050" spans="1:34" s="81" customFormat="1">
      <c r="A1050" s="88">
        <v>1041</v>
      </c>
      <c r="B1050" s="96"/>
      <c r="C1050" s="96" t="s">
        <v>505</v>
      </c>
      <c r="D1050" s="98"/>
      <c r="E1050" s="149">
        <v>50</v>
      </c>
      <c r="F1050" s="139" t="s">
        <v>81</v>
      </c>
      <c r="G1050" s="140">
        <v>180</v>
      </c>
      <c r="H1050" s="141">
        <f>+E1050*G1050*24</f>
        <v>216000</v>
      </c>
      <c r="I1050" s="98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W1050" s="224"/>
      <c r="X1050" s="224"/>
      <c r="Y1050" s="224"/>
      <c r="Z1050" s="224"/>
      <c r="AA1050" s="224"/>
      <c r="AB1050" s="224"/>
      <c r="AC1050" s="224"/>
      <c r="AD1050" s="224"/>
      <c r="AE1050" s="224"/>
      <c r="AF1050" s="224"/>
      <c r="AG1050" s="224"/>
      <c r="AH1050" s="224"/>
    </row>
    <row r="1051" spans="1:34" s="81" customFormat="1">
      <c r="A1051" s="88">
        <v>1042</v>
      </c>
      <c r="B1051" s="96"/>
      <c r="C1051" s="96" t="s">
        <v>506</v>
      </c>
      <c r="D1051" s="98"/>
      <c r="E1051" s="149">
        <v>50</v>
      </c>
      <c r="F1051" s="139" t="s">
        <v>81</v>
      </c>
      <c r="G1051" s="140">
        <v>150</v>
      </c>
      <c r="H1051" s="141">
        <f t="shared" ref="H1051:H1053" si="86">+E1051*G1051*24</f>
        <v>180000</v>
      </c>
      <c r="I1051" s="98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W1051" s="224"/>
      <c r="X1051" s="224"/>
      <c r="Y1051" s="224"/>
      <c r="Z1051" s="224"/>
      <c r="AA1051" s="224"/>
      <c r="AB1051" s="224"/>
      <c r="AC1051" s="224"/>
      <c r="AD1051" s="224"/>
      <c r="AE1051" s="224"/>
      <c r="AF1051" s="224"/>
      <c r="AG1051" s="224"/>
      <c r="AH1051" s="224"/>
    </row>
    <row r="1052" spans="1:34" s="81" customFormat="1">
      <c r="A1052" s="88">
        <v>1043</v>
      </c>
      <c r="B1052" s="96"/>
      <c r="C1052" s="96" t="s">
        <v>507</v>
      </c>
      <c r="D1052" s="98"/>
      <c r="E1052" s="149">
        <v>50</v>
      </c>
      <c r="F1052" s="139" t="s">
        <v>81</v>
      </c>
      <c r="G1052" s="140">
        <v>250</v>
      </c>
      <c r="H1052" s="141">
        <f t="shared" si="86"/>
        <v>300000</v>
      </c>
      <c r="I1052" s="98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W1052" s="224"/>
      <c r="X1052" s="224"/>
      <c r="Y1052" s="224"/>
      <c r="Z1052" s="224"/>
      <c r="AA1052" s="224"/>
      <c r="AB1052" s="224"/>
      <c r="AC1052" s="224"/>
      <c r="AD1052" s="224"/>
      <c r="AE1052" s="224"/>
      <c r="AF1052" s="224"/>
      <c r="AG1052" s="224"/>
      <c r="AH1052" s="224"/>
    </row>
    <row r="1053" spans="1:34" s="81" customFormat="1">
      <c r="A1053" s="88">
        <v>1044</v>
      </c>
      <c r="B1053" s="96"/>
      <c r="C1053" s="96" t="s">
        <v>508</v>
      </c>
      <c r="D1053" s="98"/>
      <c r="E1053" s="149">
        <v>50</v>
      </c>
      <c r="F1053" s="139" t="s">
        <v>81</v>
      </c>
      <c r="G1053" s="140">
        <v>150</v>
      </c>
      <c r="H1053" s="141">
        <f t="shared" si="86"/>
        <v>180000</v>
      </c>
      <c r="I1053" s="98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W1053" s="224"/>
      <c r="X1053" s="224"/>
      <c r="Y1053" s="224"/>
      <c r="Z1053" s="224"/>
      <c r="AA1053" s="224"/>
      <c r="AB1053" s="224"/>
      <c r="AC1053" s="224"/>
      <c r="AD1053" s="224"/>
      <c r="AE1053" s="224"/>
      <c r="AF1053" s="224"/>
      <c r="AG1053" s="224"/>
      <c r="AH1053" s="224"/>
    </row>
    <row r="1054" spans="1:34" s="81" customFormat="1">
      <c r="A1054" s="88">
        <v>1045</v>
      </c>
      <c r="B1054" s="96"/>
      <c r="C1054" s="96" t="s">
        <v>160</v>
      </c>
      <c r="D1054" s="98"/>
      <c r="E1054" s="149">
        <v>5</v>
      </c>
      <c r="F1054" s="139" t="s">
        <v>109</v>
      </c>
      <c r="G1054" s="140">
        <v>525</v>
      </c>
      <c r="H1054" s="141">
        <f t="shared" ref="H1054:H1056" si="87">+E1054*G1054</f>
        <v>2625</v>
      </c>
      <c r="I1054" s="98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W1054" s="224"/>
      <c r="X1054" s="224"/>
      <c r="Y1054" s="224"/>
      <c r="Z1054" s="224"/>
      <c r="AA1054" s="224"/>
      <c r="AB1054" s="224"/>
      <c r="AC1054" s="224"/>
      <c r="AD1054" s="224"/>
      <c r="AE1054" s="224"/>
      <c r="AF1054" s="224"/>
      <c r="AG1054" s="224"/>
      <c r="AH1054" s="224"/>
    </row>
    <row r="1055" spans="1:34" s="81" customFormat="1">
      <c r="A1055" s="88">
        <v>1046</v>
      </c>
      <c r="B1055" s="96"/>
      <c r="C1055" s="96" t="s">
        <v>161</v>
      </c>
      <c r="D1055" s="98"/>
      <c r="E1055" s="149">
        <v>24</v>
      </c>
      <c r="F1055" s="139" t="s">
        <v>162</v>
      </c>
      <c r="G1055" s="140">
        <v>5000</v>
      </c>
      <c r="H1055" s="141">
        <f t="shared" si="87"/>
        <v>120000</v>
      </c>
      <c r="I1055" s="98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W1055" s="224"/>
      <c r="X1055" s="224"/>
      <c r="Y1055" s="224"/>
      <c r="Z1055" s="224"/>
      <c r="AA1055" s="224"/>
      <c r="AB1055" s="224"/>
      <c r="AC1055" s="224"/>
      <c r="AD1055" s="224"/>
      <c r="AE1055" s="224"/>
      <c r="AF1055" s="224"/>
      <c r="AG1055" s="224"/>
      <c r="AH1055" s="224"/>
    </row>
    <row r="1056" spans="1:34" s="81" customFormat="1">
      <c r="A1056" s="88">
        <v>1047</v>
      </c>
      <c r="B1056" s="96"/>
      <c r="C1056" s="148" t="s">
        <v>477</v>
      </c>
      <c r="D1056" s="98"/>
      <c r="E1056" s="149">
        <v>24</v>
      </c>
      <c r="F1056" s="139" t="s">
        <v>162</v>
      </c>
      <c r="G1056" s="140">
        <v>3000</v>
      </c>
      <c r="H1056" s="141">
        <f t="shared" si="87"/>
        <v>72000</v>
      </c>
      <c r="I1056" s="98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W1056" s="224"/>
      <c r="X1056" s="224"/>
      <c r="Y1056" s="224"/>
      <c r="Z1056" s="224"/>
      <c r="AA1056" s="224"/>
      <c r="AB1056" s="224"/>
      <c r="AC1056" s="224"/>
      <c r="AD1056" s="224"/>
      <c r="AE1056" s="224"/>
      <c r="AF1056" s="224"/>
      <c r="AG1056" s="224"/>
      <c r="AH1056" s="224"/>
    </row>
    <row r="1057" spans="1:36" s="81" customFormat="1">
      <c r="A1057" s="88">
        <v>1048</v>
      </c>
      <c r="B1057" s="96"/>
      <c r="C1057" s="110" t="s">
        <v>512</v>
      </c>
      <c r="D1057" s="98"/>
      <c r="E1057" s="149"/>
      <c r="F1057" s="139"/>
      <c r="G1057" s="140"/>
      <c r="H1057" s="141"/>
      <c r="I1057" s="98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W1057" s="224"/>
      <c r="X1057" s="224"/>
      <c r="Y1057" s="224"/>
      <c r="Z1057" s="224"/>
      <c r="AA1057" s="224"/>
      <c r="AB1057" s="224"/>
      <c r="AC1057" s="224"/>
      <c r="AD1057" s="224"/>
      <c r="AE1057" s="224"/>
      <c r="AF1057" s="224"/>
      <c r="AG1057" s="224"/>
      <c r="AH1057" s="224"/>
    </row>
    <row r="1058" spans="1:36" s="81" customFormat="1">
      <c r="A1058" s="88">
        <v>1049</v>
      </c>
      <c r="B1058" s="96"/>
      <c r="C1058" s="96" t="s">
        <v>513</v>
      </c>
      <c r="D1058" s="98"/>
      <c r="E1058" s="149">
        <v>20</v>
      </c>
      <c r="F1058" s="139" t="s">
        <v>81</v>
      </c>
      <c r="G1058" s="140">
        <v>120</v>
      </c>
      <c r="H1058" s="141">
        <f>+E1058*G1058*3</f>
        <v>7200</v>
      </c>
      <c r="I1058" s="98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W1058" s="224"/>
      <c r="X1058" s="224"/>
      <c r="Y1058" s="224"/>
      <c r="Z1058" s="224"/>
      <c r="AA1058" s="224"/>
      <c r="AB1058" s="224"/>
      <c r="AC1058" s="224"/>
      <c r="AD1058" s="224"/>
      <c r="AE1058" s="224"/>
      <c r="AF1058" s="224"/>
      <c r="AG1058" s="224"/>
      <c r="AH1058" s="224"/>
    </row>
    <row r="1059" spans="1:36" s="81" customFormat="1">
      <c r="A1059" s="88">
        <v>1050</v>
      </c>
      <c r="B1059" s="96"/>
      <c r="C1059" s="96" t="s">
        <v>514</v>
      </c>
      <c r="D1059" s="98"/>
      <c r="E1059" s="149">
        <v>20</v>
      </c>
      <c r="F1059" s="139" t="s">
        <v>81</v>
      </c>
      <c r="G1059" s="140">
        <v>180</v>
      </c>
      <c r="H1059" s="141">
        <f>+E1059*G1059*3</f>
        <v>10800</v>
      </c>
      <c r="I1059" s="98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W1059" s="224"/>
      <c r="X1059" s="224"/>
      <c r="Y1059" s="224"/>
      <c r="Z1059" s="224"/>
      <c r="AA1059" s="224"/>
      <c r="AB1059" s="224"/>
      <c r="AC1059" s="224"/>
      <c r="AD1059" s="224"/>
      <c r="AE1059" s="224"/>
      <c r="AF1059" s="224"/>
      <c r="AG1059" s="224"/>
      <c r="AH1059" s="224"/>
    </row>
    <row r="1060" spans="1:36" s="81" customFormat="1">
      <c r="A1060" s="88">
        <v>1051</v>
      </c>
      <c r="B1060" s="96"/>
      <c r="C1060" s="110" t="s">
        <v>515</v>
      </c>
      <c r="D1060" s="98"/>
      <c r="E1060" s="88"/>
      <c r="F1060" s="86"/>
      <c r="G1060" s="109"/>
      <c r="H1060" s="141"/>
      <c r="I1060" s="98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W1060" s="224"/>
      <c r="X1060" s="224"/>
      <c r="Y1060" s="224"/>
      <c r="Z1060" s="224"/>
      <c r="AA1060" s="224"/>
      <c r="AB1060" s="224"/>
      <c r="AC1060" s="224"/>
      <c r="AD1060" s="224"/>
      <c r="AE1060" s="224"/>
      <c r="AF1060" s="224"/>
      <c r="AG1060" s="224"/>
      <c r="AH1060" s="224"/>
    </row>
    <row r="1061" spans="1:36" s="81" customFormat="1">
      <c r="A1061" s="88">
        <v>1052</v>
      </c>
      <c r="B1061" s="96"/>
      <c r="C1061" s="96" t="s">
        <v>506</v>
      </c>
      <c r="D1061" s="98"/>
      <c r="E1061" s="88">
        <v>20</v>
      </c>
      <c r="F1061" s="86" t="s">
        <v>81</v>
      </c>
      <c r="G1061" s="109">
        <v>120</v>
      </c>
      <c r="H1061" s="141">
        <f>+E1061*G1061*24</f>
        <v>57600</v>
      </c>
      <c r="I1061" s="98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W1061" s="224"/>
      <c r="X1061" s="224"/>
      <c r="Y1061" s="224"/>
      <c r="Z1061" s="224"/>
      <c r="AA1061" s="224"/>
      <c r="AB1061" s="224"/>
      <c r="AC1061" s="224"/>
      <c r="AD1061" s="224"/>
      <c r="AE1061" s="224"/>
      <c r="AF1061" s="224"/>
      <c r="AG1061" s="224"/>
      <c r="AH1061" s="224"/>
    </row>
    <row r="1062" spans="1:36" s="81" customFormat="1">
      <c r="A1062" s="88">
        <v>1053</v>
      </c>
      <c r="B1062" s="96"/>
      <c r="C1062" s="96" t="s">
        <v>507</v>
      </c>
      <c r="D1062" s="98"/>
      <c r="E1062" s="88">
        <v>20</v>
      </c>
      <c r="F1062" s="86" t="s">
        <v>81</v>
      </c>
      <c r="G1062" s="109">
        <v>180</v>
      </c>
      <c r="H1062" s="141">
        <f>+E1062*G1062*24</f>
        <v>86400</v>
      </c>
      <c r="I1062" s="98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W1062" s="224"/>
      <c r="X1062" s="224"/>
      <c r="Y1062" s="224"/>
      <c r="Z1062" s="224"/>
      <c r="AA1062" s="224"/>
      <c r="AB1062" s="224"/>
      <c r="AC1062" s="224"/>
      <c r="AD1062" s="224"/>
      <c r="AE1062" s="224"/>
      <c r="AF1062" s="224"/>
      <c r="AG1062" s="224"/>
      <c r="AH1062" s="224"/>
    </row>
    <row r="1063" spans="1:36" s="81" customFormat="1">
      <c r="A1063" s="88">
        <v>1054</v>
      </c>
      <c r="B1063" s="96"/>
      <c r="C1063" s="96" t="s">
        <v>160</v>
      </c>
      <c r="D1063" s="98"/>
      <c r="E1063" s="149">
        <v>2</v>
      </c>
      <c r="F1063" s="139" t="s">
        <v>109</v>
      </c>
      <c r="G1063" s="140">
        <v>525</v>
      </c>
      <c r="H1063" s="141">
        <f>+E1063*G1063</f>
        <v>1050</v>
      </c>
      <c r="I1063" s="98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W1063" s="224"/>
      <c r="X1063" s="224"/>
      <c r="Y1063" s="224"/>
      <c r="Z1063" s="224"/>
      <c r="AA1063" s="224"/>
      <c r="AB1063" s="224"/>
      <c r="AC1063" s="224"/>
      <c r="AD1063" s="224"/>
      <c r="AE1063" s="224"/>
      <c r="AF1063" s="224"/>
      <c r="AG1063" s="224"/>
      <c r="AH1063" s="224"/>
    </row>
    <row r="1064" spans="1:36" ht="25.5">
      <c r="A1064" s="237">
        <v>1055</v>
      </c>
      <c r="B1064" s="56" t="s">
        <v>48</v>
      </c>
      <c r="C1064" s="56" t="s">
        <v>331</v>
      </c>
      <c r="D1064" s="61" t="s">
        <v>38</v>
      </c>
      <c r="E1064" s="61"/>
      <c r="F1064" s="61"/>
      <c r="G1064" s="62"/>
      <c r="H1064" s="65">
        <f>SUM(H1065:H1099)</f>
        <v>71050</v>
      </c>
      <c r="I1064" s="61" t="s">
        <v>26</v>
      </c>
      <c r="J1064" s="233"/>
      <c r="K1064" s="233"/>
      <c r="L1064" s="233"/>
      <c r="M1064" s="233">
        <v>1</v>
      </c>
      <c r="N1064" s="233"/>
      <c r="O1064" s="233"/>
      <c r="P1064" s="233"/>
      <c r="Q1064" s="233"/>
      <c r="R1064" s="233"/>
      <c r="S1064" s="233"/>
      <c r="T1064" s="233"/>
      <c r="U1064" s="233"/>
      <c r="W1064" s="223"/>
      <c r="X1064" s="223"/>
      <c r="Y1064" s="223"/>
      <c r="Z1064" s="223">
        <f>+H1064</f>
        <v>71050</v>
      </c>
      <c r="AA1064" s="223"/>
      <c r="AB1064" s="223"/>
      <c r="AC1064" s="223"/>
      <c r="AD1064" s="223"/>
      <c r="AE1064" s="223"/>
      <c r="AF1064" s="223"/>
      <c r="AG1064" s="223"/>
      <c r="AH1064" s="223"/>
      <c r="AI1064" s="83">
        <f>SUBTOTAL(9,J1064:U1064)</f>
        <v>1</v>
      </c>
      <c r="AJ1064" s="84">
        <f>+H1064/AI1064</f>
        <v>71050</v>
      </c>
    </row>
    <row r="1065" spans="1:36" s="81" customFormat="1">
      <c r="A1065" s="88">
        <v>1056</v>
      </c>
      <c r="B1065" s="96"/>
      <c r="C1065" s="158" t="s">
        <v>475</v>
      </c>
      <c r="D1065" s="161"/>
      <c r="E1065" s="139"/>
      <c r="F1065" s="152"/>
      <c r="G1065" s="153"/>
      <c r="H1065" s="101"/>
      <c r="I1065" s="98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W1065" s="224"/>
      <c r="X1065" s="224"/>
      <c r="Y1065" s="224"/>
      <c r="Z1065" s="224"/>
      <c r="AA1065" s="224"/>
      <c r="AB1065" s="224"/>
      <c r="AC1065" s="224"/>
      <c r="AD1065" s="224"/>
      <c r="AE1065" s="224"/>
      <c r="AF1065" s="224"/>
      <c r="AG1065" s="224"/>
      <c r="AH1065" s="224"/>
    </row>
    <row r="1066" spans="1:36" s="81" customFormat="1">
      <c r="A1066" s="88">
        <v>1057</v>
      </c>
      <c r="B1066" s="96"/>
      <c r="C1066" s="160" t="s">
        <v>476</v>
      </c>
      <c r="D1066" s="98"/>
      <c r="E1066" s="161">
        <v>15</v>
      </c>
      <c r="F1066" s="139" t="s">
        <v>81</v>
      </c>
      <c r="G1066" s="100">
        <v>120</v>
      </c>
      <c r="H1066" s="162">
        <f>G1066*E1066</f>
        <v>1800</v>
      </c>
      <c r="I1066" s="98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W1066" s="224"/>
      <c r="X1066" s="224"/>
      <c r="Y1066" s="224"/>
      <c r="Z1066" s="224"/>
      <c r="AA1066" s="224"/>
      <c r="AB1066" s="224"/>
      <c r="AC1066" s="224"/>
      <c r="AD1066" s="224"/>
      <c r="AE1066" s="224"/>
      <c r="AF1066" s="224"/>
      <c r="AG1066" s="224"/>
      <c r="AH1066" s="224"/>
    </row>
    <row r="1067" spans="1:36" s="81" customFormat="1">
      <c r="A1067" s="88">
        <v>1058</v>
      </c>
      <c r="B1067" s="96"/>
      <c r="C1067" s="160" t="s">
        <v>151</v>
      </c>
      <c r="D1067" s="98"/>
      <c r="E1067" s="161">
        <v>15</v>
      </c>
      <c r="F1067" s="161" t="s">
        <v>81</v>
      </c>
      <c r="G1067" s="163">
        <v>180</v>
      </c>
      <c r="H1067" s="162">
        <f>G1067*E1067</f>
        <v>2700</v>
      </c>
      <c r="I1067" s="98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W1067" s="224"/>
      <c r="X1067" s="224"/>
      <c r="Y1067" s="224"/>
      <c r="Z1067" s="224"/>
      <c r="AA1067" s="224"/>
      <c r="AB1067" s="224"/>
      <c r="AC1067" s="224"/>
      <c r="AD1067" s="224"/>
      <c r="AE1067" s="224"/>
      <c r="AF1067" s="224"/>
      <c r="AG1067" s="224"/>
      <c r="AH1067" s="224"/>
    </row>
    <row r="1068" spans="1:36" s="81" customFormat="1">
      <c r="A1068" s="88">
        <v>1059</v>
      </c>
      <c r="B1068" s="96"/>
      <c r="C1068" s="160" t="s">
        <v>160</v>
      </c>
      <c r="D1068" s="98"/>
      <c r="E1068" s="161">
        <v>1</v>
      </c>
      <c r="F1068" s="161" t="s">
        <v>109</v>
      </c>
      <c r="G1068" s="163">
        <v>525</v>
      </c>
      <c r="H1068" s="162">
        <f t="shared" ref="H1068:H1099" si="88">G1068*E1068</f>
        <v>525</v>
      </c>
      <c r="I1068" s="98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W1068" s="224"/>
      <c r="X1068" s="224"/>
      <c r="Y1068" s="224"/>
      <c r="Z1068" s="224"/>
      <c r="AA1068" s="224"/>
      <c r="AB1068" s="224"/>
      <c r="AC1068" s="224"/>
      <c r="AD1068" s="224"/>
      <c r="AE1068" s="224"/>
      <c r="AF1068" s="224"/>
      <c r="AG1068" s="224"/>
      <c r="AH1068" s="224"/>
    </row>
    <row r="1069" spans="1:36" s="81" customFormat="1">
      <c r="A1069" s="88">
        <v>1060</v>
      </c>
      <c r="B1069" s="96"/>
      <c r="C1069" s="160" t="s">
        <v>477</v>
      </c>
      <c r="D1069" s="98"/>
      <c r="E1069" s="161">
        <v>1</v>
      </c>
      <c r="F1069" s="161" t="s">
        <v>109</v>
      </c>
      <c r="G1069" s="100">
        <v>525</v>
      </c>
      <c r="H1069" s="162">
        <f t="shared" si="88"/>
        <v>525</v>
      </c>
      <c r="I1069" s="98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W1069" s="224"/>
      <c r="X1069" s="224"/>
      <c r="Y1069" s="224"/>
      <c r="Z1069" s="224"/>
      <c r="AA1069" s="224"/>
      <c r="AB1069" s="224"/>
      <c r="AC1069" s="224"/>
      <c r="AD1069" s="224"/>
      <c r="AE1069" s="224"/>
      <c r="AF1069" s="224"/>
      <c r="AG1069" s="224"/>
      <c r="AH1069" s="224"/>
    </row>
    <row r="1070" spans="1:36" s="81" customFormat="1">
      <c r="A1070" s="88">
        <v>1061</v>
      </c>
      <c r="B1070" s="96"/>
      <c r="C1070" s="164" t="s">
        <v>478</v>
      </c>
      <c r="D1070" s="98"/>
      <c r="E1070" s="161"/>
      <c r="F1070" s="161"/>
      <c r="G1070" s="163"/>
      <c r="H1070" s="162">
        <f t="shared" si="88"/>
        <v>0</v>
      </c>
      <c r="I1070" s="98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W1070" s="224"/>
      <c r="X1070" s="224"/>
      <c r="Y1070" s="224"/>
      <c r="Z1070" s="224"/>
      <c r="AA1070" s="224"/>
      <c r="AB1070" s="224"/>
      <c r="AC1070" s="224"/>
      <c r="AD1070" s="224"/>
      <c r="AE1070" s="224"/>
      <c r="AF1070" s="224"/>
      <c r="AG1070" s="224"/>
      <c r="AH1070" s="224"/>
    </row>
    <row r="1071" spans="1:36" s="81" customFormat="1">
      <c r="A1071" s="88">
        <v>1062</v>
      </c>
      <c r="B1071" s="96"/>
      <c r="C1071" s="160" t="s">
        <v>476</v>
      </c>
      <c r="D1071" s="98"/>
      <c r="E1071" s="161">
        <v>20</v>
      </c>
      <c r="F1071" s="161" t="s">
        <v>81</v>
      </c>
      <c r="G1071" s="163">
        <v>120</v>
      </c>
      <c r="H1071" s="162">
        <f t="shared" si="88"/>
        <v>2400</v>
      </c>
      <c r="I1071" s="98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W1071" s="224"/>
      <c r="X1071" s="224"/>
      <c r="Y1071" s="224"/>
      <c r="Z1071" s="224"/>
      <c r="AA1071" s="224"/>
      <c r="AB1071" s="224"/>
      <c r="AC1071" s="224"/>
      <c r="AD1071" s="224"/>
      <c r="AE1071" s="224"/>
      <c r="AF1071" s="224"/>
      <c r="AG1071" s="224"/>
      <c r="AH1071" s="224"/>
    </row>
    <row r="1072" spans="1:36" s="81" customFormat="1">
      <c r="A1072" s="88">
        <v>1063</v>
      </c>
      <c r="B1072" s="96"/>
      <c r="C1072" s="160" t="s">
        <v>151</v>
      </c>
      <c r="D1072" s="98"/>
      <c r="E1072" s="161">
        <v>20</v>
      </c>
      <c r="F1072" s="161" t="s">
        <v>81</v>
      </c>
      <c r="G1072" s="163">
        <v>180</v>
      </c>
      <c r="H1072" s="162">
        <f t="shared" si="88"/>
        <v>3600</v>
      </c>
      <c r="I1072" s="98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  <c r="T1072" s="105"/>
      <c r="U1072" s="105"/>
      <c r="W1072" s="224"/>
      <c r="X1072" s="224"/>
      <c r="Y1072" s="224"/>
      <c r="Z1072" s="224"/>
      <c r="AA1072" s="224"/>
      <c r="AB1072" s="224"/>
      <c r="AC1072" s="224"/>
      <c r="AD1072" s="224"/>
      <c r="AE1072" s="224"/>
      <c r="AF1072" s="224"/>
      <c r="AG1072" s="224"/>
      <c r="AH1072" s="224"/>
    </row>
    <row r="1073" spans="1:34" s="81" customFormat="1">
      <c r="A1073" s="88">
        <v>1064</v>
      </c>
      <c r="B1073" s="96"/>
      <c r="C1073" s="160" t="s">
        <v>160</v>
      </c>
      <c r="D1073" s="98"/>
      <c r="E1073" s="161">
        <v>2</v>
      </c>
      <c r="F1073" s="161" t="s">
        <v>109</v>
      </c>
      <c r="G1073" s="163">
        <v>525</v>
      </c>
      <c r="H1073" s="162">
        <f t="shared" si="88"/>
        <v>1050</v>
      </c>
      <c r="I1073" s="98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  <c r="T1073" s="105"/>
      <c r="U1073" s="105"/>
      <c r="W1073" s="224"/>
      <c r="X1073" s="224"/>
      <c r="Y1073" s="224"/>
      <c r="Z1073" s="224"/>
      <c r="AA1073" s="224"/>
      <c r="AB1073" s="224"/>
      <c r="AC1073" s="224"/>
      <c r="AD1073" s="224"/>
      <c r="AE1073" s="224"/>
      <c r="AF1073" s="224"/>
      <c r="AG1073" s="224"/>
      <c r="AH1073" s="224"/>
    </row>
    <row r="1074" spans="1:34" s="81" customFormat="1">
      <c r="A1074" s="88">
        <v>1065</v>
      </c>
      <c r="B1074" s="96"/>
      <c r="C1074" s="160" t="s">
        <v>477</v>
      </c>
      <c r="D1074" s="98"/>
      <c r="E1074" s="161">
        <v>2</v>
      </c>
      <c r="F1074" s="161" t="s">
        <v>109</v>
      </c>
      <c r="G1074" s="163">
        <v>525</v>
      </c>
      <c r="H1074" s="162">
        <f t="shared" si="88"/>
        <v>1050</v>
      </c>
      <c r="I1074" s="98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  <c r="T1074" s="105"/>
      <c r="U1074" s="105"/>
      <c r="W1074" s="224"/>
      <c r="X1074" s="224"/>
      <c r="Y1074" s="224"/>
      <c r="Z1074" s="224"/>
      <c r="AA1074" s="224"/>
      <c r="AB1074" s="224"/>
      <c r="AC1074" s="224"/>
      <c r="AD1074" s="224"/>
      <c r="AE1074" s="224"/>
      <c r="AF1074" s="224"/>
      <c r="AG1074" s="224"/>
      <c r="AH1074" s="224"/>
    </row>
    <row r="1075" spans="1:34" s="81" customFormat="1">
      <c r="A1075" s="88">
        <v>1066</v>
      </c>
      <c r="B1075" s="96"/>
      <c r="C1075" s="164" t="s">
        <v>479</v>
      </c>
      <c r="D1075" s="98"/>
      <c r="E1075" s="161"/>
      <c r="F1075" s="161"/>
      <c r="G1075" s="163"/>
      <c r="H1075" s="162">
        <f t="shared" si="88"/>
        <v>0</v>
      </c>
      <c r="I1075" s="98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  <c r="T1075" s="105"/>
      <c r="U1075" s="105"/>
      <c r="W1075" s="224"/>
      <c r="X1075" s="224"/>
      <c r="Y1075" s="224"/>
      <c r="Z1075" s="224"/>
      <c r="AA1075" s="224"/>
      <c r="AB1075" s="224"/>
      <c r="AC1075" s="224"/>
      <c r="AD1075" s="224"/>
      <c r="AE1075" s="224"/>
      <c r="AF1075" s="224"/>
      <c r="AG1075" s="224"/>
      <c r="AH1075" s="224"/>
    </row>
    <row r="1076" spans="1:34" s="81" customFormat="1">
      <c r="A1076" s="88">
        <v>1067</v>
      </c>
      <c r="B1076" s="96"/>
      <c r="C1076" s="160" t="s">
        <v>476</v>
      </c>
      <c r="D1076" s="98"/>
      <c r="E1076" s="161">
        <v>30</v>
      </c>
      <c r="F1076" s="161" t="s">
        <v>81</v>
      </c>
      <c r="G1076" s="163">
        <v>150</v>
      </c>
      <c r="H1076" s="162">
        <f t="shared" si="88"/>
        <v>4500</v>
      </c>
      <c r="I1076" s="98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  <c r="T1076" s="105"/>
      <c r="U1076" s="105"/>
      <c r="W1076" s="224"/>
      <c r="X1076" s="224"/>
      <c r="Y1076" s="224"/>
      <c r="Z1076" s="224"/>
      <c r="AA1076" s="224"/>
      <c r="AB1076" s="224"/>
      <c r="AC1076" s="224"/>
      <c r="AD1076" s="224"/>
      <c r="AE1076" s="224"/>
      <c r="AF1076" s="224"/>
      <c r="AG1076" s="224"/>
      <c r="AH1076" s="224"/>
    </row>
    <row r="1077" spans="1:34" s="81" customFormat="1">
      <c r="A1077" s="88">
        <v>1068</v>
      </c>
      <c r="B1077" s="96"/>
      <c r="C1077" s="160" t="s">
        <v>151</v>
      </c>
      <c r="D1077" s="98"/>
      <c r="E1077" s="161">
        <v>30</v>
      </c>
      <c r="F1077" s="161" t="s">
        <v>81</v>
      </c>
      <c r="G1077" s="163">
        <v>250</v>
      </c>
      <c r="H1077" s="162">
        <f t="shared" si="88"/>
        <v>7500</v>
      </c>
      <c r="I1077" s="98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  <c r="T1077" s="105"/>
      <c r="U1077" s="105"/>
      <c r="W1077" s="224"/>
      <c r="X1077" s="224"/>
      <c r="Y1077" s="224"/>
      <c r="Z1077" s="224"/>
      <c r="AA1077" s="224"/>
      <c r="AB1077" s="224"/>
      <c r="AC1077" s="224"/>
      <c r="AD1077" s="224"/>
      <c r="AE1077" s="224"/>
      <c r="AF1077" s="224"/>
      <c r="AG1077" s="224"/>
      <c r="AH1077" s="224"/>
    </row>
    <row r="1078" spans="1:34" s="81" customFormat="1">
      <c r="A1078" s="88">
        <v>1069</v>
      </c>
      <c r="B1078" s="96"/>
      <c r="C1078" s="160" t="s">
        <v>160</v>
      </c>
      <c r="D1078" s="98"/>
      <c r="E1078" s="161">
        <v>2</v>
      </c>
      <c r="F1078" s="161" t="s">
        <v>109</v>
      </c>
      <c r="G1078" s="100">
        <v>525</v>
      </c>
      <c r="H1078" s="162">
        <f t="shared" si="88"/>
        <v>1050</v>
      </c>
      <c r="I1078" s="98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5"/>
      <c r="U1078" s="105"/>
      <c r="W1078" s="224"/>
      <c r="X1078" s="224"/>
      <c r="Y1078" s="224"/>
      <c r="Z1078" s="224"/>
      <c r="AA1078" s="224"/>
      <c r="AB1078" s="224"/>
      <c r="AC1078" s="224"/>
      <c r="AD1078" s="224"/>
      <c r="AE1078" s="224"/>
      <c r="AF1078" s="224"/>
      <c r="AG1078" s="224"/>
      <c r="AH1078" s="224"/>
    </row>
    <row r="1079" spans="1:34" s="81" customFormat="1">
      <c r="A1079" s="88">
        <v>1070</v>
      </c>
      <c r="B1079" s="96"/>
      <c r="C1079" s="160" t="s">
        <v>477</v>
      </c>
      <c r="D1079" s="98"/>
      <c r="E1079" s="161">
        <v>2</v>
      </c>
      <c r="F1079" s="161" t="s">
        <v>109</v>
      </c>
      <c r="G1079" s="100">
        <v>525</v>
      </c>
      <c r="H1079" s="162">
        <f t="shared" si="88"/>
        <v>1050</v>
      </c>
      <c r="I1079" s="98"/>
      <c r="J1079" s="105"/>
      <c r="K1079" s="105"/>
      <c r="L1079" s="105"/>
      <c r="M1079" s="105"/>
      <c r="N1079" s="105"/>
      <c r="O1079" s="105"/>
      <c r="P1079" s="105"/>
      <c r="Q1079" s="105"/>
      <c r="R1079" s="105"/>
      <c r="S1079" s="105"/>
      <c r="T1079" s="105"/>
      <c r="U1079" s="105"/>
      <c r="W1079" s="224"/>
      <c r="X1079" s="224"/>
      <c r="Y1079" s="224"/>
      <c r="Z1079" s="224"/>
      <c r="AA1079" s="224"/>
      <c r="AB1079" s="224"/>
      <c r="AC1079" s="224"/>
      <c r="AD1079" s="224"/>
      <c r="AE1079" s="224"/>
      <c r="AF1079" s="224"/>
      <c r="AG1079" s="224"/>
      <c r="AH1079" s="224"/>
    </row>
    <row r="1080" spans="1:34" s="81" customFormat="1">
      <c r="A1080" s="88">
        <v>1071</v>
      </c>
      <c r="B1080" s="96"/>
      <c r="C1080" s="164" t="s">
        <v>480</v>
      </c>
      <c r="D1080" s="98"/>
      <c r="E1080" s="161"/>
      <c r="F1080" s="161"/>
      <c r="G1080" s="163"/>
      <c r="H1080" s="162">
        <f t="shared" si="88"/>
        <v>0</v>
      </c>
      <c r="I1080" s="98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  <c r="T1080" s="105"/>
      <c r="U1080" s="105"/>
      <c r="W1080" s="224"/>
      <c r="X1080" s="224"/>
      <c r="Y1080" s="224"/>
      <c r="Z1080" s="224"/>
      <c r="AA1080" s="224"/>
      <c r="AB1080" s="224"/>
      <c r="AC1080" s="224"/>
      <c r="AD1080" s="224"/>
      <c r="AE1080" s="224"/>
      <c r="AF1080" s="224"/>
      <c r="AG1080" s="224"/>
      <c r="AH1080" s="224"/>
    </row>
    <row r="1081" spans="1:34" s="81" customFormat="1">
      <c r="A1081" s="88">
        <v>1072</v>
      </c>
      <c r="B1081" s="96"/>
      <c r="C1081" s="160" t="s">
        <v>476</v>
      </c>
      <c r="D1081" s="98"/>
      <c r="E1081" s="161">
        <v>35</v>
      </c>
      <c r="F1081" s="161" t="s">
        <v>81</v>
      </c>
      <c r="G1081" s="163">
        <v>150</v>
      </c>
      <c r="H1081" s="162">
        <f t="shared" si="88"/>
        <v>5250</v>
      </c>
      <c r="I1081" s="98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  <c r="T1081" s="105"/>
      <c r="U1081" s="105"/>
      <c r="W1081" s="224"/>
      <c r="X1081" s="224"/>
      <c r="Y1081" s="224"/>
      <c r="Z1081" s="224"/>
      <c r="AA1081" s="224"/>
      <c r="AB1081" s="224"/>
      <c r="AC1081" s="224"/>
      <c r="AD1081" s="224"/>
      <c r="AE1081" s="224"/>
      <c r="AF1081" s="224"/>
      <c r="AG1081" s="224"/>
      <c r="AH1081" s="224"/>
    </row>
    <row r="1082" spans="1:34" s="81" customFormat="1">
      <c r="A1082" s="88">
        <v>1073</v>
      </c>
      <c r="B1082" s="96"/>
      <c r="C1082" s="160" t="s">
        <v>151</v>
      </c>
      <c r="D1082" s="98"/>
      <c r="E1082" s="184">
        <v>35</v>
      </c>
      <c r="F1082" s="184" t="s">
        <v>81</v>
      </c>
      <c r="G1082" s="185">
        <v>250</v>
      </c>
      <c r="H1082" s="162">
        <f t="shared" si="88"/>
        <v>8750</v>
      </c>
      <c r="I1082" s="98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  <c r="T1082" s="105"/>
      <c r="U1082" s="105"/>
      <c r="W1082" s="224"/>
      <c r="X1082" s="224"/>
      <c r="Y1082" s="224"/>
      <c r="Z1082" s="224"/>
      <c r="AA1082" s="224"/>
      <c r="AB1082" s="224"/>
      <c r="AC1082" s="224"/>
      <c r="AD1082" s="224"/>
      <c r="AE1082" s="224"/>
      <c r="AF1082" s="224"/>
      <c r="AG1082" s="224"/>
      <c r="AH1082" s="224"/>
    </row>
    <row r="1083" spans="1:34" s="81" customFormat="1">
      <c r="A1083" s="88">
        <v>1074</v>
      </c>
      <c r="B1083" s="96"/>
      <c r="C1083" s="160" t="s">
        <v>160</v>
      </c>
      <c r="D1083" s="98"/>
      <c r="E1083" s="161">
        <v>2</v>
      </c>
      <c r="F1083" s="161" t="s">
        <v>109</v>
      </c>
      <c r="G1083" s="100">
        <v>525</v>
      </c>
      <c r="H1083" s="162">
        <f t="shared" si="88"/>
        <v>1050</v>
      </c>
      <c r="I1083" s="98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  <c r="T1083" s="105"/>
      <c r="U1083" s="105"/>
      <c r="W1083" s="224"/>
      <c r="X1083" s="224"/>
      <c r="Y1083" s="224"/>
      <c r="Z1083" s="224"/>
      <c r="AA1083" s="224"/>
      <c r="AB1083" s="224"/>
      <c r="AC1083" s="224"/>
      <c r="AD1083" s="224"/>
      <c r="AE1083" s="224"/>
      <c r="AF1083" s="224"/>
      <c r="AG1083" s="224"/>
      <c r="AH1083" s="224"/>
    </row>
    <row r="1084" spans="1:34" s="81" customFormat="1">
      <c r="A1084" s="88">
        <v>1075</v>
      </c>
      <c r="B1084" s="96"/>
      <c r="C1084" s="160" t="s">
        <v>477</v>
      </c>
      <c r="D1084" s="98"/>
      <c r="E1084" s="161">
        <v>2</v>
      </c>
      <c r="F1084" s="161" t="s">
        <v>109</v>
      </c>
      <c r="G1084" s="100">
        <v>525</v>
      </c>
      <c r="H1084" s="162">
        <f t="shared" si="88"/>
        <v>1050</v>
      </c>
      <c r="I1084" s="98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  <c r="T1084" s="105"/>
      <c r="U1084" s="105"/>
      <c r="W1084" s="224"/>
      <c r="X1084" s="224"/>
      <c r="Y1084" s="224"/>
      <c r="Z1084" s="224"/>
      <c r="AA1084" s="224"/>
      <c r="AB1084" s="224"/>
      <c r="AC1084" s="224"/>
      <c r="AD1084" s="224"/>
      <c r="AE1084" s="224"/>
      <c r="AF1084" s="224"/>
      <c r="AG1084" s="224"/>
      <c r="AH1084" s="224"/>
    </row>
    <row r="1085" spans="1:34" s="81" customFormat="1">
      <c r="A1085" s="88">
        <v>1076</v>
      </c>
      <c r="B1085" s="96"/>
      <c r="C1085" s="164" t="s">
        <v>481</v>
      </c>
      <c r="D1085" s="98"/>
      <c r="E1085" s="184"/>
      <c r="F1085" s="184"/>
      <c r="G1085" s="185"/>
      <c r="H1085" s="162">
        <f t="shared" si="88"/>
        <v>0</v>
      </c>
      <c r="I1085" s="98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  <c r="T1085" s="105"/>
      <c r="U1085" s="105"/>
      <c r="W1085" s="224"/>
      <c r="X1085" s="224"/>
      <c r="Y1085" s="224"/>
      <c r="Z1085" s="224"/>
      <c r="AA1085" s="224"/>
      <c r="AB1085" s="224"/>
      <c r="AC1085" s="224"/>
      <c r="AD1085" s="224"/>
      <c r="AE1085" s="224"/>
      <c r="AF1085" s="224"/>
      <c r="AG1085" s="224"/>
      <c r="AH1085" s="224"/>
    </row>
    <row r="1086" spans="1:34" s="81" customFormat="1">
      <c r="A1086" s="88">
        <v>1077</v>
      </c>
      <c r="B1086" s="96"/>
      <c r="C1086" s="160" t="s">
        <v>476</v>
      </c>
      <c r="D1086" s="98"/>
      <c r="E1086" s="184">
        <v>15</v>
      </c>
      <c r="F1086" s="184" t="s">
        <v>81</v>
      </c>
      <c r="G1086" s="185">
        <v>120</v>
      </c>
      <c r="H1086" s="162">
        <f t="shared" si="88"/>
        <v>1800</v>
      </c>
      <c r="I1086" s="98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  <c r="T1086" s="105"/>
      <c r="U1086" s="105"/>
      <c r="W1086" s="224"/>
      <c r="X1086" s="224"/>
      <c r="Y1086" s="224"/>
      <c r="Z1086" s="224"/>
      <c r="AA1086" s="224"/>
      <c r="AB1086" s="224"/>
      <c r="AC1086" s="224"/>
      <c r="AD1086" s="224"/>
      <c r="AE1086" s="224"/>
      <c r="AF1086" s="224"/>
      <c r="AG1086" s="224"/>
      <c r="AH1086" s="224"/>
    </row>
    <row r="1087" spans="1:34" s="81" customFormat="1">
      <c r="A1087" s="88">
        <v>1078</v>
      </c>
      <c r="B1087" s="96"/>
      <c r="C1087" s="160" t="s">
        <v>151</v>
      </c>
      <c r="D1087" s="98"/>
      <c r="E1087" s="184">
        <v>15</v>
      </c>
      <c r="F1087" s="184" t="s">
        <v>81</v>
      </c>
      <c r="G1087" s="185">
        <v>180</v>
      </c>
      <c r="H1087" s="162">
        <f t="shared" si="88"/>
        <v>2700</v>
      </c>
      <c r="I1087" s="98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  <c r="T1087" s="105"/>
      <c r="U1087" s="105"/>
      <c r="W1087" s="224"/>
      <c r="X1087" s="224"/>
      <c r="Y1087" s="224"/>
      <c r="Z1087" s="224"/>
      <c r="AA1087" s="224"/>
      <c r="AB1087" s="224"/>
      <c r="AC1087" s="224"/>
      <c r="AD1087" s="224"/>
      <c r="AE1087" s="224"/>
      <c r="AF1087" s="224"/>
      <c r="AG1087" s="224"/>
      <c r="AH1087" s="224"/>
    </row>
    <row r="1088" spans="1:34" s="81" customFormat="1">
      <c r="A1088" s="88">
        <v>1079</v>
      </c>
      <c r="B1088" s="96"/>
      <c r="C1088" s="160" t="s">
        <v>160</v>
      </c>
      <c r="D1088" s="98"/>
      <c r="E1088" s="161">
        <v>1</v>
      </c>
      <c r="F1088" s="161" t="s">
        <v>109</v>
      </c>
      <c r="G1088" s="100">
        <v>525</v>
      </c>
      <c r="H1088" s="162">
        <f t="shared" si="88"/>
        <v>525</v>
      </c>
      <c r="I1088" s="98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  <c r="T1088" s="105"/>
      <c r="U1088" s="105"/>
      <c r="W1088" s="224"/>
      <c r="X1088" s="224"/>
      <c r="Y1088" s="224"/>
      <c r="Z1088" s="224"/>
      <c r="AA1088" s="224"/>
      <c r="AB1088" s="224"/>
      <c r="AC1088" s="224"/>
      <c r="AD1088" s="224"/>
      <c r="AE1088" s="224"/>
      <c r="AF1088" s="224"/>
      <c r="AG1088" s="224"/>
      <c r="AH1088" s="224"/>
    </row>
    <row r="1089" spans="1:36" s="81" customFormat="1">
      <c r="A1089" s="88">
        <v>1080</v>
      </c>
      <c r="B1089" s="96"/>
      <c r="C1089" s="160" t="s">
        <v>477</v>
      </c>
      <c r="D1089" s="98"/>
      <c r="E1089" s="161">
        <v>1</v>
      </c>
      <c r="F1089" s="161" t="s">
        <v>109</v>
      </c>
      <c r="G1089" s="100">
        <v>525</v>
      </c>
      <c r="H1089" s="162">
        <f t="shared" si="88"/>
        <v>525</v>
      </c>
      <c r="I1089" s="98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  <c r="T1089" s="105"/>
      <c r="U1089" s="105"/>
      <c r="W1089" s="224"/>
      <c r="X1089" s="224"/>
      <c r="Y1089" s="224"/>
      <c r="Z1089" s="224"/>
      <c r="AA1089" s="224"/>
      <c r="AB1089" s="224"/>
      <c r="AC1089" s="224"/>
      <c r="AD1089" s="224"/>
      <c r="AE1089" s="224"/>
      <c r="AF1089" s="224"/>
      <c r="AG1089" s="224"/>
      <c r="AH1089" s="224"/>
    </row>
    <row r="1090" spans="1:36" s="81" customFormat="1">
      <c r="A1090" s="88">
        <v>1081</v>
      </c>
      <c r="B1090" s="96"/>
      <c r="C1090" s="158" t="s">
        <v>482</v>
      </c>
      <c r="D1090" s="98"/>
      <c r="E1090" s="184"/>
      <c r="F1090" s="184"/>
      <c r="G1090" s="185"/>
      <c r="H1090" s="162">
        <f t="shared" si="88"/>
        <v>0</v>
      </c>
      <c r="I1090" s="98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  <c r="T1090" s="105"/>
      <c r="U1090" s="105"/>
      <c r="W1090" s="224"/>
      <c r="X1090" s="224"/>
      <c r="Y1090" s="224"/>
      <c r="Z1090" s="224"/>
      <c r="AA1090" s="224"/>
      <c r="AB1090" s="224"/>
      <c r="AC1090" s="224"/>
      <c r="AD1090" s="224"/>
      <c r="AE1090" s="224"/>
      <c r="AF1090" s="224"/>
      <c r="AG1090" s="224"/>
      <c r="AH1090" s="224"/>
    </row>
    <row r="1091" spans="1:36" s="81" customFormat="1">
      <c r="A1091" s="88">
        <v>1082</v>
      </c>
      <c r="B1091" s="96"/>
      <c r="C1091" s="160" t="s">
        <v>476</v>
      </c>
      <c r="D1091" s="98"/>
      <c r="E1091" s="184">
        <v>15</v>
      </c>
      <c r="F1091" s="184" t="s">
        <v>81</v>
      </c>
      <c r="G1091" s="185">
        <v>120</v>
      </c>
      <c r="H1091" s="162">
        <f t="shared" si="88"/>
        <v>1800</v>
      </c>
      <c r="I1091" s="98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5"/>
      <c r="U1091" s="105"/>
      <c r="W1091" s="224"/>
      <c r="X1091" s="224"/>
      <c r="Y1091" s="224"/>
      <c r="Z1091" s="224"/>
      <c r="AA1091" s="224"/>
      <c r="AB1091" s="224"/>
      <c r="AC1091" s="224"/>
      <c r="AD1091" s="224"/>
      <c r="AE1091" s="224"/>
      <c r="AF1091" s="224"/>
      <c r="AG1091" s="224"/>
      <c r="AH1091" s="224"/>
    </row>
    <row r="1092" spans="1:36" s="81" customFormat="1">
      <c r="A1092" s="88">
        <v>1083</v>
      </c>
      <c r="B1092" s="96"/>
      <c r="C1092" s="160" t="s">
        <v>151</v>
      </c>
      <c r="D1092" s="98"/>
      <c r="E1092" s="184">
        <v>15</v>
      </c>
      <c r="F1092" s="184" t="s">
        <v>81</v>
      </c>
      <c r="G1092" s="185">
        <v>180</v>
      </c>
      <c r="H1092" s="162">
        <f t="shared" si="88"/>
        <v>2700</v>
      </c>
      <c r="I1092" s="98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  <c r="T1092" s="105"/>
      <c r="U1092" s="105"/>
      <c r="W1092" s="224"/>
      <c r="X1092" s="224"/>
      <c r="Y1092" s="224"/>
      <c r="Z1092" s="224"/>
      <c r="AA1092" s="224"/>
      <c r="AB1092" s="224"/>
      <c r="AC1092" s="224"/>
      <c r="AD1092" s="224"/>
      <c r="AE1092" s="224"/>
      <c r="AF1092" s="224"/>
      <c r="AG1092" s="224"/>
      <c r="AH1092" s="224"/>
    </row>
    <row r="1093" spans="1:36" s="81" customFormat="1">
      <c r="A1093" s="88">
        <v>1084</v>
      </c>
      <c r="B1093" s="96"/>
      <c r="C1093" s="160" t="s">
        <v>160</v>
      </c>
      <c r="D1093" s="98"/>
      <c r="E1093" s="161">
        <v>1</v>
      </c>
      <c r="F1093" s="161" t="s">
        <v>109</v>
      </c>
      <c r="G1093" s="100">
        <v>525</v>
      </c>
      <c r="H1093" s="162">
        <f t="shared" si="88"/>
        <v>525</v>
      </c>
      <c r="I1093" s="98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  <c r="T1093" s="105"/>
      <c r="U1093" s="105"/>
      <c r="W1093" s="224"/>
      <c r="X1093" s="224"/>
      <c r="Y1093" s="224"/>
      <c r="Z1093" s="224"/>
      <c r="AA1093" s="224"/>
      <c r="AB1093" s="224"/>
      <c r="AC1093" s="224"/>
      <c r="AD1093" s="224"/>
      <c r="AE1093" s="224"/>
      <c r="AF1093" s="224"/>
      <c r="AG1093" s="224"/>
      <c r="AH1093" s="224"/>
    </row>
    <row r="1094" spans="1:36" s="81" customFormat="1">
      <c r="A1094" s="88">
        <v>1085</v>
      </c>
      <c r="B1094" s="96"/>
      <c r="C1094" s="160" t="s">
        <v>477</v>
      </c>
      <c r="D1094" s="98"/>
      <c r="E1094" s="161">
        <v>1</v>
      </c>
      <c r="F1094" s="161" t="s">
        <v>109</v>
      </c>
      <c r="G1094" s="100">
        <v>525</v>
      </c>
      <c r="H1094" s="162">
        <f t="shared" si="88"/>
        <v>525</v>
      </c>
      <c r="I1094" s="98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  <c r="T1094" s="105"/>
      <c r="U1094" s="105"/>
      <c r="W1094" s="224"/>
      <c r="X1094" s="224"/>
      <c r="Y1094" s="224"/>
      <c r="Z1094" s="224"/>
      <c r="AA1094" s="224"/>
      <c r="AB1094" s="224"/>
      <c r="AC1094" s="224"/>
      <c r="AD1094" s="224"/>
      <c r="AE1094" s="224"/>
      <c r="AF1094" s="224"/>
      <c r="AG1094" s="224"/>
      <c r="AH1094" s="224"/>
    </row>
    <row r="1095" spans="1:36" s="81" customFormat="1">
      <c r="A1095" s="88">
        <v>1086</v>
      </c>
      <c r="B1095" s="96"/>
      <c r="C1095" s="158" t="s">
        <v>483</v>
      </c>
      <c r="D1095" s="98"/>
      <c r="E1095" s="184"/>
      <c r="F1095" s="184"/>
      <c r="G1095" s="185"/>
      <c r="H1095" s="162">
        <f t="shared" si="88"/>
        <v>0</v>
      </c>
      <c r="I1095" s="98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T1095" s="105"/>
      <c r="U1095" s="105"/>
      <c r="W1095" s="224"/>
      <c r="X1095" s="224"/>
      <c r="Y1095" s="224"/>
      <c r="Z1095" s="224"/>
      <c r="AA1095" s="224"/>
      <c r="AB1095" s="224"/>
      <c r="AC1095" s="224"/>
      <c r="AD1095" s="224"/>
      <c r="AE1095" s="224"/>
      <c r="AF1095" s="224"/>
      <c r="AG1095" s="224"/>
      <c r="AH1095" s="224"/>
    </row>
    <row r="1096" spans="1:36" s="81" customFormat="1">
      <c r="A1096" s="88">
        <v>1087</v>
      </c>
      <c r="B1096" s="96"/>
      <c r="C1096" s="160" t="s">
        <v>476</v>
      </c>
      <c r="D1096" s="98"/>
      <c r="E1096" s="186">
        <v>35</v>
      </c>
      <c r="F1096" s="139" t="s">
        <v>81</v>
      </c>
      <c r="G1096" s="152">
        <v>150</v>
      </c>
      <c r="H1096" s="162">
        <f t="shared" si="88"/>
        <v>5250</v>
      </c>
      <c r="I1096" s="98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T1096" s="105"/>
      <c r="U1096" s="105"/>
      <c r="W1096" s="224"/>
      <c r="X1096" s="224"/>
      <c r="Y1096" s="224"/>
      <c r="Z1096" s="224"/>
      <c r="AA1096" s="224"/>
      <c r="AB1096" s="224"/>
      <c r="AC1096" s="224"/>
      <c r="AD1096" s="224"/>
      <c r="AE1096" s="224"/>
      <c r="AF1096" s="224"/>
      <c r="AG1096" s="224"/>
      <c r="AH1096" s="224"/>
    </row>
    <row r="1097" spans="1:36" s="81" customFormat="1">
      <c r="A1097" s="88">
        <v>1088</v>
      </c>
      <c r="B1097" s="96"/>
      <c r="C1097" s="160" t="s">
        <v>151</v>
      </c>
      <c r="D1097" s="98"/>
      <c r="E1097" s="161">
        <v>35</v>
      </c>
      <c r="F1097" s="161" t="s">
        <v>81</v>
      </c>
      <c r="G1097" s="100">
        <v>250</v>
      </c>
      <c r="H1097" s="162">
        <f t="shared" si="88"/>
        <v>8750</v>
      </c>
      <c r="I1097" s="98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  <c r="T1097" s="105"/>
      <c r="U1097" s="105"/>
      <c r="W1097" s="224"/>
      <c r="X1097" s="224"/>
      <c r="Y1097" s="224"/>
      <c r="Z1097" s="224"/>
      <c r="AA1097" s="224"/>
      <c r="AB1097" s="224"/>
      <c r="AC1097" s="224"/>
      <c r="AD1097" s="224"/>
      <c r="AE1097" s="224"/>
      <c r="AF1097" s="224"/>
      <c r="AG1097" s="224"/>
      <c r="AH1097" s="224"/>
    </row>
    <row r="1098" spans="1:36" s="81" customFormat="1">
      <c r="A1098" s="88">
        <v>1089</v>
      </c>
      <c r="B1098" s="96"/>
      <c r="C1098" s="160" t="s">
        <v>160</v>
      </c>
      <c r="D1098" s="98"/>
      <c r="E1098" s="161">
        <v>2</v>
      </c>
      <c r="F1098" s="161" t="s">
        <v>109</v>
      </c>
      <c r="G1098" s="100">
        <v>525</v>
      </c>
      <c r="H1098" s="162">
        <f t="shared" si="88"/>
        <v>1050</v>
      </c>
      <c r="I1098" s="98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  <c r="T1098" s="105"/>
      <c r="U1098" s="105"/>
      <c r="W1098" s="224"/>
      <c r="X1098" s="224"/>
      <c r="Y1098" s="224"/>
      <c r="Z1098" s="224"/>
      <c r="AA1098" s="224"/>
      <c r="AB1098" s="224"/>
      <c r="AC1098" s="224"/>
      <c r="AD1098" s="224"/>
      <c r="AE1098" s="224"/>
      <c r="AF1098" s="224"/>
      <c r="AG1098" s="224"/>
      <c r="AH1098" s="224"/>
    </row>
    <row r="1099" spans="1:36" s="81" customFormat="1">
      <c r="A1099" s="88">
        <v>1090</v>
      </c>
      <c r="B1099" s="96"/>
      <c r="C1099" s="160" t="s">
        <v>477</v>
      </c>
      <c r="D1099" s="98"/>
      <c r="E1099" s="161">
        <v>2</v>
      </c>
      <c r="F1099" s="161" t="s">
        <v>109</v>
      </c>
      <c r="G1099" s="100">
        <v>525</v>
      </c>
      <c r="H1099" s="162">
        <f t="shared" si="88"/>
        <v>1050</v>
      </c>
      <c r="I1099" s="98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  <c r="T1099" s="105"/>
      <c r="U1099" s="105"/>
      <c r="W1099" s="224"/>
      <c r="X1099" s="224"/>
      <c r="Y1099" s="224"/>
      <c r="Z1099" s="224"/>
      <c r="AA1099" s="224"/>
      <c r="AB1099" s="224"/>
      <c r="AC1099" s="224"/>
      <c r="AD1099" s="224"/>
      <c r="AE1099" s="224"/>
      <c r="AF1099" s="224"/>
      <c r="AG1099" s="224"/>
      <c r="AH1099" s="224"/>
    </row>
    <row r="1100" spans="1:36" ht="25.5">
      <c r="A1100" s="237">
        <v>1091</v>
      </c>
      <c r="B1100" s="56" t="s">
        <v>48</v>
      </c>
      <c r="C1100" s="56" t="s">
        <v>337</v>
      </c>
      <c r="D1100" s="61" t="s">
        <v>38</v>
      </c>
      <c r="E1100" s="61"/>
      <c r="F1100" s="61"/>
      <c r="G1100" s="62"/>
      <c r="H1100" s="65">
        <f>SUM(H1101:H1116)</f>
        <v>2974200</v>
      </c>
      <c r="I1100" s="61" t="s">
        <v>26</v>
      </c>
      <c r="J1100" s="234">
        <v>1</v>
      </c>
      <c r="K1100" s="234"/>
      <c r="L1100" s="234"/>
      <c r="M1100" s="234">
        <v>1</v>
      </c>
      <c r="N1100" s="234"/>
      <c r="O1100" s="234"/>
      <c r="P1100" s="234">
        <v>1</v>
      </c>
      <c r="Q1100" s="234"/>
      <c r="R1100" s="234"/>
      <c r="S1100" s="234">
        <v>1</v>
      </c>
      <c r="T1100" s="233"/>
      <c r="U1100" s="233"/>
      <c r="W1100" s="226">
        <f>+H1100/4</f>
        <v>743550</v>
      </c>
      <c r="X1100" s="226"/>
      <c r="Y1100" s="226"/>
      <c r="Z1100" s="226">
        <f>+W1100</f>
        <v>743550</v>
      </c>
      <c r="AA1100" s="226"/>
      <c r="AB1100" s="226"/>
      <c r="AC1100" s="226">
        <f>+Z1100</f>
        <v>743550</v>
      </c>
      <c r="AD1100" s="226"/>
      <c r="AE1100" s="226"/>
      <c r="AF1100" s="226">
        <f>+AC1100</f>
        <v>743550</v>
      </c>
      <c r="AG1100" s="223"/>
      <c r="AH1100" s="223"/>
      <c r="AI1100" s="83">
        <f>SUBTOTAL(9,J1100:U1100)</f>
        <v>4</v>
      </c>
      <c r="AJ1100" s="84">
        <f>+H1100/AI1100</f>
        <v>743550</v>
      </c>
    </row>
    <row r="1101" spans="1:36" s="81" customFormat="1">
      <c r="A1101" s="88">
        <v>1092</v>
      </c>
      <c r="B1101" s="96"/>
      <c r="C1101" s="158" t="s">
        <v>516</v>
      </c>
      <c r="D1101" s="151"/>
      <c r="E1101" s="139"/>
      <c r="F1101" s="152"/>
      <c r="G1101" s="153"/>
      <c r="H1101" s="101"/>
      <c r="I1101" s="98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5"/>
      <c r="U1101" s="105"/>
      <c r="W1101" s="224"/>
      <c r="X1101" s="224"/>
      <c r="Y1101" s="224"/>
      <c r="Z1101" s="224"/>
      <c r="AA1101" s="224"/>
      <c r="AB1101" s="224"/>
      <c r="AC1101" s="224"/>
      <c r="AD1101" s="224"/>
      <c r="AE1101" s="224"/>
      <c r="AF1101" s="224"/>
      <c r="AG1101" s="224"/>
      <c r="AH1101" s="224"/>
    </row>
    <row r="1102" spans="1:36" s="81" customFormat="1">
      <c r="A1102" s="88">
        <v>1093</v>
      </c>
      <c r="B1102" s="96"/>
      <c r="C1102" s="96" t="s">
        <v>517</v>
      </c>
      <c r="D1102" s="98"/>
      <c r="E1102" s="151">
        <v>10</v>
      </c>
      <c r="F1102" s="139" t="s">
        <v>81</v>
      </c>
      <c r="G1102" s="152">
        <v>150</v>
      </c>
      <c r="H1102" s="153">
        <f>+E1102*G1102*4*12</f>
        <v>72000</v>
      </c>
      <c r="I1102" s="98"/>
      <c r="J1102" s="105"/>
      <c r="K1102" s="105"/>
      <c r="L1102" s="105"/>
      <c r="M1102" s="105"/>
      <c r="N1102" s="105"/>
      <c r="O1102" s="105"/>
      <c r="P1102" s="105"/>
      <c r="Q1102" s="105"/>
      <c r="R1102" s="105"/>
      <c r="S1102" s="105"/>
      <c r="T1102" s="105"/>
      <c r="U1102" s="105"/>
      <c r="W1102" s="224"/>
      <c r="X1102" s="224"/>
      <c r="Y1102" s="224"/>
      <c r="Z1102" s="224"/>
      <c r="AA1102" s="224"/>
      <c r="AB1102" s="224"/>
      <c r="AC1102" s="224"/>
      <c r="AD1102" s="224"/>
      <c r="AE1102" s="224"/>
      <c r="AF1102" s="224"/>
      <c r="AG1102" s="224"/>
      <c r="AH1102" s="224"/>
    </row>
    <row r="1103" spans="1:36" s="81" customFormat="1">
      <c r="A1103" s="88">
        <v>1094</v>
      </c>
      <c r="B1103" s="96"/>
      <c r="C1103" s="96" t="s">
        <v>518</v>
      </c>
      <c r="D1103" s="98"/>
      <c r="E1103" s="151">
        <v>10</v>
      </c>
      <c r="F1103" s="139" t="s">
        <v>81</v>
      </c>
      <c r="G1103" s="152">
        <v>120</v>
      </c>
      <c r="H1103" s="153">
        <f t="shared" ref="H1103:H1106" si="89">+E1103*G1103*4*12</f>
        <v>57600</v>
      </c>
      <c r="I1103" s="98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  <c r="T1103" s="105"/>
      <c r="U1103" s="105"/>
      <c r="W1103" s="224"/>
      <c r="X1103" s="224"/>
      <c r="Y1103" s="224"/>
      <c r="Z1103" s="224"/>
      <c r="AA1103" s="224"/>
      <c r="AB1103" s="224"/>
      <c r="AC1103" s="224"/>
      <c r="AD1103" s="224"/>
      <c r="AE1103" s="224"/>
      <c r="AF1103" s="224"/>
      <c r="AG1103" s="224"/>
      <c r="AH1103" s="224"/>
    </row>
    <row r="1104" spans="1:36" s="81" customFormat="1">
      <c r="A1104" s="88">
        <v>1095</v>
      </c>
      <c r="B1104" s="96"/>
      <c r="C1104" s="96" t="s">
        <v>519</v>
      </c>
      <c r="D1104" s="98"/>
      <c r="E1104" s="151">
        <v>10</v>
      </c>
      <c r="F1104" s="139" t="s">
        <v>81</v>
      </c>
      <c r="G1104" s="152">
        <v>180</v>
      </c>
      <c r="H1104" s="153">
        <f t="shared" si="89"/>
        <v>86400</v>
      </c>
      <c r="I1104" s="98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  <c r="T1104" s="105"/>
      <c r="U1104" s="105"/>
      <c r="W1104" s="224"/>
      <c r="X1104" s="224"/>
      <c r="Y1104" s="224"/>
      <c r="Z1104" s="224"/>
      <c r="AA1104" s="224"/>
      <c r="AB1104" s="224"/>
      <c r="AC1104" s="224"/>
      <c r="AD1104" s="224"/>
      <c r="AE1104" s="224"/>
      <c r="AF1104" s="224"/>
      <c r="AG1104" s="224"/>
      <c r="AH1104" s="224"/>
    </row>
    <row r="1105" spans="1:35" s="81" customFormat="1">
      <c r="A1105" s="88">
        <v>1096</v>
      </c>
      <c r="B1105" s="96"/>
      <c r="C1105" s="96" t="s">
        <v>520</v>
      </c>
      <c r="D1105" s="98"/>
      <c r="E1105" s="151">
        <v>10</v>
      </c>
      <c r="F1105" s="139" t="s">
        <v>81</v>
      </c>
      <c r="G1105" s="152">
        <v>120</v>
      </c>
      <c r="H1105" s="153">
        <f t="shared" si="89"/>
        <v>57600</v>
      </c>
      <c r="I1105" s="98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  <c r="T1105" s="105"/>
      <c r="U1105" s="105"/>
      <c r="W1105" s="224"/>
      <c r="X1105" s="224"/>
      <c r="Y1105" s="224"/>
      <c r="Z1105" s="224"/>
      <c r="AA1105" s="224"/>
      <c r="AB1105" s="224"/>
      <c r="AC1105" s="224"/>
      <c r="AD1105" s="224"/>
      <c r="AE1105" s="224"/>
      <c r="AF1105" s="224"/>
      <c r="AG1105" s="224"/>
      <c r="AH1105" s="224"/>
    </row>
    <row r="1106" spans="1:35" s="81" customFormat="1">
      <c r="A1106" s="88">
        <v>1097</v>
      </c>
      <c r="B1106" s="96"/>
      <c r="C1106" s="96" t="s">
        <v>521</v>
      </c>
      <c r="D1106" s="98"/>
      <c r="E1106" s="151">
        <v>10</v>
      </c>
      <c r="F1106" s="139" t="s">
        <v>81</v>
      </c>
      <c r="G1106" s="152">
        <v>180</v>
      </c>
      <c r="H1106" s="153">
        <f t="shared" si="89"/>
        <v>86400</v>
      </c>
      <c r="I1106" s="98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  <c r="T1106" s="105"/>
      <c r="U1106" s="105"/>
      <c r="W1106" s="224"/>
      <c r="X1106" s="224"/>
      <c r="Y1106" s="224"/>
      <c r="Z1106" s="224"/>
      <c r="AA1106" s="224"/>
      <c r="AB1106" s="224"/>
      <c r="AC1106" s="224"/>
      <c r="AD1106" s="224"/>
      <c r="AE1106" s="224"/>
      <c r="AF1106" s="224"/>
      <c r="AG1106" s="224"/>
      <c r="AH1106" s="224"/>
    </row>
    <row r="1107" spans="1:35" s="81" customFormat="1">
      <c r="A1107" s="88">
        <v>1098</v>
      </c>
      <c r="B1107" s="96"/>
      <c r="C1107" s="96" t="s">
        <v>160</v>
      </c>
      <c r="D1107" s="98"/>
      <c r="E1107" s="151">
        <v>3</v>
      </c>
      <c r="F1107" s="139" t="s">
        <v>109</v>
      </c>
      <c r="G1107" s="152">
        <v>525</v>
      </c>
      <c r="H1107" s="153">
        <f>+E1107*G1107</f>
        <v>1575</v>
      </c>
      <c r="I1107" s="98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  <c r="T1107" s="105"/>
      <c r="U1107" s="105"/>
      <c r="W1107" s="224"/>
      <c r="X1107" s="224"/>
      <c r="Y1107" s="224"/>
      <c r="Z1107" s="224"/>
      <c r="AA1107" s="224"/>
      <c r="AB1107" s="224"/>
      <c r="AC1107" s="224"/>
      <c r="AD1107" s="224"/>
      <c r="AE1107" s="224"/>
      <c r="AF1107" s="224"/>
      <c r="AG1107" s="224"/>
      <c r="AH1107" s="224"/>
    </row>
    <row r="1108" spans="1:35" s="81" customFormat="1">
      <c r="A1108" s="88">
        <v>1099</v>
      </c>
      <c r="B1108" s="96"/>
      <c r="C1108" s="158" t="s">
        <v>522</v>
      </c>
      <c r="D1108" s="98"/>
      <c r="E1108" s="151"/>
      <c r="F1108" s="139"/>
      <c r="G1108" s="152"/>
      <c r="H1108" s="153"/>
      <c r="I1108" s="98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  <c r="T1108" s="105"/>
      <c r="U1108" s="105"/>
      <c r="W1108" s="224"/>
      <c r="X1108" s="224"/>
      <c r="Y1108" s="224"/>
      <c r="Z1108" s="224"/>
      <c r="AA1108" s="224"/>
      <c r="AB1108" s="224"/>
      <c r="AC1108" s="224"/>
      <c r="AD1108" s="224"/>
      <c r="AE1108" s="224"/>
      <c r="AF1108" s="224"/>
      <c r="AG1108" s="224"/>
      <c r="AH1108" s="224"/>
    </row>
    <row r="1109" spans="1:35" s="81" customFormat="1">
      <c r="A1109" s="88">
        <v>1100</v>
      </c>
      <c r="B1109" s="96"/>
      <c r="C1109" s="96" t="s">
        <v>523</v>
      </c>
      <c r="D1109" s="98"/>
      <c r="E1109" s="151">
        <v>20</v>
      </c>
      <c r="F1109" s="139" t="s">
        <v>81</v>
      </c>
      <c r="G1109" s="152">
        <v>500</v>
      </c>
      <c r="H1109" s="153">
        <f>+E1109*G1109*4*12</f>
        <v>480000</v>
      </c>
      <c r="I1109" s="98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5"/>
      <c r="U1109" s="105"/>
      <c r="W1109" s="224"/>
      <c r="X1109" s="224"/>
      <c r="Y1109" s="224"/>
      <c r="Z1109" s="224"/>
      <c r="AA1109" s="224"/>
      <c r="AB1109" s="224"/>
      <c r="AC1109" s="224"/>
      <c r="AD1109" s="224"/>
      <c r="AE1109" s="224"/>
      <c r="AF1109" s="224"/>
      <c r="AG1109" s="224"/>
      <c r="AH1109" s="224"/>
    </row>
    <row r="1110" spans="1:35" s="81" customFormat="1">
      <c r="A1110" s="88">
        <v>1101</v>
      </c>
      <c r="B1110" s="96"/>
      <c r="C1110" s="96" t="s">
        <v>524</v>
      </c>
      <c r="D1110" s="98"/>
      <c r="E1110" s="151">
        <v>20</v>
      </c>
      <c r="F1110" s="139" t="s">
        <v>81</v>
      </c>
      <c r="G1110" s="152">
        <v>200</v>
      </c>
      <c r="H1110" s="153">
        <f>+E1110*G1110*4*12</f>
        <v>192000</v>
      </c>
      <c r="I1110" s="98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  <c r="T1110" s="105"/>
      <c r="U1110" s="105"/>
      <c r="W1110" s="224"/>
      <c r="X1110" s="224"/>
      <c r="Y1110" s="224"/>
      <c r="Z1110" s="224"/>
      <c r="AA1110" s="224"/>
      <c r="AB1110" s="224"/>
      <c r="AC1110" s="224"/>
      <c r="AD1110" s="224"/>
      <c r="AE1110" s="224"/>
      <c r="AF1110" s="224"/>
      <c r="AG1110" s="224"/>
      <c r="AH1110" s="224"/>
    </row>
    <row r="1111" spans="1:35" s="81" customFormat="1">
      <c r="A1111" s="88">
        <v>1102</v>
      </c>
      <c r="B1111" s="96"/>
      <c r="C1111" s="96" t="s">
        <v>525</v>
      </c>
      <c r="D1111" s="98"/>
      <c r="E1111" s="151">
        <v>20</v>
      </c>
      <c r="F1111" s="139" t="s">
        <v>81</v>
      </c>
      <c r="G1111" s="152">
        <v>900</v>
      </c>
      <c r="H1111" s="153">
        <f>+E1111*G1111*4*12</f>
        <v>864000</v>
      </c>
      <c r="I1111" s="98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  <c r="T1111" s="105"/>
      <c r="U1111" s="105"/>
      <c r="W1111" s="224"/>
      <c r="X1111" s="224"/>
      <c r="Y1111" s="224"/>
      <c r="Z1111" s="224"/>
      <c r="AA1111" s="224"/>
      <c r="AB1111" s="224"/>
      <c r="AC1111" s="224"/>
      <c r="AD1111" s="224"/>
      <c r="AE1111" s="224"/>
      <c r="AF1111" s="224"/>
      <c r="AG1111" s="224"/>
      <c r="AH1111" s="224"/>
    </row>
    <row r="1112" spans="1:35" s="81" customFormat="1">
      <c r="A1112" s="88">
        <v>1103</v>
      </c>
      <c r="B1112" s="96"/>
      <c r="C1112" s="96" t="s">
        <v>526</v>
      </c>
      <c r="D1112" s="98"/>
      <c r="E1112" s="151">
        <v>20</v>
      </c>
      <c r="F1112" s="139" t="s">
        <v>81</v>
      </c>
      <c r="G1112" s="152">
        <v>200</v>
      </c>
      <c r="H1112" s="153">
        <f>+E1112*G1112*4*12</f>
        <v>192000</v>
      </c>
      <c r="I1112" s="98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  <c r="T1112" s="105"/>
      <c r="U1112" s="105"/>
      <c r="W1112" s="224"/>
      <c r="X1112" s="224"/>
      <c r="Y1112" s="224"/>
      <c r="Z1112" s="224"/>
      <c r="AA1112" s="224"/>
      <c r="AB1112" s="224"/>
      <c r="AC1112" s="224"/>
      <c r="AD1112" s="224"/>
      <c r="AE1112" s="224"/>
      <c r="AF1112" s="224"/>
      <c r="AG1112" s="224"/>
      <c r="AH1112" s="224"/>
    </row>
    <row r="1113" spans="1:35" s="81" customFormat="1">
      <c r="A1113" s="88">
        <v>1104</v>
      </c>
      <c r="B1113" s="96"/>
      <c r="C1113" s="96" t="s">
        <v>527</v>
      </c>
      <c r="D1113" s="98"/>
      <c r="E1113" s="151">
        <v>20</v>
      </c>
      <c r="F1113" s="139" t="s">
        <v>81</v>
      </c>
      <c r="G1113" s="152">
        <v>900</v>
      </c>
      <c r="H1113" s="153">
        <f>+E1113*G1113*4*12</f>
        <v>864000</v>
      </c>
      <c r="I1113" s="98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  <c r="T1113" s="105"/>
      <c r="U1113" s="105"/>
      <c r="W1113" s="224"/>
      <c r="X1113" s="224"/>
      <c r="Y1113" s="224"/>
      <c r="Z1113" s="224"/>
      <c r="AA1113" s="224"/>
      <c r="AB1113" s="224"/>
      <c r="AC1113" s="224"/>
      <c r="AD1113" s="224"/>
      <c r="AE1113" s="224"/>
      <c r="AF1113" s="224"/>
      <c r="AG1113" s="224"/>
      <c r="AH1113" s="224"/>
    </row>
    <row r="1114" spans="1:35" s="81" customFormat="1">
      <c r="A1114" s="88">
        <v>1105</v>
      </c>
      <c r="B1114" s="96"/>
      <c r="C1114" s="96" t="s">
        <v>160</v>
      </c>
      <c r="D1114" s="98"/>
      <c r="E1114" s="151">
        <v>5</v>
      </c>
      <c r="F1114" s="139" t="s">
        <v>109</v>
      </c>
      <c r="G1114" s="152">
        <v>525</v>
      </c>
      <c r="H1114" s="153">
        <f>+E1114*G1114</f>
        <v>2625</v>
      </c>
      <c r="I1114" s="98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  <c r="T1114" s="105"/>
      <c r="U1114" s="105"/>
      <c r="W1114" s="224"/>
      <c r="X1114" s="224"/>
      <c r="Y1114" s="224"/>
      <c r="Z1114" s="224"/>
      <c r="AA1114" s="224"/>
      <c r="AB1114" s="224"/>
      <c r="AC1114" s="224"/>
      <c r="AD1114" s="224"/>
      <c r="AE1114" s="224"/>
      <c r="AF1114" s="224"/>
      <c r="AG1114" s="224"/>
      <c r="AH1114" s="224"/>
    </row>
    <row r="1115" spans="1:35" s="81" customFormat="1">
      <c r="A1115" s="88">
        <v>1106</v>
      </c>
      <c r="B1115" s="96"/>
      <c r="C1115" s="96" t="s">
        <v>161</v>
      </c>
      <c r="D1115" s="98"/>
      <c r="E1115" s="151">
        <v>4</v>
      </c>
      <c r="F1115" s="139" t="s">
        <v>162</v>
      </c>
      <c r="G1115" s="152">
        <v>3000</v>
      </c>
      <c r="H1115" s="153">
        <f t="shared" ref="H1115:H1116" si="90">+E1115*G1115</f>
        <v>12000</v>
      </c>
      <c r="I1115" s="98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  <c r="T1115" s="105"/>
      <c r="U1115" s="105"/>
      <c r="W1115" s="224"/>
      <c r="X1115" s="224"/>
      <c r="Y1115" s="224"/>
      <c r="Z1115" s="224"/>
      <c r="AA1115" s="224"/>
      <c r="AB1115" s="224"/>
      <c r="AC1115" s="224"/>
      <c r="AD1115" s="224"/>
      <c r="AE1115" s="224"/>
      <c r="AF1115" s="224"/>
      <c r="AG1115" s="224"/>
      <c r="AH1115" s="224"/>
    </row>
    <row r="1116" spans="1:35" s="81" customFormat="1">
      <c r="A1116" s="88">
        <v>1107</v>
      </c>
      <c r="B1116" s="96"/>
      <c r="C1116" s="150" t="s">
        <v>477</v>
      </c>
      <c r="D1116" s="98"/>
      <c r="E1116" s="151">
        <v>4</v>
      </c>
      <c r="F1116" s="139" t="s">
        <v>162</v>
      </c>
      <c r="G1116" s="152">
        <v>1500</v>
      </c>
      <c r="H1116" s="153">
        <f t="shared" si="90"/>
        <v>6000</v>
      </c>
      <c r="I1116" s="98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  <c r="T1116" s="105"/>
      <c r="U1116" s="105"/>
      <c r="W1116" s="224"/>
      <c r="X1116" s="224"/>
      <c r="Y1116" s="224"/>
      <c r="Z1116" s="224"/>
      <c r="AA1116" s="224"/>
      <c r="AB1116" s="224"/>
      <c r="AC1116" s="224"/>
      <c r="AD1116" s="224"/>
      <c r="AE1116" s="224"/>
      <c r="AF1116" s="224"/>
      <c r="AG1116" s="224"/>
      <c r="AH1116" s="224"/>
    </row>
    <row r="1117" spans="1:35" s="81" customFormat="1">
      <c r="A1117" s="189"/>
      <c r="B1117" s="190"/>
      <c r="C1117" s="191" t="s">
        <v>50</v>
      </c>
      <c r="D1117" s="189"/>
      <c r="E1117" s="189"/>
      <c r="F1117" s="189"/>
      <c r="G1117" s="192"/>
      <c r="H1117" s="193">
        <f>+H726+H723+H719+H706+H688+H681+H628+H461+H431+H12</f>
        <v>36418438.933399998</v>
      </c>
      <c r="I1117" s="193"/>
      <c r="J1117" s="236">
        <f t="shared" ref="J1117:U1117" si="91">+J726+J723+J719+J706+J688+J681+J628+J461+J431+J12</f>
        <v>41</v>
      </c>
      <c r="K1117" s="236">
        <f t="shared" si="91"/>
        <v>10</v>
      </c>
      <c r="L1117" s="236">
        <f t="shared" si="91"/>
        <v>5</v>
      </c>
      <c r="M1117" s="236">
        <f t="shared" si="91"/>
        <v>25</v>
      </c>
      <c r="N1117" s="236">
        <f t="shared" si="91"/>
        <v>3</v>
      </c>
      <c r="O1117" s="236">
        <f t="shared" si="91"/>
        <v>11</v>
      </c>
      <c r="P1117" s="236">
        <f t="shared" si="91"/>
        <v>34</v>
      </c>
      <c r="Q1117" s="236">
        <f t="shared" si="91"/>
        <v>5</v>
      </c>
      <c r="R1117" s="236">
        <f t="shared" si="91"/>
        <v>3</v>
      </c>
      <c r="S1117" s="236">
        <f t="shared" si="91"/>
        <v>20</v>
      </c>
      <c r="T1117" s="236">
        <f t="shared" si="91"/>
        <v>5</v>
      </c>
      <c r="U1117" s="236">
        <f t="shared" si="91"/>
        <v>0</v>
      </c>
      <c r="W1117" s="227" t="e">
        <f t="shared" ref="W1117:AH1117" si="92">+W726+W723+W719+W706+W688+W681+W628+W461+W431+W12</f>
        <v>#REF!</v>
      </c>
      <c r="X1117" s="227" t="e">
        <f t="shared" si="92"/>
        <v>#REF!</v>
      </c>
      <c r="Y1117" s="227" t="e">
        <f t="shared" si="92"/>
        <v>#REF!</v>
      </c>
      <c r="Z1117" s="227" t="e">
        <f t="shared" si="92"/>
        <v>#REF!</v>
      </c>
      <c r="AA1117" s="227" t="e">
        <f t="shared" si="92"/>
        <v>#REF!</v>
      </c>
      <c r="AB1117" s="227" t="e">
        <f t="shared" si="92"/>
        <v>#REF!</v>
      </c>
      <c r="AC1117" s="227" t="e">
        <f t="shared" si="92"/>
        <v>#REF!</v>
      </c>
      <c r="AD1117" s="227" t="e">
        <f t="shared" si="92"/>
        <v>#REF!</v>
      </c>
      <c r="AE1117" s="227" t="e">
        <f t="shared" si="92"/>
        <v>#REF!</v>
      </c>
      <c r="AF1117" s="227" t="e">
        <f t="shared" si="92"/>
        <v>#REF!</v>
      </c>
      <c r="AG1117" s="227" t="e">
        <f t="shared" si="92"/>
        <v>#REF!</v>
      </c>
      <c r="AH1117" s="227" t="e">
        <f t="shared" si="92"/>
        <v>#REF!</v>
      </c>
      <c r="AI1117" s="197">
        <f>+H1117-'APP SUMMARY'!L21</f>
        <v>0</v>
      </c>
    </row>
    <row r="1118" spans="1:35">
      <c r="A1118" s="83"/>
      <c r="D1118" s="83"/>
      <c r="E1118" s="83"/>
      <c r="F1118" s="83"/>
      <c r="I1118" s="83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W1118" s="84"/>
      <c r="X1118" s="84"/>
      <c r="Y1118" s="84"/>
      <c r="Z1118" s="84"/>
      <c r="AA1118" s="84"/>
      <c r="AB1118" s="84"/>
      <c r="AC1118" s="84"/>
      <c r="AD1118" s="84"/>
      <c r="AE1118" s="84"/>
      <c r="AF1118" s="84"/>
      <c r="AG1118" s="84"/>
      <c r="AH1118" s="84"/>
    </row>
    <row r="1119" spans="1:35">
      <c r="A1119" s="103" t="s">
        <v>51</v>
      </c>
      <c r="D1119" s="83"/>
      <c r="E1119" s="83"/>
      <c r="F1119" s="83"/>
      <c r="I1119" s="83"/>
      <c r="J1119" s="79"/>
      <c r="K1119" s="79"/>
      <c r="L1119" s="270" t="s">
        <v>53</v>
      </c>
      <c r="M1119" s="271"/>
      <c r="N1119" s="271"/>
      <c r="O1119" s="271"/>
      <c r="P1119" s="271"/>
      <c r="Q1119" s="271"/>
      <c r="R1119" s="271"/>
      <c r="S1119" s="271"/>
      <c r="T1119" s="271"/>
      <c r="U1119" s="271"/>
      <c r="W1119" s="84"/>
      <c r="X1119" s="84"/>
      <c r="Y1119" s="254" t="s">
        <v>53</v>
      </c>
      <c r="Z1119" s="253"/>
      <c r="AA1119" s="253"/>
      <c r="AB1119" s="253"/>
      <c r="AC1119" s="253"/>
      <c r="AD1119" s="253"/>
      <c r="AE1119" s="253"/>
      <c r="AF1119" s="253"/>
      <c r="AG1119" s="253"/>
      <c r="AH1119" s="253"/>
    </row>
    <row r="1122" spans="1:36" s="82" customFormat="1">
      <c r="A1122" s="82" t="s">
        <v>528</v>
      </c>
      <c r="D1122" s="194"/>
      <c r="E1122" s="194"/>
      <c r="F1122" s="194"/>
      <c r="G1122" s="195"/>
      <c r="H1122" s="196"/>
      <c r="I1122" s="194"/>
      <c r="J1122" s="235"/>
      <c r="K1122" s="235"/>
      <c r="L1122" s="272" t="s">
        <v>839</v>
      </c>
      <c r="M1122" s="273"/>
      <c r="N1122" s="273"/>
      <c r="O1122" s="273"/>
      <c r="P1122" s="273"/>
      <c r="Q1122" s="273"/>
      <c r="R1122" s="273"/>
      <c r="S1122" s="273"/>
      <c r="T1122" s="273"/>
      <c r="U1122" s="273"/>
      <c r="W1122" s="228"/>
      <c r="X1122" s="228"/>
      <c r="Y1122" s="257" t="s">
        <v>54</v>
      </c>
      <c r="Z1122" s="257"/>
      <c r="AA1122" s="257"/>
      <c r="AB1122" s="257"/>
      <c r="AC1122" s="257"/>
      <c r="AD1122" s="257"/>
      <c r="AE1122" s="257"/>
      <c r="AF1122" s="257"/>
      <c r="AG1122" s="257"/>
      <c r="AH1122" s="257"/>
      <c r="AJ1122" s="195"/>
    </row>
    <row r="1123" spans="1:36">
      <c r="A1123" s="83" t="s">
        <v>529</v>
      </c>
      <c r="L1123" s="274" t="s">
        <v>843</v>
      </c>
      <c r="M1123" s="271"/>
      <c r="N1123" s="271"/>
      <c r="O1123" s="271"/>
      <c r="P1123" s="271"/>
      <c r="Q1123" s="271"/>
      <c r="R1123" s="271"/>
      <c r="S1123" s="271"/>
      <c r="T1123" s="271"/>
      <c r="U1123" s="271"/>
      <c r="Y1123" s="253" t="s">
        <v>530</v>
      </c>
      <c r="Z1123" s="253"/>
      <c r="AA1123" s="253"/>
      <c r="AB1123" s="253"/>
      <c r="AC1123" s="253"/>
      <c r="AD1123" s="253"/>
      <c r="AE1123" s="253"/>
      <c r="AF1123" s="253"/>
      <c r="AG1123" s="253"/>
      <c r="AH1123" s="253"/>
    </row>
    <row r="1124" spans="1:36">
      <c r="A1124" s="83" t="s">
        <v>531</v>
      </c>
      <c r="L1124" s="274" t="s">
        <v>844</v>
      </c>
      <c r="M1124" s="271"/>
      <c r="N1124" s="271"/>
      <c r="O1124" s="271"/>
      <c r="P1124" s="271"/>
      <c r="Q1124" s="271"/>
      <c r="R1124" s="271"/>
      <c r="S1124" s="271"/>
      <c r="T1124" s="271"/>
      <c r="U1124" s="271"/>
      <c r="Y1124" s="253" t="s">
        <v>532</v>
      </c>
      <c r="Z1124" s="253"/>
      <c r="AA1124" s="253"/>
      <c r="AB1124" s="253"/>
      <c r="AC1124" s="253"/>
      <c r="AD1124" s="253"/>
      <c r="AE1124" s="253"/>
      <c r="AF1124" s="253"/>
      <c r="AG1124" s="253"/>
      <c r="AH1124" s="253"/>
    </row>
    <row r="1125" spans="1:36">
      <c r="A1125" s="83"/>
    </row>
    <row r="1180" spans="1:36" ht="15" customHeight="1"/>
    <row r="1183" spans="1:36" s="82" customFormat="1">
      <c r="A1183" s="79"/>
      <c r="B1183" s="83"/>
      <c r="C1183" s="83"/>
      <c r="D1183" s="79"/>
      <c r="E1183" s="79"/>
      <c r="F1183" s="79"/>
      <c r="G1183" s="84"/>
      <c r="H1183" s="83"/>
      <c r="I1183" s="79"/>
      <c r="J1183" s="232"/>
      <c r="K1183" s="232"/>
      <c r="L1183" s="232"/>
      <c r="M1183" s="232"/>
      <c r="N1183" s="232"/>
      <c r="O1183" s="232"/>
      <c r="P1183" s="232"/>
      <c r="Q1183" s="232"/>
      <c r="R1183" s="232"/>
      <c r="S1183" s="232"/>
      <c r="T1183" s="232"/>
      <c r="U1183" s="232"/>
      <c r="W1183" s="222"/>
      <c r="X1183" s="222"/>
      <c r="Y1183" s="222"/>
      <c r="Z1183" s="222"/>
      <c r="AA1183" s="222"/>
      <c r="AB1183" s="222"/>
      <c r="AC1183" s="222"/>
      <c r="AD1183" s="222"/>
      <c r="AE1183" s="222"/>
      <c r="AF1183" s="222"/>
      <c r="AG1183" s="222"/>
      <c r="AH1183" s="222"/>
      <c r="AJ1183" s="195"/>
    </row>
  </sheetData>
  <autoFilter ref="A9:U1117" xr:uid="{00000000-0009-0000-0000-000001000000}"/>
  <mergeCells count="21">
    <mergeCell ref="L1124:U1124"/>
    <mergeCell ref="Y1124:AH1124"/>
    <mergeCell ref="E10:G10"/>
    <mergeCell ref="L1119:U1119"/>
    <mergeCell ref="Y1119:AH1119"/>
    <mergeCell ref="L1122:U1122"/>
    <mergeCell ref="Y1122:AH1122"/>
    <mergeCell ref="L1123:U1123"/>
    <mergeCell ref="Y1123:AH1123"/>
    <mergeCell ref="A8:J8"/>
    <mergeCell ref="K8:U8"/>
    <mergeCell ref="X8:AH8"/>
    <mergeCell ref="E9:G9"/>
    <mergeCell ref="J9:U9"/>
    <mergeCell ref="W9:AH9"/>
    <mergeCell ref="A7:U7"/>
    <mergeCell ref="A1:U1"/>
    <mergeCell ref="A2:U2"/>
    <mergeCell ref="A3:U3"/>
    <mergeCell ref="A4:U4"/>
    <mergeCell ref="A6:U6"/>
  </mergeCells>
  <pageMargins left="0.23622047244094499" right="0.23622047244094499" top="0.62" bottom="0.83" header="0.31496062992126" footer="0.31496062992126"/>
  <pageSetup paperSize="9" scale="64" fitToHeight="0" orientation="landscape" r:id="rId1"/>
  <headerFooter>
    <oddFooter>&amp;CPage &amp;P of &amp;N</oddFooter>
  </headerFooter>
  <rowBreaks count="3" manualBreakCount="3">
    <brk id="379" max="20" man="1"/>
    <brk id="430" max="20" man="1"/>
    <brk id="47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137"/>
  <sheetViews>
    <sheetView zoomScale="85" zoomScaleNormal="85" workbookViewId="0">
      <pane ySplit="11" topLeftCell="A966" activePane="bottomLeft" state="frozen"/>
      <selection pane="bottomLeft" activeCell="C982" sqref="C982"/>
    </sheetView>
  </sheetViews>
  <sheetFormatPr defaultColWidth="9" defaultRowHeight="15"/>
  <cols>
    <col min="1" max="1" width="5.42578125" style="1" customWidth="1"/>
    <col min="2" max="2" width="17" customWidth="1"/>
    <col min="3" max="3" width="40" customWidth="1"/>
    <col min="4" max="4" width="10.7109375" style="1" customWidth="1"/>
    <col min="5" max="5" width="6.7109375" style="1" customWidth="1"/>
    <col min="6" max="6" width="10" style="1" customWidth="1"/>
    <col min="7" max="8" width="17.140625" customWidth="1"/>
    <col min="9" max="9" width="15.7109375" style="1" customWidth="1"/>
    <col min="10" max="21" width="5" style="5" customWidth="1"/>
  </cols>
  <sheetData>
    <row r="1" spans="1:21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>
      <c r="A2" s="281" t="s">
        <v>55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>
      <c r="A3" s="281" t="s">
        <v>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>
      <c r="A4" s="281" t="s">
        <v>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>
      <c r="B5" s="1"/>
      <c r="C5" s="1"/>
      <c r="G5" s="1"/>
      <c r="H5" s="1"/>
    </row>
    <row r="6" spans="1:21">
      <c r="A6" s="283" t="s">
        <v>56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2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1:21">
      <c r="A8" s="285" t="s">
        <v>4</v>
      </c>
      <c r="B8" s="282"/>
      <c r="C8" s="282"/>
      <c r="D8" s="282"/>
      <c r="E8" s="282"/>
      <c r="F8" s="282"/>
      <c r="G8" s="282"/>
      <c r="H8" s="282"/>
      <c r="I8" s="282"/>
      <c r="J8" s="282"/>
      <c r="K8" s="286" t="s">
        <v>544</v>
      </c>
      <c r="L8" s="287"/>
      <c r="M8" s="287"/>
      <c r="N8" s="287"/>
      <c r="O8" s="287"/>
      <c r="P8" s="287"/>
      <c r="Q8" s="287"/>
      <c r="R8" s="287"/>
      <c r="S8" s="287"/>
      <c r="T8" s="287"/>
      <c r="U8" s="287"/>
    </row>
    <row r="9" spans="1:21" ht="25.5">
      <c r="A9" s="6" t="s">
        <v>58</v>
      </c>
      <c r="B9" s="6" t="s">
        <v>59</v>
      </c>
      <c r="C9" s="6" t="s">
        <v>60</v>
      </c>
      <c r="D9" s="6" t="s">
        <v>9</v>
      </c>
      <c r="E9" s="288" t="s">
        <v>61</v>
      </c>
      <c r="F9" s="289"/>
      <c r="G9" s="289"/>
      <c r="H9" s="6" t="s">
        <v>62</v>
      </c>
      <c r="I9" s="6" t="s">
        <v>10</v>
      </c>
      <c r="J9" s="288" t="s">
        <v>63</v>
      </c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</row>
    <row r="10" spans="1:21" s="1" customFormat="1">
      <c r="A10" s="7">
        <v>1</v>
      </c>
      <c r="B10" s="7">
        <v>2</v>
      </c>
      <c r="C10" s="7">
        <v>3</v>
      </c>
      <c r="D10" s="7">
        <v>4</v>
      </c>
      <c r="E10" s="291">
        <v>5</v>
      </c>
      <c r="F10" s="292"/>
      <c r="G10" s="292"/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</row>
    <row r="11" spans="1:21" s="1" customFormat="1">
      <c r="A11" s="7">
        <v>2</v>
      </c>
      <c r="B11" s="6"/>
      <c r="C11" s="6"/>
      <c r="D11" s="6"/>
      <c r="E11" s="6" t="s">
        <v>64</v>
      </c>
      <c r="F11" s="6" t="s">
        <v>65</v>
      </c>
      <c r="G11" s="6" t="s">
        <v>66</v>
      </c>
      <c r="H11" s="6"/>
      <c r="I11" s="6"/>
      <c r="J11" s="6" t="s">
        <v>67</v>
      </c>
      <c r="K11" s="6" t="s">
        <v>68</v>
      </c>
      <c r="L11" s="6" t="s">
        <v>69</v>
      </c>
      <c r="M11" s="6" t="s">
        <v>70</v>
      </c>
      <c r="N11" s="6" t="s">
        <v>71</v>
      </c>
      <c r="O11" s="6" t="s">
        <v>72</v>
      </c>
      <c r="P11" s="6" t="s">
        <v>73</v>
      </c>
      <c r="Q11" s="6" t="s">
        <v>74</v>
      </c>
      <c r="R11" s="6" t="s">
        <v>75</v>
      </c>
      <c r="S11" s="6" t="s">
        <v>76</v>
      </c>
      <c r="T11" s="6" t="s">
        <v>77</v>
      </c>
      <c r="U11" s="6" t="s">
        <v>78</v>
      </c>
    </row>
    <row r="12" spans="1:21">
      <c r="A12" s="9">
        <v>3</v>
      </c>
      <c r="B12" s="10" t="s">
        <v>23</v>
      </c>
      <c r="C12" s="10" t="s">
        <v>24</v>
      </c>
      <c r="D12" s="11" t="s">
        <v>79</v>
      </c>
      <c r="E12" s="11"/>
      <c r="F12" s="11"/>
      <c r="G12" s="10"/>
      <c r="H12" s="12">
        <v>16252543.039999999</v>
      </c>
      <c r="I12" s="11" t="s">
        <v>26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>
      <c r="A13" s="9">
        <v>4</v>
      </c>
      <c r="B13" s="13" t="s">
        <v>23</v>
      </c>
      <c r="C13" s="13" t="s">
        <v>80</v>
      </c>
      <c r="D13" s="14" t="s">
        <v>38</v>
      </c>
      <c r="E13" s="14"/>
      <c r="F13" s="14"/>
      <c r="G13" s="13"/>
      <c r="H13" s="15">
        <v>1622045.55</v>
      </c>
      <c r="I13" s="14" t="s">
        <v>26</v>
      </c>
      <c r="J13" s="19"/>
      <c r="K13" s="19"/>
      <c r="L13" s="19"/>
      <c r="M13" s="19"/>
      <c r="N13" s="19"/>
      <c r="O13" s="19"/>
      <c r="P13" s="19"/>
      <c r="Q13" s="19"/>
      <c r="R13" s="19">
        <v>1</v>
      </c>
      <c r="S13" s="19"/>
      <c r="T13" s="19"/>
      <c r="U13" s="19"/>
    </row>
    <row r="14" spans="1:21">
      <c r="A14" s="7">
        <v>5</v>
      </c>
      <c r="B14" s="16"/>
      <c r="C14" s="16" t="s">
        <v>545</v>
      </c>
      <c r="D14" s="6"/>
      <c r="E14" s="7">
        <v>3</v>
      </c>
      <c r="F14" s="6" t="s">
        <v>85</v>
      </c>
      <c r="G14" s="17">
        <v>5033.33</v>
      </c>
      <c r="H14" s="17">
        <v>15099.99</v>
      </c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>
      <c r="A15" s="7">
        <v>6</v>
      </c>
      <c r="B15" s="16"/>
      <c r="C15" s="16" t="s">
        <v>546</v>
      </c>
      <c r="D15" s="6"/>
      <c r="E15" s="7">
        <v>5</v>
      </c>
      <c r="F15" s="6" t="s">
        <v>85</v>
      </c>
      <c r="G15" s="17">
        <v>450</v>
      </c>
      <c r="H15" s="17">
        <v>2250</v>
      </c>
      <c r="I15" s="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>
      <c r="A16" s="7">
        <v>7</v>
      </c>
      <c r="B16" s="16"/>
      <c r="C16" s="16" t="s">
        <v>547</v>
      </c>
      <c r="D16" s="6"/>
      <c r="E16" s="7">
        <v>2</v>
      </c>
      <c r="F16" s="6" t="s">
        <v>121</v>
      </c>
      <c r="G16" s="17">
        <v>350</v>
      </c>
      <c r="H16" s="17">
        <v>700</v>
      </c>
      <c r="I16" s="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A17" s="7">
        <v>8</v>
      </c>
      <c r="B17" s="16"/>
      <c r="C17" s="16" t="s">
        <v>548</v>
      </c>
      <c r="D17" s="6"/>
      <c r="E17" s="7">
        <v>2</v>
      </c>
      <c r="F17" s="6" t="s">
        <v>121</v>
      </c>
      <c r="G17" s="17">
        <v>265</v>
      </c>
      <c r="H17" s="17">
        <v>530</v>
      </c>
      <c r="I17" s="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25.5">
      <c r="A18" s="7">
        <v>9</v>
      </c>
      <c r="B18" s="16"/>
      <c r="C18" s="16" t="s">
        <v>549</v>
      </c>
      <c r="D18" s="6"/>
      <c r="E18" s="7">
        <v>12</v>
      </c>
      <c r="F18" s="6" t="s">
        <v>550</v>
      </c>
      <c r="G18" s="17">
        <v>15600</v>
      </c>
      <c r="H18" s="17">
        <v>187200</v>
      </c>
      <c r="I18" s="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>
      <c r="A19" s="7">
        <v>10</v>
      </c>
      <c r="B19" s="16"/>
      <c r="C19" s="16" t="s">
        <v>551</v>
      </c>
      <c r="D19" s="6"/>
      <c r="E19" s="7">
        <v>25</v>
      </c>
      <c r="F19" s="6" t="s">
        <v>550</v>
      </c>
      <c r="G19" s="17">
        <v>19200</v>
      </c>
      <c r="H19" s="17">
        <v>480000</v>
      </c>
      <c r="I19" s="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>
      <c r="A20" s="7">
        <v>11</v>
      </c>
      <c r="B20" s="16"/>
      <c r="C20" s="16" t="s">
        <v>204</v>
      </c>
      <c r="D20" s="6"/>
      <c r="E20" s="7">
        <v>5</v>
      </c>
      <c r="F20" s="6" t="s">
        <v>134</v>
      </c>
      <c r="G20" s="17">
        <v>14008.44</v>
      </c>
      <c r="H20" s="17">
        <v>70042.2</v>
      </c>
      <c r="I20" s="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>
      <c r="A21" s="7">
        <v>12</v>
      </c>
      <c r="B21" s="16"/>
      <c r="C21" s="16" t="s">
        <v>552</v>
      </c>
      <c r="D21" s="6"/>
      <c r="E21" s="7">
        <v>2</v>
      </c>
      <c r="F21" s="6" t="s">
        <v>134</v>
      </c>
      <c r="G21" s="17">
        <v>2812.9</v>
      </c>
      <c r="H21" s="17">
        <v>5625.8</v>
      </c>
      <c r="I21" s="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>
      <c r="A22" s="7">
        <v>13</v>
      </c>
      <c r="B22" s="16"/>
      <c r="C22" s="16" t="s">
        <v>553</v>
      </c>
      <c r="D22" s="6"/>
      <c r="E22" s="7">
        <v>3</v>
      </c>
      <c r="F22" s="6" t="s">
        <v>85</v>
      </c>
      <c r="G22" s="17">
        <v>740</v>
      </c>
      <c r="H22" s="17">
        <v>2220</v>
      </c>
      <c r="I22" s="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25.5">
      <c r="A23" s="7">
        <v>14</v>
      </c>
      <c r="B23" s="16"/>
      <c r="C23" s="16" t="s">
        <v>554</v>
      </c>
      <c r="D23" s="6"/>
      <c r="E23" s="7">
        <v>10</v>
      </c>
      <c r="F23" s="6" t="s">
        <v>85</v>
      </c>
      <c r="G23" s="17">
        <v>210</v>
      </c>
      <c r="H23" s="17">
        <v>2100</v>
      </c>
      <c r="I23" s="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>
      <c r="A24" s="7">
        <v>15</v>
      </c>
      <c r="B24" s="16"/>
      <c r="C24" s="16" t="s">
        <v>555</v>
      </c>
      <c r="D24" s="6"/>
      <c r="E24" s="7">
        <v>149</v>
      </c>
      <c r="F24" s="6" t="s">
        <v>85</v>
      </c>
      <c r="G24" s="17">
        <v>15</v>
      </c>
      <c r="H24" s="17">
        <v>2235</v>
      </c>
      <c r="I24" s="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>
      <c r="A25" s="7">
        <v>16</v>
      </c>
      <c r="B25" s="16"/>
      <c r="C25" s="16" t="s">
        <v>556</v>
      </c>
      <c r="D25" s="6"/>
      <c r="E25" s="7">
        <v>1</v>
      </c>
      <c r="F25" s="6" t="s">
        <v>134</v>
      </c>
      <c r="G25" s="17">
        <v>14200.01</v>
      </c>
      <c r="H25" s="17">
        <v>14200.01</v>
      </c>
      <c r="I25" s="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>
      <c r="A26" s="7">
        <v>17</v>
      </c>
      <c r="B26" s="16"/>
      <c r="C26" s="16" t="s">
        <v>557</v>
      </c>
      <c r="D26" s="6"/>
      <c r="E26" s="7">
        <v>1</v>
      </c>
      <c r="F26" s="6" t="s">
        <v>134</v>
      </c>
      <c r="G26" s="17">
        <v>14980</v>
      </c>
      <c r="H26" s="17">
        <v>14980</v>
      </c>
      <c r="I26" s="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25.5">
      <c r="A27" s="7">
        <v>18</v>
      </c>
      <c r="B27" s="16"/>
      <c r="C27" s="16" t="s">
        <v>558</v>
      </c>
      <c r="D27" s="6"/>
      <c r="E27" s="7">
        <v>2</v>
      </c>
      <c r="F27" s="6" t="s">
        <v>134</v>
      </c>
      <c r="G27" s="17">
        <v>2198</v>
      </c>
      <c r="H27" s="17">
        <v>4396</v>
      </c>
      <c r="I27" s="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>
      <c r="A28" s="7">
        <v>19</v>
      </c>
      <c r="B28" s="16"/>
      <c r="C28" s="16" t="s">
        <v>559</v>
      </c>
      <c r="D28" s="6"/>
      <c r="E28" s="7">
        <v>1</v>
      </c>
      <c r="F28" s="6" t="s">
        <v>134</v>
      </c>
      <c r="G28" s="17">
        <v>14800</v>
      </c>
      <c r="H28" s="17">
        <v>14800</v>
      </c>
      <c r="I28" s="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25.5">
      <c r="A29" s="7">
        <v>20</v>
      </c>
      <c r="B29" s="16"/>
      <c r="C29" s="16" t="s">
        <v>560</v>
      </c>
      <c r="D29" s="6"/>
      <c r="E29" s="7">
        <v>1</v>
      </c>
      <c r="F29" s="6" t="s">
        <v>89</v>
      </c>
      <c r="G29" s="17">
        <v>15500</v>
      </c>
      <c r="H29" s="17">
        <v>15500</v>
      </c>
      <c r="I29" s="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25.5">
      <c r="A30" s="7">
        <v>21</v>
      </c>
      <c r="B30" s="16"/>
      <c r="C30" s="16" t="s">
        <v>561</v>
      </c>
      <c r="D30" s="6"/>
      <c r="E30" s="7">
        <v>40</v>
      </c>
      <c r="F30" s="6" t="s">
        <v>550</v>
      </c>
      <c r="G30" s="17">
        <v>13500</v>
      </c>
      <c r="H30" s="17">
        <v>540000</v>
      </c>
      <c r="I30" s="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>
      <c r="A31" s="7">
        <v>22</v>
      </c>
      <c r="B31" s="16"/>
      <c r="C31" s="16" t="s">
        <v>254</v>
      </c>
      <c r="D31" s="6"/>
      <c r="E31" s="7">
        <v>20</v>
      </c>
      <c r="F31" s="6" t="s">
        <v>109</v>
      </c>
      <c r="G31" s="17">
        <v>150</v>
      </c>
      <c r="H31" s="17">
        <v>3000</v>
      </c>
      <c r="I31" s="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>
      <c r="A32" s="7">
        <v>23</v>
      </c>
      <c r="B32" s="16"/>
      <c r="C32" s="16" t="s">
        <v>174</v>
      </c>
      <c r="D32" s="6"/>
      <c r="E32" s="7">
        <v>149</v>
      </c>
      <c r="F32" s="6" t="s">
        <v>85</v>
      </c>
      <c r="G32" s="17">
        <v>1300</v>
      </c>
      <c r="H32" s="17">
        <v>193700</v>
      </c>
      <c r="I32" s="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>
      <c r="A33" s="7">
        <v>24</v>
      </c>
      <c r="B33" s="16"/>
      <c r="C33" s="16" t="s">
        <v>562</v>
      </c>
      <c r="D33" s="6"/>
      <c r="E33" s="7">
        <v>149</v>
      </c>
      <c r="F33" s="6" t="s">
        <v>134</v>
      </c>
      <c r="G33" s="17">
        <v>350</v>
      </c>
      <c r="H33" s="17">
        <v>52150</v>
      </c>
      <c r="I33" s="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>
      <c r="A34" s="7">
        <v>25</v>
      </c>
      <c r="B34" s="16"/>
      <c r="C34" s="16" t="s">
        <v>563</v>
      </c>
      <c r="D34" s="6"/>
      <c r="E34" s="7">
        <v>1</v>
      </c>
      <c r="F34" s="6" t="s">
        <v>89</v>
      </c>
      <c r="G34" s="17">
        <v>1316.55</v>
      </c>
      <c r="H34" s="17">
        <v>1316.55</v>
      </c>
      <c r="I34" s="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38.25">
      <c r="A35" s="9">
        <v>26</v>
      </c>
      <c r="B35" s="13" t="s">
        <v>23</v>
      </c>
      <c r="C35" s="13" t="s">
        <v>564</v>
      </c>
      <c r="D35" s="14" t="s">
        <v>38</v>
      </c>
      <c r="E35" s="14"/>
      <c r="F35" s="14"/>
      <c r="G35" s="13"/>
      <c r="H35" s="15">
        <v>1025330.36</v>
      </c>
      <c r="I35" s="14" t="s">
        <v>26</v>
      </c>
      <c r="J35" s="19"/>
      <c r="K35" s="19">
        <v>1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>
      <c r="A36" s="7">
        <v>27</v>
      </c>
      <c r="B36" s="16"/>
      <c r="C36" s="16" t="s">
        <v>565</v>
      </c>
      <c r="D36" s="6"/>
      <c r="E36" s="7">
        <v>78</v>
      </c>
      <c r="F36" s="6" t="s">
        <v>550</v>
      </c>
      <c r="G36" s="17">
        <v>7200</v>
      </c>
      <c r="H36" s="17">
        <v>561600</v>
      </c>
      <c r="I36" s="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>
      <c r="A37" s="7">
        <v>28</v>
      </c>
      <c r="B37" s="16"/>
      <c r="C37" s="16" t="s">
        <v>566</v>
      </c>
      <c r="D37" s="6"/>
      <c r="E37" s="7">
        <v>60</v>
      </c>
      <c r="F37" s="6" t="s">
        <v>81</v>
      </c>
      <c r="G37" s="17">
        <v>300</v>
      </c>
      <c r="H37" s="17">
        <v>18000</v>
      </c>
      <c r="I37" s="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>
      <c r="A38" s="7">
        <v>29</v>
      </c>
      <c r="B38" s="16"/>
      <c r="C38" s="16" t="s">
        <v>174</v>
      </c>
      <c r="D38" s="6"/>
      <c r="E38" s="7">
        <v>78</v>
      </c>
      <c r="F38" s="6" t="s">
        <v>85</v>
      </c>
      <c r="G38" s="17">
        <v>550</v>
      </c>
      <c r="H38" s="17">
        <v>42900</v>
      </c>
      <c r="I38" s="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>
      <c r="A39" s="7">
        <v>30</v>
      </c>
      <c r="B39" s="16"/>
      <c r="C39" s="16" t="s">
        <v>567</v>
      </c>
      <c r="D39" s="6"/>
      <c r="E39" s="7">
        <v>1</v>
      </c>
      <c r="F39" s="6" t="s">
        <v>85</v>
      </c>
      <c r="G39" s="17">
        <v>14999</v>
      </c>
      <c r="H39" s="17">
        <v>14999</v>
      </c>
      <c r="I39" s="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>
      <c r="A40" s="7">
        <v>31</v>
      </c>
      <c r="B40" s="16"/>
      <c r="C40" s="16" t="s">
        <v>167</v>
      </c>
      <c r="D40" s="6"/>
      <c r="E40" s="7">
        <v>2</v>
      </c>
      <c r="F40" s="6" t="s">
        <v>89</v>
      </c>
      <c r="G40" s="17">
        <v>550</v>
      </c>
      <c r="H40" s="17">
        <v>1100</v>
      </c>
      <c r="I40" s="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>
      <c r="A41" s="7">
        <v>32</v>
      </c>
      <c r="B41" s="16"/>
      <c r="C41" s="16" t="s">
        <v>335</v>
      </c>
      <c r="D41" s="6"/>
      <c r="E41" s="7">
        <v>2</v>
      </c>
      <c r="F41" s="6" t="s">
        <v>85</v>
      </c>
      <c r="G41" s="17">
        <v>950</v>
      </c>
      <c r="H41" s="17">
        <v>1900</v>
      </c>
      <c r="I41" s="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>
      <c r="A42" s="7">
        <v>33</v>
      </c>
      <c r="B42" s="16"/>
      <c r="C42" s="16" t="s">
        <v>568</v>
      </c>
      <c r="D42" s="6"/>
      <c r="E42" s="7">
        <v>2</v>
      </c>
      <c r="F42" s="6" t="s">
        <v>91</v>
      </c>
      <c r="G42" s="17">
        <v>12550</v>
      </c>
      <c r="H42" s="17">
        <v>25100</v>
      </c>
      <c r="I42" s="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25.5">
      <c r="A43" s="7">
        <v>34</v>
      </c>
      <c r="B43" s="16"/>
      <c r="C43" s="16" t="s">
        <v>434</v>
      </c>
      <c r="D43" s="6"/>
      <c r="E43" s="7">
        <v>2</v>
      </c>
      <c r="F43" s="6" t="s">
        <v>85</v>
      </c>
      <c r="G43" s="17">
        <v>6500</v>
      </c>
      <c r="H43" s="17">
        <v>13000</v>
      </c>
      <c r="I43" s="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>
      <c r="A44" s="7">
        <v>35</v>
      </c>
      <c r="B44" s="16"/>
      <c r="C44" s="16" t="s">
        <v>435</v>
      </c>
      <c r="D44" s="6"/>
      <c r="E44" s="7">
        <v>2</v>
      </c>
      <c r="F44" s="6" t="s">
        <v>85</v>
      </c>
      <c r="G44" s="17">
        <v>10122.379999999999</v>
      </c>
      <c r="H44" s="17">
        <v>20244.759999999998</v>
      </c>
      <c r="I44" s="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38.25">
      <c r="A45" s="7">
        <v>36</v>
      </c>
      <c r="B45" s="16"/>
      <c r="C45" s="16" t="s">
        <v>436</v>
      </c>
      <c r="D45" s="6"/>
      <c r="E45" s="7">
        <v>2</v>
      </c>
      <c r="F45" s="6" t="s">
        <v>85</v>
      </c>
      <c r="G45" s="17">
        <v>3780</v>
      </c>
      <c r="H45" s="17">
        <v>7560</v>
      </c>
      <c r="I45" s="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25.5">
      <c r="A46" s="7">
        <v>37</v>
      </c>
      <c r="B46" s="16"/>
      <c r="C46" s="16" t="s">
        <v>437</v>
      </c>
      <c r="D46" s="6"/>
      <c r="E46" s="7">
        <v>2</v>
      </c>
      <c r="F46" s="6" t="s">
        <v>85</v>
      </c>
      <c r="G46" s="17">
        <v>4650</v>
      </c>
      <c r="H46" s="17">
        <v>9300</v>
      </c>
      <c r="I46" s="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>
      <c r="A47" s="7">
        <v>38</v>
      </c>
      <c r="B47" s="16"/>
      <c r="C47" s="16" t="s">
        <v>439</v>
      </c>
      <c r="D47" s="6"/>
      <c r="E47" s="7">
        <v>2</v>
      </c>
      <c r="F47" s="6" t="s">
        <v>85</v>
      </c>
      <c r="G47" s="17">
        <v>4500</v>
      </c>
      <c r="H47" s="17">
        <v>9000</v>
      </c>
      <c r="I47" s="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>
      <c r="A48" s="7">
        <v>39</v>
      </c>
      <c r="B48" s="16"/>
      <c r="C48" s="16" t="s">
        <v>569</v>
      </c>
      <c r="D48" s="6"/>
      <c r="E48" s="7">
        <v>3</v>
      </c>
      <c r="F48" s="6" t="s">
        <v>91</v>
      </c>
      <c r="G48" s="17">
        <v>6000</v>
      </c>
      <c r="H48" s="17">
        <v>18000</v>
      </c>
      <c r="I48" s="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7">
        <v>40</v>
      </c>
      <c r="B49" s="16"/>
      <c r="C49" s="16" t="s">
        <v>570</v>
      </c>
      <c r="D49" s="6"/>
      <c r="E49" s="7">
        <v>10</v>
      </c>
      <c r="F49" s="6" t="s">
        <v>85</v>
      </c>
      <c r="G49" s="17">
        <v>146.06</v>
      </c>
      <c r="H49" s="17">
        <v>1460.6</v>
      </c>
      <c r="I49" s="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7">
        <v>41</v>
      </c>
      <c r="B50" s="16"/>
      <c r="C50" s="16" t="s">
        <v>163</v>
      </c>
      <c r="D50" s="6"/>
      <c r="E50" s="7">
        <v>10</v>
      </c>
      <c r="F50" s="6" t="s">
        <v>121</v>
      </c>
      <c r="G50" s="17">
        <v>100</v>
      </c>
      <c r="H50" s="17">
        <v>1000</v>
      </c>
      <c r="I50" s="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7">
        <v>42</v>
      </c>
      <c r="B51" s="16"/>
      <c r="C51" s="16" t="s">
        <v>571</v>
      </c>
      <c r="D51" s="6"/>
      <c r="E51" s="7">
        <v>10</v>
      </c>
      <c r="F51" s="6" t="s">
        <v>381</v>
      </c>
      <c r="G51" s="17">
        <v>600</v>
      </c>
      <c r="H51" s="17">
        <v>6000</v>
      </c>
      <c r="I51" s="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7">
        <v>43</v>
      </c>
      <c r="B52" s="16"/>
      <c r="C52" s="16" t="s">
        <v>572</v>
      </c>
      <c r="D52" s="6"/>
      <c r="E52" s="7">
        <v>10</v>
      </c>
      <c r="F52" s="6" t="s">
        <v>381</v>
      </c>
      <c r="G52" s="17">
        <v>600</v>
      </c>
      <c r="H52" s="17">
        <v>6000</v>
      </c>
      <c r="I52" s="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7">
        <v>44</v>
      </c>
      <c r="B53" s="16"/>
      <c r="C53" s="16" t="s">
        <v>573</v>
      </c>
      <c r="D53" s="6"/>
      <c r="E53" s="7">
        <v>10</v>
      </c>
      <c r="F53" s="6" t="s">
        <v>381</v>
      </c>
      <c r="G53" s="17">
        <v>600</v>
      </c>
      <c r="H53" s="17">
        <v>6000</v>
      </c>
      <c r="I53" s="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7">
        <v>45</v>
      </c>
      <c r="B54" s="16"/>
      <c r="C54" s="16" t="s">
        <v>574</v>
      </c>
      <c r="D54" s="6"/>
      <c r="E54" s="7">
        <v>10</v>
      </c>
      <c r="F54" s="6" t="s">
        <v>381</v>
      </c>
      <c r="G54" s="17">
        <v>600</v>
      </c>
      <c r="H54" s="17">
        <v>6000</v>
      </c>
      <c r="I54" s="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7">
        <v>46</v>
      </c>
      <c r="B55" s="16"/>
      <c r="C55" s="16" t="s">
        <v>575</v>
      </c>
      <c r="D55" s="6"/>
      <c r="E55" s="7">
        <v>6</v>
      </c>
      <c r="F55" s="6" t="s">
        <v>85</v>
      </c>
      <c r="G55" s="17">
        <v>468</v>
      </c>
      <c r="H55" s="17">
        <v>2808</v>
      </c>
      <c r="I55" s="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7">
        <v>47</v>
      </c>
      <c r="B56" s="16"/>
      <c r="C56" s="16" t="s">
        <v>166</v>
      </c>
      <c r="D56" s="6"/>
      <c r="E56" s="7">
        <v>4</v>
      </c>
      <c r="F56" s="6" t="s">
        <v>85</v>
      </c>
      <c r="G56" s="17">
        <v>3500</v>
      </c>
      <c r="H56" s="17">
        <v>14000</v>
      </c>
      <c r="I56" s="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25.5">
      <c r="A57" s="7">
        <v>48</v>
      </c>
      <c r="B57" s="16"/>
      <c r="C57" s="16" t="s">
        <v>576</v>
      </c>
      <c r="D57" s="6"/>
      <c r="E57" s="7">
        <v>3</v>
      </c>
      <c r="F57" s="6" t="s">
        <v>85</v>
      </c>
      <c r="G57" s="17">
        <v>2850</v>
      </c>
      <c r="H57" s="17">
        <v>8550</v>
      </c>
      <c r="I57" s="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7">
        <v>49</v>
      </c>
      <c r="B58" s="16"/>
      <c r="C58" s="16" t="s">
        <v>577</v>
      </c>
      <c r="D58" s="6"/>
      <c r="E58" s="7">
        <v>4</v>
      </c>
      <c r="F58" s="6" t="s">
        <v>85</v>
      </c>
      <c r="G58" s="17">
        <v>1450</v>
      </c>
      <c r="H58" s="17">
        <v>5800</v>
      </c>
      <c r="I58" s="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7">
        <v>50</v>
      </c>
      <c r="B59" s="16"/>
      <c r="C59" s="16" t="s">
        <v>137</v>
      </c>
      <c r="D59" s="6"/>
      <c r="E59" s="7">
        <v>4</v>
      </c>
      <c r="F59" s="6" t="s">
        <v>85</v>
      </c>
      <c r="G59" s="17">
        <v>2684</v>
      </c>
      <c r="H59" s="17">
        <v>10736</v>
      </c>
      <c r="I59" s="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A60" s="7">
        <v>51</v>
      </c>
      <c r="B60" s="16"/>
      <c r="C60" s="16" t="s">
        <v>431</v>
      </c>
      <c r="D60" s="6"/>
      <c r="E60" s="7">
        <v>3</v>
      </c>
      <c r="F60" s="6" t="s">
        <v>89</v>
      </c>
      <c r="G60" s="17">
        <v>8000</v>
      </c>
      <c r="H60" s="17">
        <v>24000</v>
      </c>
      <c r="I60" s="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A61" s="7">
        <v>52</v>
      </c>
      <c r="B61" s="16"/>
      <c r="C61" s="16" t="s">
        <v>204</v>
      </c>
      <c r="D61" s="6"/>
      <c r="E61" s="7">
        <v>3</v>
      </c>
      <c r="F61" s="6" t="s">
        <v>134</v>
      </c>
      <c r="G61" s="17">
        <v>49000</v>
      </c>
      <c r="H61" s="17">
        <v>147000</v>
      </c>
      <c r="I61" s="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A62" s="7">
        <v>53</v>
      </c>
      <c r="B62" s="16"/>
      <c r="C62" s="16" t="s">
        <v>578</v>
      </c>
      <c r="D62" s="6"/>
      <c r="E62" s="7">
        <v>2</v>
      </c>
      <c r="F62" s="6" t="s">
        <v>134</v>
      </c>
      <c r="G62" s="17">
        <v>15000</v>
      </c>
      <c r="H62" s="17">
        <v>30000</v>
      </c>
      <c r="I62" s="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A63" s="7">
        <v>54</v>
      </c>
      <c r="B63" s="16"/>
      <c r="C63" s="16" t="s">
        <v>579</v>
      </c>
      <c r="D63" s="6"/>
      <c r="E63" s="7">
        <v>3</v>
      </c>
      <c r="F63" s="6" t="s">
        <v>89</v>
      </c>
      <c r="G63" s="17">
        <v>1764</v>
      </c>
      <c r="H63" s="17">
        <v>5292</v>
      </c>
      <c r="I63" s="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A64" s="7">
        <v>55</v>
      </c>
      <c r="B64" s="16"/>
      <c r="C64" s="16" t="s">
        <v>580</v>
      </c>
      <c r="D64" s="6"/>
      <c r="E64" s="7">
        <v>6</v>
      </c>
      <c r="F64" s="6" t="s">
        <v>404</v>
      </c>
      <c r="G64" s="17">
        <v>1000</v>
      </c>
      <c r="H64" s="17">
        <v>6000</v>
      </c>
      <c r="I64" s="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>
      <c r="A65" s="7">
        <v>56</v>
      </c>
      <c r="B65" s="16"/>
      <c r="C65" s="16" t="s">
        <v>581</v>
      </c>
      <c r="D65" s="6"/>
      <c r="E65" s="7">
        <v>10</v>
      </c>
      <c r="F65" s="6" t="s">
        <v>109</v>
      </c>
      <c r="G65" s="17">
        <v>110</v>
      </c>
      <c r="H65" s="17">
        <v>1100</v>
      </c>
      <c r="I65" s="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>
      <c r="A66" s="7">
        <v>57</v>
      </c>
      <c r="B66" s="16"/>
      <c r="C66" s="16" t="s">
        <v>582</v>
      </c>
      <c r="D66" s="6"/>
      <c r="E66" s="7">
        <v>8</v>
      </c>
      <c r="F66" s="6" t="s">
        <v>381</v>
      </c>
      <c r="G66" s="17">
        <v>110</v>
      </c>
      <c r="H66" s="17">
        <v>880</v>
      </c>
      <c r="I66" s="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38.25">
      <c r="A67" s="9">
        <v>58</v>
      </c>
      <c r="B67" s="13" t="s">
        <v>23</v>
      </c>
      <c r="C67" s="13" t="s">
        <v>583</v>
      </c>
      <c r="D67" s="14" t="s">
        <v>38</v>
      </c>
      <c r="E67" s="14"/>
      <c r="F67" s="14"/>
      <c r="G67" s="13"/>
      <c r="H67" s="15">
        <v>968910.5</v>
      </c>
      <c r="I67" s="14" t="s">
        <v>26</v>
      </c>
      <c r="J67" s="19"/>
      <c r="K67" s="19">
        <v>1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>
      <c r="A68" s="7">
        <v>59</v>
      </c>
      <c r="B68" s="16"/>
      <c r="C68" s="16" t="s">
        <v>565</v>
      </c>
      <c r="D68" s="6"/>
      <c r="E68" s="7">
        <v>92</v>
      </c>
      <c r="F68" s="6" t="s">
        <v>81</v>
      </c>
      <c r="G68" s="17">
        <v>7200</v>
      </c>
      <c r="H68" s="17">
        <v>662400</v>
      </c>
      <c r="I68" s="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>
      <c r="A69" s="7">
        <v>60</v>
      </c>
      <c r="B69" s="16"/>
      <c r="C69" s="16" t="s">
        <v>569</v>
      </c>
      <c r="D69" s="6"/>
      <c r="E69" s="7">
        <v>2</v>
      </c>
      <c r="F69" s="6" t="s">
        <v>134</v>
      </c>
      <c r="G69" s="17">
        <v>6000</v>
      </c>
      <c r="H69" s="17">
        <v>12000</v>
      </c>
      <c r="I69" s="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>
      <c r="A70" s="7">
        <v>61</v>
      </c>
      <c r="B70" s="16"/>
      <c r="C70" s="16" t="s">
        <v>584</v>
      </c>
      <c r="D70" s="6"/>
      <c r="E70" s="7">
        <v>3</v>
      </c>
      <c r="F70" s="6" t="s">
        <v>134</v>
      </c>
      <c r="G70" s="17">
        <v>2100</v>
      </c>
      <c r="H70" s="17">
        <v>6300</v>
      </c>
      <c r="I70" s="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>
      <c r="A71" s="7">
        <v>62</v>
      </c>
      <c r="B71" s="16"/>
      <c r="C71" s="16" t="s">
        <v>163</v>
      </c>
      <c r="D71" s="6"/>
      <c r="E71" s="7">
        <v>8</v>
      </c>
      <c r="F71" s="6" t="s">
        <v>121</v>
      </c>
      <c r="G71" s="17">
        <v>100</v>
      </c>
      <c r="H71" s="17">
        <v>800</v>
      </c>
      <c r="I71" s="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>
      <c r="A72" s="7">
        <v>63</v>
      </c>
      <c r="B72" s="16"/>
      <c r="C72" s="16" t="s">
        <v>585</v>
      </c>
      <c r="D72" s="6"/>
      <c r="E72" s="7">
        <v>20</v>
      </c>
      <c r="F72" s="6" t="s">
        <v>109</v>
      </c>
      <c r="G72" s="17">
        <v>150</v>
      </c>
      <c r="H72" s="17">
        <v>3000</v>
      </c>
      <c r="I72" s="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>
      <c r="A73" s="7">
        <v>64</v>
      </c>
      <c r="B73" s="16"/>
      <c r="C73" s="16" t="s">
        <v>566</v>
      </c>
      <c r="D73" s="6"/>
      <c r="E73" s="7">
        <v>92</v>
      </c>
      <c r="F73" s="6" t="s">
        <v>81</v>
      </c>
      <c r="G73" s="17">
        <v>300</v>
      </c>
      <c r="H73" s="17">
        <v>27600</v>
      </c>
      <c r="I73" s="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2" customFormat="1">
      <c r="A74" s="7">
        <v>65</v>
      </c>
      <c r="B74" s="16"/>
      <c r="C74" s="16" t="s">
        <v>174</v>
      </c>
      <c r="D74" s="6"/>
      <c r="E74" s="7">
        <v>92</v>
      </c>
      <c r="F74" s="6" t="s">
        <v>85</v>
      </c>
      <c r="G74" s="17">
        <v>1300</v>
      </c>
      <c r="H74" s="17">
        <v>119600</v>
      </c>
      <c r="I74" s="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>
      <c r="A75" s="7">
        <v>66</v>
      </c>
      <c r="B75" s="16"/>
      <c r="C75" s="16" t="s">
        <v>586</v>
      </c>
      <c r="D75" s="6"/>
      <c r="E75" s="7">
        <v>4</v>
      </c>
      <c r="F75" s="6" t="s">
        <v>121</v>
      </c>
      <c r="G75" s="17">
        <v>261</v>
      </c>
      <c r="H75" s="17">
        <v>1044</v>
      </c>
      <c r="I75" s="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>
      <c r="A76" s="7">
        <v>67</v>
      </c>
      <c r="B76" s="16"/>
      <c r="C76" s="16" t="s">
        <v>546</v>
      </c>
      <c r="D76" s="6"/>
      <c r="E76" s="7">
        <v>5</v>
      </c>
      <c r="F76" s="6" t="s">
        <v>85</v>
      </c>
      <c r="G76" s="17">
        <v>450</v>
      </c>
      <c r="H76" s="17">
        <v>2250</v>
      </c>
      <c r="I76" s="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>
      <c r="A77" s="7">
        <v>68</v>
      </c>
      <c r="B77" s="16"/>
      <c r="C77" s="16" t="s">
        <v>547</v>
      </c>
      <c r="D77" s="6"/>
      <c r="E77" s="7">
        <v>5</v>
      </c>
      <c r="F77" s="6" t="s">
        <v>121</v>
      </c>
      <c r="G77" s="17">
        <v>350</v>
      </c>
      <c r="H77" s="17">
        <v>1750</v>
      </c>
      <c r="I77" s="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>
      <c r="A78" s="7">
        <v>69</v>
      </c>
      <c r="B78" s="16"/>
      <c r="C78" s="16" t="s">
        <v>548</v>
      </c>
      <c r="D78" s="6"/>
      <c r="E78" s="7">
        <v>4</v>
      </c>
      <c r="F78" s="6" t="s">
        <v>121</v>
      </c>
      <c r="G78" s="17">
        <v>265</v>
      </c>
      <c r="H78" s="17">
        <v>1060</v>
      </c>
      <c r="I78" s="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>
      <c r="A79" s="7">
        <v>70</v>
      </c>
      <c r="B79" s="16"/>
      <c r="C79" s="16" t="s">
        <v>587</v>
      </c>
      <c r="D79" s="6"/>
      <c r="E79" s="7">
        <v>20</v>
      </c>
      <c r="F79" s="6" t="s">
        <v>121</v>
      </c>
      <c r="G79" s="17">
        <v>66.099999999999994</v>
      </c>
      <c r="H79" s="17">
        <v>1322</v>
      </c>
      <c r="I79" s="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25.5">
      <c r="A80" s="7">
        <v>71</v>
      </c>
      <c r="B80" s="16"/>
      <c r="C80" s="16" t="s">
        <v>588</v>
      </c>
      <c r="D80" s="6"/>
      <c r="E80" s="7">
        <v>2</v>
      </c>
      <c r="F80" s="6" t="s">
        <v>134</v>
      </c>
      <c r="G80" s="17">
        <v>14117</v>
      </c>
      <c r="H80" s="17">
        <v>28234</v>
      </c>
      <c r="I80" s="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25.5">
      <c r="A81" s="7">
        <v>72</v>
      </c>
      <c r="B81" s="16"/>
      <c r="C81" s="16" t="s">
        <v>589</v>
      </c>
      <c r="D81" s="6"/>
      <c r="E81" s="7">
        <v>1</v>
      </c>
      <c r="F81" s="6" t="s">
        <v>134</v>
      </c>
      <c r="G81" s="17">
        <v>4150</v>
      </c>
      <c r="H81" s="17">
        <v>4150</v>
      </c>
      <c r="I81" s="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25.5">
      <c r="A82" s="7">
        <v>73</v>
      </c>
      <c r="B82" s="16"/>
      <c r="C82" s="16" t="s">
        <v>590</v>
      </c>
      <c r="D82" s="6"/>
      <c r="E82" s="7">
        <v>2</v>
      </c>
      <c r="F82" s="6" t="s">
        <v>89</v>
      </c>
      <c r="G82" s="17">
        <v>1349</v>
      </c>
      <c r="H82" s="17">
        <v>2698</v>
      </c>
      <c r="I82" s="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>
      <c r="A83" s="7">
        <v>74</v>
      </c>
      <c r="B83" s="16"/>
      <c r="C83" s="16" t="s">
        <v>591</v>
      </c>
      <c r="D83" s="6"/>
      <c r="E83" s="7">
        <v>3</v>
      </c>
      <c r="F83" s="6" t="s">
        <v>107</v>
      </c>
      <c r="G83" s="17">
        <v>2000</v>
      </c>
      <c r="H83" s="17">
        <v>6000</v>
      </c>
      <c r="I83" s="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>
      <c r="A84" s="7">
        <v>75</v>
      </c>
      <c r="B84" s="16"/>
      <c r="C84" s="16" t="s">
        <v>124</v>
      </c>
      <c r="D84" s="6"/>
      <c r="E84" s="7">
        <v>5</v>
      </c>
      <c r="F84" s="6" t="s">
        <v>283</v>
      </c>
      <c r="G84" s="17">
        <v>520</v>
      </c>
      <c r="H84" s="17">
        <v>2600</v>
      </c>
      <c r="I84" s="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>
      <c r="A85" s="7">
        <v>76</v>
      </c>
      <c r="B85" s="16"/>
      <c r="C85" s="16" t="s">
        <v>592</v>
      </c>
      <c r="D85" s="6"/>
      <c r="E85" s="7">
        <v>3</v>
      </c>
      <c r="F85" s="6" t="s">
        <v>89</v>
      </c>
      <c r="G85" s="17">
        <v>6000</v>
      </c>
      <c r="H85" s="17">
        <v>18000</v>
      </c>
      <c r="I85" s="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>
      <c r="A86" s="7">
        <v>77</v>
      </c>
      <c r="B86" s="16"/>
      <c r="C86" s="16" t="s">
        <v>593</v>
      </c>
      <c r="D86" s="6"/>
      <c r="E86" s="7">
        <v>20</v>
      </c>
      <c r="F86" s="6" t="s">
        <v>121</v>
      </c>
      <c r="G86" s="17">
        <v>28</v>
      </c>
      <c r="H86" s="17">
        <v>560</v>
      </c>
      <c r="I86" s="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>
      <c r="A87" s="7">
        <v>78</v>
      </c>
      <c r="B87" s="16"/>
      <c r="C87" s="16" t="s">
        <v>329</v>
      </c>
      <c r="D87" s="6"/>
      <c r="E87" s="7">
        <v>4</v>
      </c>
      <c r="F87" s="6" t="s">
        <v>89</v>
      </c>
      <c r="G87" s="17">
        <v>6000</v>
      </c>
      <c r="H87" s="17">
        <v>24000</v>
      </c>
      <c r="I87" s="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>
      <c r="A88" s="7">
        <v>79</v>
      </c>
      <c r="B88" s="16"/>
      <c r="C88" s="16" t="s">
        <v>594</v>
      </c>
      <c r="D88" s="6"/>
      <c r="E88" s="7">
        <v>4</v>
      </c>
      <c r="F88" s="6" t="s">
        <v>121</v>
      </c>
      <c r="G88" s="17">
        <v>600</v>
      </c>
      <c r="H88" s="17">
        <v>2400</v>
      </c>
      <c r="I88" s="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>
      <c r="A89" s="7">
        <v>80</v>
      </c>
      <c r="B89" s="16"/>
      <c r="C89" s="16" t="s">
        <v>595</v>
      </c>
      <c r="D89" s="6"/>
      <c r="E89" s="7">
        <v>1</v>
      </c>
      <c r="F89" s="6" t="s">
        <v>134</v>
      </c>
      <c r="G89" s="17">
        <v>25000</v>
      </c>
      <c r="H89" s="17">
        <v>25000</v>
      </c>
      <c r="I89" s="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>
      <c r="A90" s="7">
        <v>81</v>
      </c>
      <c r="B90" s="16"/>
      <c r="C90" s="16" t="s">
        <v>596</v>
      </c>
      <c r="D90" s="6"/>
      <c r="E90" s="7">
        <v>6</v>
      </c>
      <c r="F90" s="6" t="s">
        <v>85</v>
      </c>
      <c r="G90" s="17">
        <v>795</v>
      </c>
      <c r="H90" s="17">
        <v>4770</v>
      </c>
      <c r="I90" s="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>
      <c r="A91" s="7">
        <v>82</v>
      </c>
      <c r="B91" s="16"/>
      <c r="C91" s="16" t="s">
        <v>169</v>
      </c>
      <c r="D91" s="6"/>
      <c r="E91" s="7">
        <v>3</v>
      </c>
      <c r="F91" s="6" t="s">
        <v>109</v>
      </c>
      <c r="G91" s="17">
        <v>1000</v>
      </c>
      <c r="H91" s="17">
        <v>3000</v>
      </c>
      <c r="I91" s="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>
      <c r="A92" s="7">
        <v>83</v>
      </c>
      <c r="B92" s="16"/>
      <c r="C92" s="16" t="s">
        <v>597</v>
      </c>
      <c r="D92" s="6"/>
      <c r="E92" s="7">
        <v>5</v>
      </c>
      <c r="F92" s="6" t="s">
        <v>121</v>
      </c>
      <c r="G92" s="17">
        <v>161.69999999999999</v>
      </c>
      <c r="H92" s="17">
        <v>808.5</v>
      </c>
      <c r="I92" s="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>
      <c r="A93" s="7">
        <v>84</v>
      </c>
      <c r="B93" s="16"/>
      <c r="C93" s="16" t="s">
        <v>553</v>
      </c>
      <c r="D93" s="6"/>
      <c r="E93" s="7">
        <v>5</v>
      </c>
      <c r="F93" s="6" t="s">
        <v>85</v>
      </c>
      <c r="G93" s="17">
        <v>740</v>
      </c>
      <c r="H93" s="17">
        <v>3700</v>
      </c>
      <c r="I93" s="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>
      <c r="A94" s="7">
        <v>85</v>
      </c>
      <c r="B94" s="16"/>
      <c r="C94" s="16" t="s">
        <v>563</v>
      </c>
      <c r="D94" s="6"/>
      <c r="E94" s="7">
        <v>4</v>
      </c>
      <c r="F94" s="6" t="s">
        <v>89</v>
      </c>
      <c r="G94" s="17">
        <v>966</v>
      </c>
      <c r="H94" s="17">
        <v>3864</v>
      </c>
      <c r="I94" s="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38.25">
      <c r="A95" s="9">
        <v>86</v>
      </c>
      <c r="B95" s="13" t="s">
        <v>23</v>
      </c>
      <c r="C95" s="13" t="s">
        <v>598</v>
      </c>
      <c r="D95" s="14" t="s">
        <v>38</v>
      </c>
      <c r="E95" s="14"/>
      <c r="F95" s="14"/>
      <c r="G95" s="13"/>
      <c r="H95" s="15">
        <v>656217</v>
      </c>
      <c r="I95" s="14" t="s">
        <v>26</v>
      </c>
      <c r="J95" s="19"/>
      <c r="K95" s="19"/>
      <c r="L95" s="19">
        <v>1</v>
      </c>
      <c r="M95" s="19"/>
      <c r="N95" s="19"/>
      <c r="O95" s="19"/>
      <c r="P95" s="19"/>
      <c r="Q95" s="19"/>
      <c r="R95" s="19"/>
      <c r="S95" s="19"/>
      <c r="T95" s="19"/>
      <c r="U95" s="19"/>
    </row>
    <row r="96" spans="1:21">
      <c r="A96" s="7">
        <v>87</v>
      </c>
      <c r="B96" s="16"/>
      <c r="C96" s="16" t="s">
        <v>174</v>
      </c>
      <c r="D96" s="6"/>
      <c r="E96" s="7">
        <v>52</v>
      </c>
      <c r="F96" s="6" t="s">
        <v>89</v>
      </c>
      <c r="G96" s="17">
        <v>1300</v>
      </c>
      <c r="H96" s="17">
        <v>67600</v>
      </c>
      <c r="I96" s="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>
      <c r="A97" s="7">
        <v>88</v>
      </c>
      <c r="B97" s="16"/>
      <c r="C97" s="16" t="s">
        <v>566</v>
      </c>
      <c r="D97" s="6"/>
      <c r="E97" s="7">
        <v>36</v>
      </c>
      <c r="F97" s="6" t="s">
        <v>81</v>
      </c>
      <c r="G97" s="17">
        <v>550</v>
      </c>
      <c r="H97" s="17">
        <v>19800</v>
      </c>
      <c r="I97" s="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>
      <c r="A98" s="7">
        <v>89</v>
      </c>
      <c r="B98" s="16"/>
      <c r="C98" s="16" t="s">
        <v>565</v>
      </c>
      <c r="D98" s="6"/>
      <c r="E98" s="7">
        <v>52</v>
      </c>
      <c r="F98" s="6" t="s">
        <v>81</v>
      </c>
      <c r="G98" s="17">
        <v>10500</v>
      </c>
      <c r="H98" s="17">
        <v>546000</v>
      </c>
      <c r="I98" s="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>
      <c r="A99" s="7">
        <v>90</v>
      </c>
      <c r="B99" s="16"/>
      <c r="C99" s="16" t="s">
        <v>599</v>
      </c>
      <c r="D99" s="6"/>
      <c r="E99" s="7">
        <v>5</v>
      </c>
      <c r="F99" s="6" t="s">
        <v>121</v>
      </c>
      <c r="G99" s="17">
        <v>65</v>
      </c>
      <c r="H99" s="17">
        <v>325</v>
      </c>
      <c r="I99" s="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>
      <c r="A100" s="7">
        <v>91</v>
      </c>
      <c r="B100" s="16"/>
      <c r="C100" s="16" t="s">
        <v>169</v>
      </c>
      <c r="D100" s="6"/>
      <c r="E100" s="7">
        <v>3</v>
      </c>
      <c r="F100" s="6" t="s">
        <v>109</v>
      </c>
      <c r="G100" s="17">
        <v>1000</v>
      </c>
      <c r="H100" s="17">
        <v>3000</v>
      </c>
      <c r="I100" s="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>
      <c r="A101" s="7">
        <v>92</v>
      </c>
      <c r="B101" s="16"/>
      <c r="C101" s="16" t="s">
        <v>124</v>
      </c>
      <c r="D101" s="6"/>
      <c r="E101" s="7">
        <v>5</v>
      </c>
      <c r="F101" s="6" t="s">
        <v>283</v>
      </c>
      <c r="G101" s="17">
        <v>520</v>
      </c>
      <c r="H101" s="17">
        <v>2600</v>
      </c>
      <c r="I101" s="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>
      <c r="A102" s="7">
        <v>93</v>
      </c>
      <c r="B102" s="16"/>
      <c r="C102" s="16" t="s">
        <v>593</v>
      </c>
      <c r="D102" s="6"/>
      <c r="E102" s="7">
        <v>20</v>
      </c>
      <c r="F102" s="6" t="s">
        <v>121</v>
      </c>
      <c r="G102" s="17">
        <v>45</v>
      </c>
      <c r="H102" s="17">
        <v>900</v>
      </c>
      <c r="I102" s="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>
      <c r="A103" s="7">
        <v>94</v>
      </c>
      <c r="B103" s="16"/>
      <c r="C103" s="16" t="s">
        <v>597</v>
      </c>
      <c r="D103" s="6"/>
      <c r="E103" s="7">
        <v>4</v>
      </c>
      <c r="F103" s="6" t="s">
        <v>121</v>
      </c>
      <c r="G103" s="17">
        <v>195</v>
      </c>
      <c r="H103" s="17">
        <v>780</v>
      </c>
      <c r="I103" s="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>
      <c r="A104" s="7">
        <v>95</v>
      </c>
      <c r="B104" s="16"/>
      <c r="C104" s="16" t="s">
        <v>546</v>
      </c>
      <c r="D104" s="6"/>
      <c r="E104" s="7">
        <v>5</v>
      </c>
      <c r="F104" s="6" t="s">
        <v>85</v>
      </c>
      <c r="G104" s="17">
        <v>450</v>
      </c>
      <c r="H104" s="17">
        <v>2250</v>
      </c>
      <c r="I104" s="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>
      <c r="A105" s="7">
        <v>96</v>
      </c>
      <c r="B105" s="16"/>
      <c r="C105" s="16" t="s">
        <v>587</v>
      </c>
      <c r="D105" s="6"/>
      <c r="E105" s="7">
        <v>20</v>
      </c>
      <c r="F105" s="6" t="s">
        <v>121</v>
      </c>
      <c r="G105" s="17">
        <v>66.099999999999994</v>
      </c>
      <c r="H105" s="17">
        <v>1322</v>
      </c>
      <c r="I105" s="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>
      <c r="A106" s="7">
        <v>97</v>
      </c>
      <c r="B106" s="16"/>
      <c r="C106" s="16" t="s">
        <v>591</v>
      </c>
      <c r="D106" s="6"/>
      <c r="E106" s="7">
        <v>3</v>
      </c>
      <c r="F106" s="6" t="s">
        <v>107</v>
      </c>
      <c r="G106" s="17">
        <v>2000</v>
      </c>
      <c r="H106" s="17">
        <v>6000</v>
      </c>
      <c r="I106" s="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>
      <c r="A107" s="7">
        <v>98</v>
      </c>
      <c r="B107" s="16"/>
      <c r="C107" s="16" t="s">
        <v>600</v>
      </c>
      <c r="D107" s="6"/>
      <c r="E107" s="7">
        <v>20</v>
      </c>
      <c r="F107" s="6" t="s">
        <v>109</v>
      </c>
      <c r="G107" s="17">
        <v>150</v>
      </c>
      <c r="H107" s="17">
        <v>3000</v>
      </c>
      <c r="I107" s="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>
      <c r="A108" s="7">
        <v>99</v>
      </c>
      <c r="B108" s="16"/>
      <c r="C108" s="16" t="s">
        <v>563</v>
      </c>
      <c r="D108" s="6"/>
      <c r="E108" s="7">
        <v>2</v>
      </c>
      <c r="F108" s="6" t="s">
        <v>89</v>
      </c>
      <c r="G108" s="17">
        <v>1320</v>
      </c>
      <c r="H108" s="17">
        <v>2640</v>
      </c>
      <c r="I108" s="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38.25">
      <c r="A109" s="9">
        <v>100</v>
      </c>
      <c r="B109" s="13" t="s">
        <v>23</v>
      </c>
      <c r="C109" s="13" t="s">
        <v>601</v>
      </c>
      <c r="D109" s="14" t="s">
        <v>38</v>
      </c>
      <c r="E109" s="14"/>
      <c r="F109" s="14"/>
      <c r="G109" s="13"/>
      <c r="H109" s="15">
        <v>458300</v>
      </c>
      <c r="I109" s="14" t="s">
        <v>26</v>
      </c>
      <c r="J109" s="19"/>
      <c r="K109" s="19"/>
      <c r="L109" s="19">
        <v>1</v>
      </c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>
      <c r="A110" s="7">
        <v>101</v>
      </c>
      <c r="B110" s="16"/>
      <c r="C110" s="16" t="s">
        <v>602</v>
      </c>
      <c r="D110" s="6"/>
      <c r="E110" s="7">
        <v>30</v>
      </c>
      <c r="F110" s="6" t="s">
        <v>81</v>
      </c>
      <c r="G110" s="17">
        <v>7200</v>
      </c>
      <c r="H110" s="17">
        <v>216000</v>
      </c>
      <c r="I110" s="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>
      <c r="A111" s="7">
        <v>102</v>
      </c>
      <c r="B111" s="16"/>
      <c r="C111" s="16" t="s">
        <v>603</v>
      </c>
      <c r="D111" s="6"/>
      <c r="E111" s="7">
        <v>16</v>
      </c>
      <c r="F111" s="6" t="s">
        <v>81</v>
      </c>
      <c r="G111" s="17">
        <v>9600</v>
      </c>
      <c r="H111" s="17">
        <v>153600</v>
      </c>
      <c r="I111" s="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>
      <c r="A112" s="7">
        <v>103</v>
      </c>
      <c r="B112" s="16"/>
      <c r="C112" s="16" t="s">
        <v>163</v>
      </c>
      <c r="D112" s="6"/>
      <c r="E112" s="7">
        <v>5</v>
      </c>
      <c r="F112" s="6" t="s">
        <v>121</v>
      </c>
      <c r="G112" s="17">
        <v>50</v>
      </c>
      <c r="H112" s="17">
        <v>250</v>
      </c>
      <c r="I112" s="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>
      <c r="A113" s="7">
        <v>104</v>
      </c>
      <c r="B113" s="16"/>
      <c r="C113" s="16" t="s">
        <v>585</v>
      </c>
      <c r="D113" s="6"/>
      <c r="E113" s="7">
        <v>5</v>
      </c>
      <c r="F113" s="6" t="s">
        <v>109</v>
      </c>
      <c r="G113" s="17">
        <v>150</v>
      </c>
      <c r="H113" s="17">
        <v>750</v>
      </c>
      <c r="I113" s="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>
      <c r="A114" s="7">
        <v>105</v>
      </c>
      <c r="B114" s="16"/>
      <c r="C114" s="16" t="s">
        <v>174</v>
      </c>
      <c r="D114" s="6"/>
      <c r="E114" s="7">
        <v>46</v>
      </c>
      <c r="F114" s="6" t="s">
        <v>89</v>
      </c>
      <c r="G114" s="17">
        <v>1300</v>
      </c>
      <c r="H114" s="17">
        <v>59800</v>
      </c>
      <c r="I114" s="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25.5">
      <c r="A115" s="7">
        <v>106</v>
      </c>
      <c r="B115" s="16"/>
      <c r="C115" s="16" t="s">
        <v>604</v>
      </c>
      <c r="D115" s="6"/>
      <c r="E115" s="7">
        <v>15</v>
      </c>
      <c r="F115" s="6" t="s">
        <v>89</v>
      </c>
      <c r="G115" s="17">
        <v>1860</v>
      </c>
      <c r="H115" s="17">
        <v>27900</v>
      </c>
      <c r="I115" s="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25.5">
      <c r="A116" s="9">
        <v>107</v>
      </c>
      <c r="B116" s="13" t="s">
        <v>23</v>
      </c>
      <c r="C116" s="13" t="s">
        <v>605</v>
      </c>
      <c r="D116" s="14" t="s">
        <v>38</v>
      </c>
      <c r="E116" s="14"/>
      <c r="F116" s="14"/>
      <c r="G116" s="13"/>
      <c r="H116" s="15">
        <v>607206.5</v>
      </c>
      <c r="I116" s="14" t="s">
        <v>26</v>
      </c>
      <c r="J116" s="19"/>
      <c r="K116" s="19">
        <v>1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>
      <c r="A117" s="7">
        <v>108</v>
      </c>
      <c r="B117" s="16"/>
      <c r="C117" s="16" t="s">
        <v>270</v>
      </c>
      <c r="D117" s="6"/>
      <c r="E117" s="7">
        <v>180</v>
      </c>
      <c r="F117" s="6" t="s">
        <v>81</v>
      </c>
      <c r="G117" s="17">
        <v>450</v>
      </c>
      <c r="H117" s="17">
        <v>81000</v>
      </c>
      <c r="I117" s="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>
      <c r="A118" s="7">
        <v>109</v>
      </c>
      <c r="B118" s="16"/>
      <c r="C118" s="16" t="s">
        <v>272</v>
      </c>
      <c r="D118" s="6"/>
      <c r="E118" s="7">
        <v>180</v>
      </c>
      <c r="F118" s="6" t="s">
        <v>81</v>
      </c>
      <c r="G118" s="17">
        <v>540</v>
      </c>
      <c r="H118" s="17">
        <v>97200</v>
      </c>
      <c r="I118" s="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>
      <c r="A119" s="7">
        <v>110</v>
      </c>
      <c r="B119" s="16"/>
      <c r="C119" s="16" t="s">
        <v>271</v>
      </c>
      <c r="D119" s="6"/>
      <c r="E119" s="7">
        <v>180</v>
      </c>
      <c r="F119" s="6" t="s">
        <v>81</v>
      </c>
      <c r="G119" s="17">
        <v>360</v>
      </c>
      <c r="H119" s="17">
        <v>64800</v>
      </c>
      <c r="I119" s="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>
      <c r="A120" s="7">
        <v>111</v>
      </c>
      <c r="B120" s="16"/>
      <c r="C120" s="16" t="s">
        <v>273</v>
      </c>
      <c r="D120" s="6"/>
      <c r="E120" s="7">
        <v>180</v>
      </c>
      <c r="F120" s="6" t="s">
        <v>81</v>
      </c>
      <c r="G120" s="17">
        <v>360</v>
      </c>
      <c r="H120" s="17">
        <v>64800</v>
      </c>
      <c r="I120" s="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>
      <c r="A121" s="7">
        <v>112</v>
      </c>
      <c r="B121" s="16"/>
      <c r="C121" s="16" t="s">
        <v>606</v>
      </c>
      <c r="D121" s="6"/>
      <c r="E121" s="7">
        <v>16</v>
      </c>
      <c r="F121" s="6" t="s">
        <v>81</v>
      </c>
      <c r="G121" s="17">
        <v>180</v>
      </c>
      <c r="H121" s="17">
        <v>2880</v>
      </c>
      <c r="I121" s="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>
      <c r="A122" s="7">
        <v>113</v>
      </c>
      <c r="B122" s="16"/>
      <c r="C122" s="16" t="s">
        <v>566</v>
      </c>
      <c r="D122" s="6"/>
      <c r="E122" s="7">
        <v>38</v>
      </c>
      <c r="F122" s="6" t="s">
        <v>81</v>
      </c>
      <c r="G122" s="17">
        <v>300</v>
      </c>
      <c r="H122" s="17">
        <v>11400</v>
      </c>
      <c r="I122" s="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>
      <c r="A123" s="7">
        <v>114</v>
      </c>
      <c r="B123" s="16"/>
      <c r="C123" s="16" t="s">
        <v>580</v>
      </c>
      <c r="D123" s="6"/>
      <c r="E123" s="7">
        <v>3</v>
      </c>
      <c r="F123" s="6" t="s">
        <v>404</v>
      </c>
      <c r="G123" s="17">
        <v>1000</v>
      </c>
      <c r="H123" s="17">
        <v>3000</v>
      </c>
      <c r="I123" s="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>
      <c r="A124" s="7">
        <v>115</v>
      </c>
      <c r="B124" s="16"/>
      <c r="C124" s="16" t="s">
        <v>607</v>
      </c>
      <c r="D124" s="6"/>
      <c r="E124" s="7">
        <v>2</v>
      </c>
      <c r="F124" s="6" t="s">
        <v>89</v>
      </c>
      <c r="G124" s="17">
        <v>2500</v>
      </c>
      <c r="H124" s="17">
        <v>5000</v>
      </c>
      <c r="I124" s="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>
      <c r="A125" s="7">
        <v>116</v>
      </c>
      <c r="B125" s="16"/>
      <c r="C125" s="16" t="s">
        <v>608</v>
      </c>
      <c r="D125" s="6"/>
      <c r="E125" s="7">
        <v>15</v>
      </c>
      <c r="F125" s="6" t="s">
        <v>381</v>
      </c>
      <c r="G125" s="17">
        <v>220</v>
      </c>
      <c r="H125" s="17">
        <v>3300</v>
      </c>
      <c r="I125" s="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>
      <c r="A126" s="7">
        <v>117</v>
      </c>
      <c r="B126" s="16"/>
      <c r="C126" s="16" t="s">
        <v>609</v>
      </c>
      <c r="D126" s="6"/>
      <c r="E126" s="7">
        <v>10</v>
      </c>
      <c r="F126" s="6" t="s">
        <v>381</v>
      </c>
      <c r="G126" s="17">
        <v>500</v>
      </c>
      <c r="H126" s="17">
        <v>5000</v>
      </c>
      <c r="I126" s="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>
      <c r="A127" s="7">
        <v>118</v>
      </c>
      <c r="B127" s="16"/>
      <c r="C127" s="16" t="s">
        <v>163</v>
      </c>
      <c r="D127" s="6"/>
      <c r="E127" s="7">
        <v>25</v>
      </c>
      <c r="F127" s="6" t="s">
        <v>121</v>
      </c>
      <c r="G127" s="17">
        <v>100</v>
      </c>
      <c r="H127" s="17">
        <v>2500</v>
      </c>
      <c r="I127" s="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>
      <c r="A128" s="7">
        <v>119</v>
      </c>
      <c r="B128" s="16"/>
      <c r="C128" s="16" t="s">
        <v>610</v>
      </c>
      <c r="D128" s="6"/>
      <c r="E128" s="7">
        <v>2</v>
      </c>
      <c r="F128" s="6" t="s">
        <v>89</v>
      </c>
      <c r="G128" s="17">
        <v>2500</v>
      </c>
      <c r="H128" s="17">
        <v>5000</v>
      </c>
      <c r="I128" s="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25.5">
      <c r="A129" s="7">
        <v>120</v>
      </c>
      <c r="B129" s="16"/>
      <c r="C129" s="16" t="s">
        <v>611</v>
      </c>
      <c r="D129" s="6"/>
      <c r="E129" s="7">
        <v>1</v>
      </c>
      <c r="F129" s="6" t="s">
        <v>134</v>
      </c>
      <c r="G129" s="17">
        <v>11673.5</v>
      </c>
      <c r="H129" s="17">
        <v>11673.5</v>
      </c>
      <c r="I129" s="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25.5">
      <c r="A130" s="7">
        <v>121</v>
      </c>
      <c r="B130" s="16"/>
      <c r="C130" s="16" t="s">
        <v>612</v>
      </c>
      <c r="D130" s="6"/>
      <c r="E130" s="7">
        <v>1</v>
      </c>
      <c r="F130" s="6" t="s">
        <v>134</v>
      </c>
      <c r="G130" s="17">
        <v>4844</v>
      </c>
      <c r="H130" s="17">
        <v>4844</v>
      </c>
      <c r="I130" s="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>
      <c r="A131" s="7">
        <v>122</v>
      </c>
      <c r="B131" s="16"/>
      <c r="C131" s="16" t="s">
        <v>581</v>
      </c>
      <c r="D131" s="6"/>
      <c r="E131" s="7">
        <v>15</v>
      </c>
      <c r="F131" s="6" t="s">
        <v>109</v>
      </c>
      <c r="G131" s="17">
        <v>110</v>
      </c>
      <c r="H131" s="17">
        <v>1650</v>
      </c>
      <c r="I131" s="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>
      <c r="A132" s="7">
        <v>123</v>
      </c>
      <c r="B132" s="16"/>
      <c r="C132" s="16" t="s">
        <v>613</v>
      </c>
      <c r="D132" s="6"/>
      <c r="E132" s="7">
        <v>10</v>
      </c>
      <c r="F132" s="6" t="s">
        <v>125</v>
      </c>
      <c r="G132" s="17">
        <v>544.5</v>
      </c>
      <c r="H132" s="17">
        <v>5445</v>
      </c>
      <c r="I132" s="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>
      <c r="A133" s="7">
        <v>124</v>
      </c>
      <c r="B133" s="16"/>
      <c r="C133" s="16" t="s">
        <v>614</v>
      </c>
      <c r="D133" s="6"/>
      <c r="E133" s="7">
        <v>3</v>
      </c>
      <c r="F133" s="6" t="s">
        <v>89</v>
      </c>
      <c r="G133" s="17">
        <v>488</v>
      </c>
      <c r="H133" s="17">
        <v>1464</v>
      </c>
      <c r="I133" s="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>
      <c r="A134" s="7">
        <v>125</v>
      </c>
      <c r="B134" s="16"/>
      <c r="C134" s="16" t="s">
        <v>600</v>
      </c>
      <c r="D134" s="6"/>
      <c r="E134" s="7">
        <v>15</v>
      </c>
      <c r="F134" s="6" t="s">
        <v>109</v>
      </c>
      <c r="G134" s="17">
        <v>150</v>
      </c>
      <c r="H134" s="17">
        <v>2250</v>
      </c>
      <c r="I134" s="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>
      <c r="A135" s="7">
        <v>126</v>
      </c>
      <c r="B135" s="16"/>
      <c r="C135" s="16" t="s">
        <v>174</v>
      </c>
      <c r="D135" s="6"/>
      <c r="E135" s="7">
        <v>180</v>
      </c>
      <c r="F135" s="6" t="s">
        <v>85</v>
      </c>
      <c r="G135" s="17">
        <v>1300</v>
      </c>
      <c r="H135" s="17">
        <v>234000</v>
      </c>
      <c r="I135" s="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25.5">
      <c r="A136" s="9">
        <v>127</v>
      </c>
      <c r="B136" s="13" t="s">
        <v>23</v>
      </c>
      <c r="C136" s="13" t="s">
        <v>237</v>
      </c>
      <c r="D136" s="14" t="s">
        <v>38</v>
      </c>
      <c r="E136" s="14"/>
      <c r="F136" s="14"/>
      <c r="G136" s="13"/>
      <c r="H136" s="15">
        <v>3004846.31</v>
      </c>
      <c r="I136" s="14" t="s">
        <v>26</v>
      </c>
      <c r="J136" s="19"/>
      <c r="K136" s="19">
        <v>2</v>
      </c>
      <c r="L136" s="19"/>
      <c r="M136" s="19">
        <v>1</v>
      </c>
      <c r="N136" s="19"/>
      <c r="O136" s="19"/>
      <c r="P136" s="19">
        <v>1</v>
      </c>
      <c r="Q136" s="19"/>
      <c r="R136" s="19"/>
      <c r="S136" s="19">
        <v>1</v>
      </c>
      <c r="T136" s="19"/>
      <c r="U136" s="19"/>
    </row>
    <row r="137" spans="1:21">
      <c r="A137" s="7">
        <v>128</v>
      </c>
      <c r="B137" s="16"/>
      <c r="C137" s="16" t="s">
        <v>615</v>
      </c>
      <c r="D137" s="6"/>
      <c r="E137" s="7">
        <v>1724</v>
      </c>
      <c r="F137" s="6" t="s">
        <v>81</v>
      </c>
      <c r="G137" s="17">
        <v>120</v>
      </c>
      <c r="H137" s="17">
        <v>206880</v>
      </c>
      <c r="I137" s="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>
      <c r="A138" s="7">
        <v>129</v>
      </c>
      <c r="B138" s="16"/>
      <c r="C138" s="16" t="s">
        <v>151</v>
      </c>
      <c r="D138" s="6"/>
      <c r="E138" s="7">
        <v>1724</v>
      </c>
      <c r="F138" s="6" t="s">
        <v>81</v>
      </c>
      <c r="G138" s="17">
        <v>180</v>
      </c>
      <c r="H138" s="17">
        <v>310320</v>
      </c>
      <c r="I138" s="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>
      <c r="A139" s="7">
        <v>130</v>
      </c>
      <c r="B139" s="16"/>
      <c r="C139" s="16" t="s">
        <v>616</v>
      </c>
      <c r="D139" s="6"/>
      <c r="E139" s="7">
        <v>1724</v>
      </c>
      <c r="F139" s="6" t="s">
        <v>81</v>
      </c>
      <c r="G139" s="17">
        <v>120</v>
      </c>
      <c r="H139" s="17">
        <v>206880</v>
      </c>
      <c r="I139" s="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>
      <c r="A140" s="7">
        <v>131</v>
      </c>
      <c r="B140" s="16"/>
      <c r="C140" s="16" t="s">
        <v>156</v>
      </c>
      <c r="D140" s="6"/>
      <c r="E140" s="7">
        <v>1724</v>
      </c>
      <c r="F140" s="6" t="s">
        <v>81</v>
      </c>
      <c r="G140" s="17">
        <v>180</v>
      </c>
      <c r="H140" s="17">
        <v>310320</v>
      </c>
      <c r="I140" s="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>
      <c r="A141" s="7">
        <v>132</v>
      </c>
      <c r="B141" s="16"/>
      <c r="C141" s="16" t="s">
        <v>617</v>
      </c>
      <c r="D141" s="6"/>
      <c r="E141" s="7">
        <v>300</v>
      </c>
      <c r="F141" s="6" t="s">
        <v>81</v>
      </c>
      <c r="G141" s="17">
        <v>150</v>
      </c>
      <c r="H141" s="17">
        <v>45000</v>
      </c>
      <c r="I141" s="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>
      <c r="A142" s="7">
        <v>133</v>
      </c>
      <c r="B142" s="16"/>
      <c r="C142" s="16" t="s">
        <v>618</v>
      </c>
      <c r="D142" s="6"/>
      <c r="E142" s="7">
        <v>300</v>
      </c>
      <c r="F142" s="6" t="s">
        <v>81</v>
      </c>
      <c r="G142" s="17">
        <v>250</v>
      </c>
      <c r="H142" s="17">
        <v>75000</v>
      </c>
      <c r="I142" s="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>
      <c r="A143" s="7">
        <v>134</v>
      </c>
      <c r="B143" s="16"/>
      <c r="C143" s="16" t="s">
        <v>619</v>
      </c>
      <c r="D143" s="6"/>
      <c r="E143" s="7">
        <v>1724</v>
      </c>
      <c r="F143" s="6" t="s">
        <v>206</v>
      </c>
      <c r="G143" s="17">
        <v>300</v>
      </c>
      <c r="H143" s="17">
        <v>517200</v>
      </c>
      <c r="I143" s="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>
      <c r="A144" s="7">
        <v>135</v>
      </c>
      <c r="B144" s="16"/>
      <c r="C144" s="16" t="s">
        <v>620</v>
      </c>
      <c r="D144" s="6"/>
      <c r="E144" s="7">
        <v>1724</v>
      </c>
      <c r="F144" s="6" t="s">
        <v>85</v>
      </c>
      <c r="G144" s="17">
        <v>37.69</v>
      </c>
      <c r="H144" s="17">
        <v>64977.56</v>
      </c>
      <c r="I144" s="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>
      <c r="A145" s="7">
        <v>136</v>
      </c>
      <c r="B145" s="16"/>
      <c r="C145" s="16" t="s">
        <v>621</v>
      </c>
      <c r="D145" s="6"/>
      <c r="E145" s="7">
        <v>1724</v>
      </c>
      <c r="F145" s="6" t="s">
        <v>85</v>
      </c>
      <c r="G145" s="17">
        <v>70</v>
      </c>
      <c r="H145" s="17">
        <v>120680</v>
      </c>
      <c r="I145" s="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>
      <c r="A146" s="7">
        <v>137</v>
      </c>
      <c r="B146" s="16"/>
      <c r="C146" s="16" t="s">
        <v>153</v>
      </c>
      <c r="D146" s="6"/>
      <c r="E146" s="7">
        <v>1724</v>
      </c>
      <c r="F146" s="6" t="s">
        <v>81</v>
      </c>
      <c r="G146" s="17">
        <v>150</v>
      </c>
      <c r="H146" s="17">
        <v>258600</v>
      </c>
      <c r="I146" s="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>
      <c r="A147" s="7">
        <v>138</v>
      </c>
      <c r="B147" s="16"/>
      <c r="C147" s="16" t="s">
        <v>210</v>
      </c>
      <c r="D147" s="6"/>
      <c r="E147" s="7">
        <v>30</v>
      </c>
      <c r="F147" s="6" t="s">
        <v>109</v>
      </c>
      <c r="G147" s="17">
        <v>650</v>
      </c>
      <c r="H147" s="17">
        <v>19500</v>
      </c>
      <c r="I147" s="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>
      <c r="A148" s="7">
        <v>139</v>
      </c>
      <c r="B148" s="16"/>
      <c r="C148" s="16" t="s">
        <v>211</v>
      </c>
      <c r="D148" s="6"/>
      <c r="E148" s="7">
        <v>15</v>
      </c>
      <c r="F148" s="6" t="s">
        <v>125</v>
      </c>
      <c r="G148" s="17">
        <v>499.25</v>
      </c>
      <c r="H148" s="17">
        <v>7488.75</v>
      </c>
      <c r="I148" s="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>
      <c r="A149" s="7">
        <v>140</v>
      </c>
      <c r="B149" s="16"/>
      <c r="C149" s="16" t="s">
        <v>174</v>
      </c>
      <c r="D149" s="6"/>
      <c r="E149" s="7">
        <v>1724</v>
      </c>
      <c r="F149" s="6" t="s">
        <v>85</v>
      </c>
      <c r="G149" s="17">
        <v>500</v>
      </c>
      <c r="H149" s="17">
        <v>862000</v>
      </c>
      <c r="I149" s="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25.5">
      <c r="A150" s="9">
        <v>141</v>
      </c>
      <c r="B150" s="13" t="s">
        <v>23</v>
      </c>
      <c r="C150" s="13" t="s">
        <v>188</v>
      </c>
      <c r="D150" s="14" t="s">
        <v>38</v>
      </c>
      <c r="E150" s="14"/>
      <c r="F150" s="14"/>
      <c r="G150" s="13"/>
      <c r="H150" s="15">
        <v>3070600.32</v>
      </c>
      <c r="I150" s="14" t="s">
        <v>26</v>
      </c>
      <c r="J150" s="19"/>
      <c r="K150" s="19"/>
      <c r="L150" s="19"/>
      <c r="M150" s="19"/>
      <c r="N150" s="19"/>
      <c r="O150" s="19"/>
      <c r="P150" s="19">
        <v>1</v>
      </c>
      <c r="Q150" s="19">
        <v>1</v>
      </c>
      <c r="R150" s="19">
        <v>1</v>
      </c>
      <c r="S150" s="19">
        <v>2</v>
      </c>
      <c r="T150" s="19"/>
      <c r="U150" s="19"/>
    </row>
    <row r="151" spans="1:21">
      <c r="A151" s="7">
        <v>142</v>
      </c>
      <c r="B151" s="16"/>
      <c r="C151" s="16" t="s">
        <v>622</v>
      </c>
      <c r="D151" s="6"/>
      <c r="E151" s="7">
        <v>215</v>
      </c>
      <c r="F151" s="6" t="s">
        <v>81</v>
      </c>
      <c r="G151" s="17">
        <v>1300</v>
      </c>
      <c r="H151" s="17">
        <v>279500</v>
      </c>
      <c r="I151" s="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>
      <c r="A152" s="7">
        <v>143</v>
      </c>
      <c r="B152" s="16"/>
      <c r="C152" s="16" t="s">
        <v>623</v>
      </c>
      <c r="D152" s="6"/>
      <c r="E152" s="7">
        <v>215</v>
      </c>
      <c r="F152" s="6" t="s">
        <v>81</v>
      </c>
      <c r="G152" s="17">
        <v>250</v>
      </c>
      <c r="H152" s="17">
        <v>53750</v>
      </c>
      <c r="I152" s="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>
      <c r="A153" s="7">
        <v>144</v>
      </c>
      <c r="B153" s="16"/>
      <c r="C153" s="16" t="s">
        <v>624</v>
      </c>
      <c r="D153" s="6"/>
      <c r="E153" s="7">
        <v>215</v>
      </c>
      <c r="F153" s="6" t="s">
        <v>81</v>
      </c>
      <c r="G153" s="17">
        <v>300</v>
      </c>
      <c r="H153" s="17">
        <v>64500</v>
      </c>
      <c r="I153" s="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>
      <c r="A154" s="7">
        <v>145</v>
      </c>
      <c r="B154" s="16"/>
      <c r="C154" s="16" t="s">
        <v>625</v>
      </c>
      <c r="D154" s="6"/>
      <c r="E154" s="7">
        <v>80</v>
      </c>
      <c r="F154" s="6" t="s">
        <v>81</v>
      </c>
      <c r="G154" s="17">
        <v>120</v>
      </c>
      <c r="H154" s="17">
        <v>9600</v>
      </c>
      <c r="I154" s="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>
      <c r="A155" s="7">
        <v>146</v>
      </c>
      <c r="B155" s="16"/>
      <c r="C155" s="16" t="s">
        <v>626</v>
      </c>
      <c r="D155" s="6"/>
      <c r="E155" s="7">
        <v>60</v>
      </c>
      <c r="F155" s="6" t="s">
        <v>81</v>
      </c>
      <c r="G155" s="17">
        <v>180</v>
      </c>
      <c r="H155" s="17">
        <v>10800</v>
      </c>
      <c r="I155" s="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>
      <c r="A156" s="7">
        <v>147</v>
      </c>
      <c r="B156" s="16"/>
      <c r="C156" s="16" t="s">
        <v>627</v>
      </c>
      <c r="D156" s="6"/>
      <c r="E156" s="7">
        <v>60</v>
      </c>
      <c r="F156" s="6" t="s">
        <v>81</v>
      </c>
      <c r="G156" s="17">
        <v>120</v>
      </c>
      <c r="H156" s="17">
        <v>7200</v>
      </c>
      <c r="I156" s="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>
      <c r="A157" s="7">
        <v>148</v>
      </c>
      <c r="B157" s="16"/>
      <c r="C157" s="16" t="s">
        <v>628</v>
      </c>
      <c r="D157" s="6"/>
      <c r="E157" s="7">
        <v>15</v>
      </c>
      <c r="F157" s="6" t="s">
        <v>81</v>
      </c>
      <c r="G157" s="17">
        <v>250</v>
      </c>
      <c r="H157" s="17">
        <v>3750</v>
      </c>
      <c r="I157" s="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>
      <c r="A158" s="7">
        <v>149</v>
      </c>
      <c r="B158" s="16"/>
      <c r="C158" s="16" t="s">
        <v>629</v>
      </c>
      <c r="D158" s="6"/>
      <c r="E158" s="7">
        <v>15</v>
      </c>
      <c r="F158" s="6" t="s">
        <v>81</v>
      </c>
      <c r="G158" s="17">
        <v>250</v>
      </c>
      <c r="H158" s="17">
        <v>3750</v>
      </c>
      <c r="I158" s="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>
      <c r="A159" s="7">
        <v>150</v>
      </c>
      <c r="B159" s="16"/>
      <c r="C159" s="16" t="s">
        <v>630</v>
      </c>
      <c r="D159" s="6"/>
      <c r="E159" s="7">
        <v>8</v>
      </c>
      <c r="F159" s="6" t="s">
        <v>81</v>
      </c>
      <c r="G159" s="17">
        <v>250</v>
      </c>
      <c r="H159" s="17">
        <v>2000</v>
      </c>
      <c r="I159" s="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>
      <c r="A160" s="7">
        <v>151</v>
      </c>
      <c r="B160" s="16"/>
      <c r="C160" s="16" t="s">
        <v>631</v>
      </c>
      <c r="D160" s="6"/>
      <c r="E160" s="7">
        <v>8</v>
      </c>
      <c r="F160" s="6" t="s">
        <v>81</v>
      </c>
      <c r="G160" s="17">
        <v>300</v>
      </c>
      <c r="H160" s="17">
        <v>2400</v>
      </c>
      <c r="I160" s="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>
      <c r="A161" s="7">
        <v>152</v>
      </c>
      <c r="B161" s="16"/>
      <c r="C161" s="16" t="s">
        <v>632</v>
      </c>
      <c r="D161" s="6"/>
      <c r="E161" s="7">
        <v>8</v>
      </c>
      <c r="F161" s="6" t="s">
        <v>81</v>
      </c>
      <c r="G161" s="17">
        <v>300</v>
      </c>
      <c r="H161" s="17">
        <v>2400</v>
      </c>
      <c r="I161" s="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>
      <c r="A162" s="7">
        <v>153</v>
      </c>
      <c r="B162" s="16"/>
      <c r="C162" s="16" t="s">
        <v>633</v>
      </c>
      <c r="D162" s="6"/>
      <c r="E162" s="7">
        <v>8</v>
      </c>
      <c r="F162" s="6" t="s">
        <v>81</v>
      </c>
      <c r="G162" s="17">
        <v>250</v>
      </c>
      <c r="H162" s="17">
        <v>2000</v>
      </c>
      <c r="I162" s="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>
      <c r="A163" s="7">
        <v>154</v>
      </c>
      <c r="B163" s="16"/>
      <c r="C163" s="16" t="s">
        <v>634</v>
      </c>
      <c r="D163" s="6"/>
      <c r="E163" s="7">
        <v>8</v>
      </c>
      <c r="F163" s="6" t="s">
        <v>81</v>
      </c>
      <c r="G163" s="17">
        <v>300</v>
      </c>
      <c r="H163" s="17">
        <v>2400</v>
      </c>
      <c r="I163" s="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>
      <c r="A164" s="7">
        <v>155</v>
      </c>
      <c r="B164" s="16"/>
      <c r="C164" s="16" t="s">
        <v>635</v>
      </c>
      <c r="D164" s="6"/>
      <c r="E164" s="7">
        <v>8</v>
      </c>
      <c r="F164" s="6" t="s">
        <v>81</v>
      </c>
      <c r="G164" s="17">
        <v>300</v>
      </c>
      <c r="H164" s="17">
        <v>2400</v>
      </c>
      <c r="I164" s="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25.5">
      <c r="A165" s="7">
        <v>156</v>
      </c>
      <c r="B165" s="16"/>
      <c r="C165" s="16" t="s">
        <v>636</v>
      </c>
      <c r="D165" s="6"/>
      <c r="E165" s="7">
        <v>10</v>
      </c>
      <c r="F165" s="6" t="s">
        <v>85</v>
      </c>
      <c r="G165" s="17">
        <v>3550</v>
      </c>
      <c r="H165" s="17">
        <v>35500</v>
      </c>
      <c r="I165" s="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>
      <c r="A166" s="7">
        <v>157</v>
      </c>
      <c r="B166" s="16"/>
      <c r="C166" s="16" t="s">
        <v>637</v>
      </c>
      <c r="D166" s="6"/>
      <c r="E166" s="7">
        <v>230</v>
      </c>
      <c r="F166" s="6" t="s">
        <v>85</v>
      </c>
      <c r="G166" s="17">
        <v>800</v>
      </c>
      <c r="H166" s="17">
        <v>184000</v>
      </c>
      <c r="I166" s="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>
      <c r="A167" s="7">
        <v>158</v>
      </c>
      <c r="B167" s="16"/>
      <c r="C167" s="16" t="s">
        <v>638</v>
      </c>
      <c r="D167" s="6"/>
      <c r="E167" s="7">
        <v>230</v>
      </c>
      <c r="F167" s="6" t="s">
        <v>85</v>
      </c>
      <c r="G167" s="17">
        <v>750</v>
      </c>
      <c r="H167" s="17">
        <v>172500</v>
      </c>
      <c r="I167" s="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>
      <c r="A168" s="7">
        <v>159</v>
      </c>
      <c r="B168" s="16"/>
      <c r="C168" s="16" t="s">
        <v>639</v>
      </c>
      <c r="D168" s="6"/>
      <c r="E168" s="7">
        <v>230</v>
      </c>
      <c r="F168" s="6" t="s">
        <v>85</v>
      </c>
      <c r="G168" s="17">
        <v>550</v>
      </c>
      <c r="H168" s="17">
        <v>126500</v>
      </c>
      <c r="I168" s="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>
      <c r="A169" s="7">
        <v>160</v>
      </c>
      <c r="B169" s="16"/>
      <c r="C169" s="16" t="s">
        <v>640</v>
      </c>
      <c r="D169" s="6"/>
      <c r="E169" s="7">
        <v>230</v>
      </c>
      <c r="F169" s="6" t="s">
        <v>85</v>
      </c>
      <c r="G169" s="17">
        <v>300</v>
      </c>
      <c r="H169" s="17">
        <v>69000</v>
      </c>
      <c r="I169" s="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>
      <c r="A170" s="7">
        <v>161</v>
      </c>
      <c r="B170" s="16"/>
      <c r="C170" s="16" t="s">
        <v>641</v>
      </c>
      <c r="D170" s="6"/>
      <c r="E170" s="7">
        <v>230</v>
      </c>
      <c r="F170" s="6" t="s">
        <v>85</v>
      </c>
      <c r="G170" s="17">
        <v>215.83</v>
      </c>
      <c r="H170" s="17">
        <v>49640.9</v>
      </c>
      <c r="I170" s="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>
      <c r="A171" s="7">
        <v>162</v>
      </c>
      <c r="B171" s="16"/>
      <c r="C171" s="16" t="s">
        <v>642</v>
      </c>
      <c r="D171" s="6"/>
      <c r="E171" s="7">
        <v>5</v>
      </c>
      <c r="F171" s="6" t="s">
        <v>643</v>
      </c>
      <c r="G171" s="17">
        <v>279.82</v>
      </c>
      <c r="H171" s="17">
        <v>1399.1</v>
      </c>
      <c r="I171" s="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>
      <c r="A172" s="7">
        <v>163</v>
      </c>
      <c r="B172" s="16"/>
      <c r="C172" s="16" t="s">
        <v>644</v>
      </c>
      <c r="D172" s="6"/>
      <c r="E172" s="7">
        <v>2</v>
      </c>
      <c r="F172" s="6" t="s">
        <v>643</v>
      </c>
      <c r="G172" s="17">
        <v>280.16000000000003</v>
      </c>
      <c r="H172" s="17">
        <v>560.32000000000005</v>
      </c>
      <c r="I172" s="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>
      <c r="A173" s="7">
        <v>164</v>
      </c>
      <c r="B173" s="16"/>
      <c r="C173" s="16" t="s">
        <v>245</v>
      </c>
      <c r="D173" s="6"/>
      <c r="E173" s="7">
        <v>40</v>
      </c>
      <c r="F173" s="6" t="s">
        <v>266</v>
      </c>
      <c r="G173" s="17">
        <v>55</v>
      </c>
      <c r="H173" s="17">
        <v>2200</v>
      </c>
      <c r="I173" s="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>
      <c r="A174" s="7">
        <v>165</v>
      </c>
      <c r="B174" s="16"/>
      <c r="C174" s="16" t="s">
        <v>645</v>
      </c>
      <c r="D174" s="6"/>
      <c r="E174" s="7">
        <v>10</v>
      </c>
      <c r="F174" s="6" t="s">
        <v>85</v>
      </c>
      <c r="G174" s="17">
        <v>500</v>
      </c>
      <c r="H174" s="17">
        <v>5000</v>
      </c>
      <c r="I174" s="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>
      <c r="A175" s="7">
        <v>166</v>
      </c>
      <c r="B175" s="16"/>
      <c r="C175" s="16" t="s">
        <v>135</v>
      </c>
      <c r="D175" s="6"/>
      <c r="E175" s="7">
        <v>4</v>
      </c>
      <c r="F175" s="6" t="s">
        <v>112</v>
      </c>
      <c r="G175" s="17">
        <v>2087.5</v>
      </c>
      <c r="H175" s="17">
        <v>8350</v>
      </c>
      <c r="I175" s="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>
      <c r="A176" s="7">
        <v>167</v>
      </c>
      <c r="B176" s="16"/>
      <c r="C176" s="16" t="s">
        <v>114</v>
      </c>
      <c r="D176" s="6"/>
      <c r="E176" s="7">
        <v>10</v>
      </c>
      <c r="F176" s="6" t="s">
        <v>85</v>
      </c>
      <c r="G176" s="17">
        <v>1200</v>
      </c>
      <c r="H176" s="17">
        <v>12000</v>
      </c>
      <c r="I176" s="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>
      <c r="A177" s="7">
        <v>168</v>
      </c>
      <c r="B177" s="16"/>
      <c r="C177" s="16" t="s">
        <v>646</v>
      </c>
      <c r="D177" s="6"/>
      <c r="E177" s="7">
        <v>10</v>
      </c>
      <c r="F177" s="6" t="s">
        <v>81</v>
      </c>
      <c r="G177" s="17">
        <v>250</v>
      </c>
      <c r="H177" s="17">
        <v>2500</v>
      </c>
      <c r="I177" s="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>
      <c r="A178" s="7">
        <v>169</v>
      </c>
      <c r="B178" s="16"/>
      <c r="C178" s="16" t="s">
        <v>647</v>
      </c>
      <c r="D178" s="6"/>
      <c r="E178" s="7">
        <v>230</v>
      </c>
      <c r="F178" s="6" t="s">
        <v>81</v>
      </c>
      <c r="G178" s="17">
        <v>8500</v>
      </c>
      <c r="H178" s="17">
        <v>1955000</v>
      </c>
      <c r="I178" s="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25.5">
      <c r="A179" s="9">
        <v>170</v>
      </c>
      <c r="B179" s="13" t="s">
        <v>23</v>
      </c>
      <c r="C179" s="13" t="s">
        <v>648</v>
      </c>
      <c r="D179" s="14" t="s">
        <v>38</v>
      </c>
      <c r="E179" s="14"/>
      <c r="F179" s="14"/>
      <c r="G179" s="13"/>
      <c r="H179" s="15">
        <v>258824</v>
      </c>
      <c r="I179" s="14" t="s">
        <v>26</v>
      </c>
      <c r="J179" s="19"/>
      <c r="K179" s="19">
        <v>1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>
      <c r="A180" s="7">
        <v>171</v>
      </c>
      <c r="B180" s="16"/>
      <c r="C180" s="16" t="s">
        <v>649</v>
      </c>
      <c r="D180" s="6"/>
      <c r="E180" s="7">
        <v>35</v>
      </c>
      <c r="F180" s="6" t="s">
        <v>81</v>
      </c>
      <c r="G180" s="17">
        <v>600</v>
      </c>
      <c r="H180" s="17">
        <v>21000</v>
      </c>
      <c r="I180" s="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>
      <c r="A181" s="7">
        <v>172</v>
      </c>
      <c r="B181" s="16"/>
      <c r="C181" s="16" t="s">
        <v>650</v>
      </c>
      <c r="D181" s="6"/>
      <c r="E181" s="7">
        <v>35</v>
      </c>
      <c r="F181" s="6" t="s">
        <v>81</v>
      </c>
      <c r="G181" s="17">
        <v>900</v>
      </c>
      <c r="H181" s="17">
        <v>31500</v>
      </c>
      <c r="I181" s="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>
      <c r="A182" s="7">
        <v>173</v>
      </c>
      <c r="B182" s="16"/>
      <c r="C182" s="16" t="s">
        <v>651</v>
      </c>
      <c r="D182" s="6"/>
      <c r="E182" s="7">
        <v>1</v>
      </c>
      <c r="F182" s="6" t="s">
        <v>206</v>
      </c>
      <c r="G182" s="17">
        <v>14999</v>
      </c>
      <c r="H182" s="17">
        <v>14999</v>
      </c>
      <c r="I182" s="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>
      <c r="A183" s="7">
        <v>174</v>
      </c>
      <c r="B183" s="16"/>
      <c r="C183" s="16" t="s">
        <v>210</v>
      </c>
      <c r="D183" s="6"/>
      <c r="E183" s="7">
        <v>150</v>
      </c>
      <c r="F183" s="6" t="s">
        <v>85</v>
      </c>
      <c r="G183" s="17">
        <v>20</v>
      </c>
      <c r="H183" s="17">
        <v>3000</v>
      </c>
      <c r="I183" s="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>
      <c r="A184" s="7">
        <v>175</v>
      </c>
      <c r="B184" s="16"/>
      <c r="C184" s="16" t="s">
        <v>211</v>
      </c>
      <c r="D184" s="6"/>
      <c r="E184" s="7">
        <v>5</v>
      </c>
      <c r="F184" s="6" t="s">
        <v>212</v>
      </c>
      <c r="G184" s="17">
        <v>520</v>
      </c>
      <c r="H184" s="17">
        <v>2600</v>
      </c>
      <c r="I184" s="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>
      <c r="A185" s="7">
        <v>176</v>
      </c>
      <c r="B185" s="16"/>
      <c r="C185" s="16" t="s">
        <v>209</v>
      </c>
      <c r="D185" s="6"/>
      <c r="E185" s="7">
        <v>1</v>
      </c>
      <c r="F185" s="6" t="s">
        <v>91</v>
      </c>
      <c r="G185" s="17">
        <v>1900</v>
      </c>
      <c r="H185" s="17">
        <v>1900</v>
      </c>
      <c r="I185" s="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>
      <c r="A186" s="7">
        <v>177</v>
      </c>
      <c r="B186" s="16"/>
      <c r="C186" s="16" t="s">
        <v>652</v>
      </c>
      <c r="D186" s="6"/>
      <c r="E186" s="7">
        <v>20</v>
      </c>
      <c r="F186" s="6" t="s">
        <v>85</v>
      </c>
      <c r="G186" s="17">
        <v>100</v>
      </c>
      <c r="H186" s="17">
        <v>2000</v>
      </c>
      <c r="I186" s="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>
      <c r="A187" s="7">
        <v>178</v>
      </c>
      <c r="B187" s="16"/>
      <c r="C187" s="16" t="s">
        <v>217</v>
      </c>
      <c r="D187" s="6"/>
      <c r="E187" s="7">
        <v>2</v>
      </c>
      <c r="F187" s="6" t="s">
        <v>112</v>
      </c>
      <c r="G187" s="17">
        <v>550</v>
      </c>
      <c r="H187" s="17">
        <v>1100</v>
      </c>
      <c r="I187" s="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>
      <c r="A188" s="7">
        <v>179</v>
      </c>
      <c r="B188" s="16"/>
      <c r="C188" s="16" t="s">
        <v>653</v>
      </c>
      <c r="D188" s="6"/>
      <c r="E188" s="7">
        <v>35</v>
      </c>
      <c r="F188" s="6" t="s">
        <v>81</v>
      </c>
      <c r="G188" s="17">
        <v>750</v>
      </c>
      <c r="H188" s="17">
        <v>26250</v>
      </c>
      <c r="I188" s="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>
      <c r="A189" s="7">
        <v>180</v>
      </c>
      <c r="B189" s="16"/>
      <c r="C189" s="16" t="s">
        <v>654</v>
      </c>
      <c r="D189" s="6"/>
      <c r="E189" s="7">
        <v>35</v>
      </c>
      <c r="F189" s="6" t="s">
        <v>81</v>
      </c>
      <c r="G189" s="17">
        <v>600</v>
      </c>
      <c r="H189" s="17">
        <v>21000</v>
      </c>
      <c r="I189" s="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>
      <c r="A190" s="7">
        <v>181</v>
      </c>
      <c r="B190" s="16"/>
      <c r="C190" s="16" t="s">
        <v>655</v>
      </c>
      <c r="D190" s="6"/>
      <c r="E190" s="7">
        <v>35</v>
      </c>
      <c r="F190" s="6" t="s">
        <v>81</v>
      </c>
      <c r="G190" s="17">
        <v>900</v>
      </c>
      <c r="H190" s="17">
        <v>31500</v>
      </c>
      <c r="I190" s="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>
      <c r="A191" s="7">
        <v>182</v>
      </c>
      <c r="B191" s="16"/>
      <c r="C191" s="16" t="s">
        <v>213</v>
      </c>
      <c r="D191" s="6"/>
      <c r="E191" s="7">
        <v>9</v>
      </c>
      <c r="F191" s="6" t="s">
        <v>85</v>
      </c>
      <c r="G191" s="17">
        <v>4000</v>
      </c>
      <c r="H191" s="17">
        <v>36000</v>
      </c>
      <c r="I191" s="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>
      <c r="A192" s="7">
        <v>183</v>
      </c>
      <c r="B192" s="16"/>
      <c r="C192" s="16" t="s">
        <v>216</v>
      </c>
      <c r="D192" s="6"/>
      <c r="E192" s="7">
        <v>5</v>
      </c>
      <c r="F192" s="6" t="s">
        <v>85</v>
      </c>
      <c r="G192" s="17">
        <v>700</v>
      </c>
      <c r="H192" s="17">
        <v>3500</v>
      </c>
      <c r="I192" s="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>
      <c r="A193" s="7">
        <v>184</v>
      </c>
      <c r="B193" s="16"/>
      <c r="C193" s="16" t="s">
        <v>221</v>
      </c>
      <c r="D193" s="6"/>
      <c r="E193" s="7">
        <v>1</v>
      </c>
      <c r="F193" s="6" t="s">
        <v>121</v>
      </c>
      <c r="G193" s="17">
        <v>1200</v>
      </c>
      <c r="H193" s="17">
        <v>1200</v>
      </c>
      <c r="I193" s="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>
      <c r="A194" s="7">
        <v>185</v>
      </c>
      <c r="B194" s="16"/>
      <c r="C194" s="16" t="s">
        <v>222</v>
      </c>
      <c r="D194" s="6"/>
      <c r="E194" s="7">
        <v>8</v>
      </c>
      <c r="F194" s="6" t="s">
        <v>223</v>
      </c>
      <c r="G194" s="17">
        <v>550</v>
      </c>
      <c r="H194" s="17">
        <v>4400</v>
      </c>
      <c r="I194" s="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>
      <c r="A195" s="7">
        <v>186</v>
      </c>
      <c r="B195" s="16"/>
      <c r="C195" s="16" t="s">
        <v>224</v>
      </c>
      <c r="D195" s="6"/>
      <c r="E195" s="7">
        <v>25</v>
      </c>
      <c r="F195" s="6" t="s">
        <v>85</v>
      </c>
      <c r="G195" s="17">
        <v>15</v>
      </c>
      <c r="H195" s="17">
        <v>375</v>
      </c>
      <c r="I195" s="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>
      <c r="A196" s="7">
        <v>187</v>
      </c>
      <c r="B196" s="16"/>
      <c r="C196" s="16" t="s">
        <v>656</v>
      </c>
      <c r="D196" s="6"/>
      <c r="E196" s="7">
        <v>5</v>
      </c>
      <c r="F196" s="6" t="s">
        <v>206</v>
      </c>
      <c r="G196" s="17">
        <v>650</v>
      </c>
      <c r="H196" s="17">
        <v>3250</v>
      </c>
      <c r="I196" s="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>
      <c r="A197" s="7">
        <v>188</v>
      </c>
      <c r="B197" s="16"/>
      <c r="C197" s="16" t="s">
        <v>235</v>
      </c>
      <c r="D197" s="6"/>
      <c r="E197" s="7">
        <v>10</v>
      </c>
      <c r="F197" s="6" t="s">
        <v>117</v>
      </c>
      <c r="G197" s="17">
        <v>525</v>
      </c>
      <c r="H197" s="17">
        <v>5250</v>
      </c>
      <c r="I197" s="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>
      <c r="A198" s="7">
        <v>189</v>
      </c>
      <c r="B198" s="16"/>
      <c r="C198" s="16" t="s">
        <v>284</v>
      </c>
      <c r="D198" s="6"/>
      <c r="E198" s="7">
        <v>10</v>
      </c>
      <c r="F198" s="6" t="s">
        <v>112</v>
      </c>
      <c r="G198" s="17">
        <v>250</v>
      </c>
      <c r="H198" s="17">
        <v>2500</v>
      </c>
      <c r="I198" s="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>
      <c r="A199" s="7">
        <v>190</v>
      </c>
      <c r="B199" s="16"/>
      <c r="C199" s="16" t="s">
        <v>174</v>
      </c>
      <c r="D199" s="6"/>
      <c r="E199" s="7">
        <v>35</v>
      </c>
      <c r="F199" s="6" t="s">
        <v>85</v>
      </c>
      <c r="G199" s="17">
        <v>1300</v>
      </c>
      <c r="H199" s="17">
        <v>45500</v>
      </c>
      <c r="I199" s="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25.5">
      <c r="A200" s="9">
        <v>191</v>
      </c>
      <c r="B200" s="13" t="s">
        <v>23</v>
      </c>
      <c r="C200" s="13" t="s">
        <v>307</v>
      </c>
      <c r="D200" s="14" t="s">
        <v>38</v>
      </c>
      <c r="E200" s="14"/>
      <c r="F200" s="14"/>
      <c r="G200" s="13"/>
      <c r="H200" s="15">
        <v>190245</v>
      </c>
      <c r="I200" s="14" t="s">
        <v>26</v>
      </c>
      <c r="J200" s="19"/>
      <c r="K200" s="19">
        <v>1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>
      <c r="A201" s="7">
        <v>192</v>
      </c>
      <c r="B201" s="16"/>
      <c r="C201" s="16" t="s">
        <v>209</v>
      </c>
      <c r="D201" s="6"/>
      <c r="E201" s="7">
        <v>1</v>
      </c>
      <c r="F201" s="6" t="s">
        <v>91</v>
      </c>
      <c r="G201" s="17">
        <v>1900</v>
      </c>
      <c r="H201" s="17">
        <v>1900</v>
      </c>
      <c r="I201" s="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>
      <c r="A202" s="7">
        <v>193</v>
      </c>
      <c r="B202" s="16"/>
      <c r="C202" s="16" t="s">
        <v>282</v>
      </c>
      <c r="D202" s="6"/>
      <c r="E202" s="7">
        <v>2</v>
      </c>
      <c r="F202" s="6" t="s">
        <v>206</v>
      </c>
      <c r="G202" s="17">
        <v>2500</v>
      </c>
      <c r="H202" s="17">
        <v>5000</v>
      </c>
      <c r="I202" s="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>
      <c r="A203" s="7">
        <v>194</v>
      </c>
      <c r="B203" s="16"/>
      <c r="C203" s="16" t="s">
        <v>217</v>
      </c>
      <c r="D203" s="6"/>
      <c r="E203" s="7">
        <v>2</v>
      </c>
      <c r="F203" s="6" t="s">
        <v>112</v>
      </c>
      <c r="G203" s="17">
        <v>550</v>
      </c>
      <c r="H203" s="17">
        <v>1100</v>
      </c>
      <c r="I203" s="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>
      <c r="A204" s="7">
        <v>195</v>
      </c>
      <c r="B204" s="16"/>
      <c r="C204" s="16" t="s">
        <v>286</v>
      </c>
      <c r="D204" s="6"/>
      <c r="E204" s="7">
        <v>3</v>
      </c>
      <c r="F204" s="6" t="s">
        <v>287</v>
      </c>
      <c r="G204" s="17">
        <v>160</v>
      </c>
      <c r="H204" s="17">
        <v>480</v>
      </c>
      <c r="I204" s="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>
      <c r="A205" s="7">
        <v>196</v>
      </c>
      <c r="B205" s="16"/>
      <c r="C205" s="16" t="s">
        <v>288</v>
      </c>
      <c r="D205" s="6"/>
      <c r="E205" s="7">
        <v>3</v>
      </c>
      <c r="F205" s="6" t="s">
        <v>85</v>
      </c>
      <c r="G205" s="17">
        <v>250</v>
      </c>
      <c r="H205" s="17">
        <v>750</v>
      </c>
      <c r="I205" s="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>
      <c r="A206" s="7">
        <v>197</v>
      </c>
      <c r="B206" s="16"/>
      <c r="C206" s="16" t="s">
        <v>219</v>
      </c>
      <c r="D206" s="6"/>
      <c r="E206" s="7">
        <v>3</v>
      </c>
      <c r="F206" s="6" t="s">
        <v>246</v>
      </c>
      <c r="G206" s="17">
        <v>450</v>
      </c>
      <c r="H206" s="17">
        <v>1350</v>
      </c>
      <c r="I206" s="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>
      <c r="A207" s="7">
        <v>198</v>
      </c>
      <c r="B207" s="16"/>
      <c r="C207" s="16" t="s">
        <v>657</v>
      </c>
      <c r="D207" s="6"/>
      <c r="E207" s="7">
        <v>20</v>
      </c>
      <c r="F207" s="6" t="s">
        <v>85</v>
      </c>
      <c r="G207" s="17">
        <v>47</v>
      </c>
      <c r="H207" s="17">
        <v>940</v>
      </c>
      <c r="I207" s="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>
      <c r="A208" s="7">
        <v>199</v>
      </c>
      <c r="B208" s="16"/>
      <c r="C208" s="16" t="s">
        <v>216</v>
      </c>
      <c r="D208" s="6"/>
      <c r="E208" s="7">
        <v>5</v>
      </c>
      <c r="F208" s="6" t="s">
        <v>85</v>
      </c>
      <c r="G208" s="17">
        <v>700</v>
      </c>
      <c r="H208" s="17">
        <v>3500</v>
      </c>
      <c r="I208" s="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>
      <c r="A209" s="7">
        <v>200</v>
      </c>
      <c r="B209" s="16"/>
      <c r="C209" s="16" t="s">
        <v>222</v>
      </c>
      <c r="D209" s="6"/>
      <c r="E209" s="7">
        <v>2</v>
      </c>
      <c r="F209" s="6" t="s">
        <v>223</v>
      </c>
      <c r="G209" s="17">
        <v>550</v>
      </c>
      <c r="H209" s="17">
        <v>1100</v>
      </c>
      <c r="I209" s="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>
      <c r="A210" s="7">
        <v>201</v>
      </c>
      <c r="B210" s="16"/>
      <c r="C210" s="16" t="s">
        <v>235</v>
      </c>
      <c r="D210" s="6"/>
      <c r="E210" s="7">
        <v>5</v>
      </c>
      <c r="F210" s="6" t="s">
        <v>117</v>
      </c>
      <c r="G210" s="17">
        <v>525</v>
      </c>
      <c r="H210" s="17">
        <v>2625</v>
      </c>
      <c r="I210" s="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>
      <c r="A211" s="7">
        <v>202</v>
      </c>
      <c r="B211" s="16"/>
      <c r="C211" s="16" t="s">
        <v>156</v>
      </c>
      <c r="D211" s="6"/>
      <c r="E211" s="7">
        <v>60</v>
      </c>
      <c r="F211" s="6" t="s">
        <v>81</v>
      </c>
      <c r="G211" s="17">
        <v>350</v>
      </c>
      <c r="H211" s="17">
        <v>21000</v>
      </c>
      <c r="I211" s="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>
      <c r="A212" s="7">
        <v>203</v>
      </c>
      <c r="B212" s="16"/>
      <c r="C212" s="16" t="s">
        <v>210</v>
      </c>
      <c r="D212" s="6"/>
      <c r="E212" s="7">
        <v>60</v>
      </c>
      <c r="F212" s="6" t="s">
        <v>85</v>
      </c>
      <c r="G212" s="17">
        <v>20</v>
      </c>
      <c r="H212" s="17">
        <v>1200</v>
      </c>
      <c r="I212" s="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>
      <c r="A213" s="7">
        <v>204</v>
      </c>
      <c r="B213" s="16"/>
      <c r="C213" s="16" t="s">
        <v>153</v>
      </c>
      <c r="D213" s="6"/>
      <c r="E213" s="7">
        <v>60</v>
      </c>
      <c r="F213" s="6" t="s">
        <v>81</v>
      </c>
      <c r="G213" s="17">
        <v>250</v>
      </c>
      <c r="H213" s="17">
        <v>15000</v>
      </c>
      <c r="I213" s="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>
      <c r="A214" s="7">
        <v>205</v>
      </c>
      <c r="B214" s="16"/>
      <c r="C214" s="16" t="s">
        <v>150</v>
      </c>
      <c r="D214" s="6"/>
      <c r="E214" s="7">
        <v>60</v>
      </c>
      <c r="F214" s="6" t="s">
        <v>81</v>
      </c>
      <c r="G214" s="17">
        <v>180</v>
      </c>
      <c r="H214" s="17">
        <v>10800</v>
      </c>
      <c r="I214" s="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>
      <c r="A215" s="7">
        <v>206</v>
      </c>
      <c r="B215" s="16"/>
      <c r="C215" s="16" t="s">
        <v>151</v>
      </c>
      <c r="D215" s="6"/>
      <c r="E215" s="7">
        <v>60</v>
      </c>
      <c r="F215" s="6" t="s">
        <v>81</v>
      </c>
      <c r="G215" s="17">
        <v>300</v>
      </c>
      <c r="H215" s="17">
        <v>18000</v>
      </c>
      <c r="I215" s="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>
      <c r="A216" s="7">
        <v>207</v>
      </c>
      <c r="B216" s="16"/>
      <c r="C216" s="16" t="s">
        <v>150</v>
      </c>
      <c r="D216" s="6"/>
      <c r="E216" s="7">
        <v>60</v>
      </c>
      <c r="F216" s="6" t="s">
        <v>81</v>
      </c>
      <c r="G216" s="17">
        <v>180</v>
      </c>
      <c r="H216" s="17">
        <v>10800</v>
      </c>
      <c r="I216" s="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>
      <c r="A217" s="7">
        <v>208</v>
      </c>
      <c r="B217" s="16"/>
      <c r="C217" s="16" t="s">
        <v>211</v>
      </c>
      <c r="D217" s="6"/>
      <c r="E217" s="7">
        <v>4</v>
      </c>
      <c r="F217" s="6" t="s">
        <v>212</v>
      </c>
      <c r="G217" s="17">
        <v>520</v>
      </c>
      <c r="H217" s="17">
        <v>2080</v>
      </c>
      <c r="I217" s="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>
      <c r="A218" s="7">
        <v>209</v>
      </c>
      <c r="B218" s="16"/>
      <c r="C218" s="16" t="s">
        <v>652</v>
      </c>
      <c r="D218" s="6"/>
      <c r="E218" s="7">
        <v>60</v>
      </c>
      <c r="F218" s="6" t="s">
        <v>85</v>
      </c>
      <c r="G218" s="17">
        <v>100</v>
      </c>
      <c r="H218" s="17">
        <v>6000</v>
      </c>
      <c r="I218" s="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>
      <c r="A219" s="7">
        <v>210</v>
      </c>
      <c r="B219" s="16"/>
      <c r="C219" s="16" t="s">
        <v>285</v>
      </c>
      <c r="D219" s="6"/>
      <c r="E219" s="7">
        <v>5</v>
      </c>
      <c r="F219" s="6" t="s">
        <v>85</v>
      </c>
      <c r="G219" s="17">
        <v>750</v>
      </c>
      <c r="H219" s="17">
        <v>3750</v>
      </c>
      <c r="I219" s="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>
      <c r="A220" s="7">
        <v>211</v>
      </c>
      <c r="B220" s="16"/>
      <c r="C220" s="16" t="s">
        <v>221</v>
      </c>
      <c r="D220" s="6"/>
      <c r="E220" s="7">
        <v>2</v>
      </c>
      <c r="F220" s="6" t="s">
        <v>121</v>
      </c>
      <c r="G220" s="17">
        <v>1200</v>
      </c>
      <c r="H220" s="17">
        <v>2400</v>
      </c>
      <c r="I220" s="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>
      <c r="A221" s="7">
        <v>212</v>
      </c>
      <c r="B221" s="16"/>
      <c r="C221" s="16" t="s">
        <v>224</v>
      </c>
      <c r="D221" s="6"/>
      <c r="E221" s="7">
        <v>10</v>
      </c>
      <c r="F221" s="6" t="s">
        <v>85</v>
      </c>
      <c r="G221" s="17">
        <v>27</v>
      </c>
      <c r="H221" s="17">
        <v>270</v>
      </c>
      <c r="I221" s="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>
      <c r="A222" s="7">
        <v>213</v>
      </c>
      <c r="B222" s="16"/>
      <c r="C222" s="16" t="s">
        <v>658</v>
      </c>
      <c r="D222" s="6"/>
      <c r="E222" s="7">
        <v>10</v>
      </c>
      <c r="F222" s="6" t="s">
        <v>134</v>
      </c>
      <c r="G222" s="17">
        <v>220</v>
      </c>
      <c r="H222" s="17">
        <v>2200</v>
      </c>
      <c r="I222" s="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>
      <c r="A223" s="7">
        <v>214</v>
      </c>
      <c r="B223" s="16"/>
      <c r="C223" s="16" t="s">
        <v>174</v>
      </c>
      <c r="D223" s="6"/>
      <c r="E223" s="7">
        <v>60</v>
      </c>
      <c r="F223" s="6" t="s">
        <v>85</v>
      </c>
      <c r="G223" s="17">
        <v>1300</v>
      </c>
      <c r="H223" s="17">
        <v>78000</v>
      </c>
      <c r="I223" s="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ht="25.5">
      <c r="A224" s="9">
        <v>215</v>
      </c>
      <c r="B224" s="13" t="s">
        <v>23</v>
      </c>
      <c r="C224" s="13" t="s">
        <v>306</v>
      </c>
      <c r="D224" s="14" t="s">
        <v>38</v>
      </c>
      <c r="E224" s="14"/>
      <c r="F224" s="14"/>
      <c r="G224" s="13"/>
      <c r="H224" s="15">
        <v>248405</v>
      </c>
      <c r="I224" s="14" t="s">
        <v>26</v>
      </c>
      <c r="J224" s="19"/>
      <c r="K224" s="19">
        <v>1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>
      <c r="A225" s="7">
        <v>216</v>
      </c>
      <c r="B225" s="16"/>
      <c r="C225" s="16" t="s">
        <v>659</v>
      </c>
      <c r="D225" s="6"/>
      <c r="E225" s="7">
        <v>2</v>
      </c>
      <c r="F225" s="6" t="s">
        <v>206</v>
      </c>
      <c r="G225" s="17">
        <v>25000</v>
      </c>
      <c r="H225" s="17">
        <v>50000</v>
      </c>
      <c r="I225" s="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>
      <c r="A226" s="7">
        <v>217</v>
      </c>
      <c r="B226" s="16"/>
      <c r="C226" s="16" t="s">
        <v>660</v>
      </c>
      <c r="D226" s="6"/>
      <c r="E226" s="7">
        <v>1</v>
      </c>
      <c r="F226" s="6" t="s">
        <v>206</v>
      </c>
      <c r="G226" s="17">
        <v>31500</v>
      </c>
      <c r="H226" s="17">
        <v>31500</v>
      </c>
      <c r="I226" s="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>
      <c r="A227" s="7">
        <v>218</v>
      </c>
      <c r="B227" s="16"/>
      <c r="C227" s="16" t="s">
        <v>217</v>
      </c>
      <c r="D227" s="6"/>
      <c r="E227" s="7">
        <v>2</v>
      </c>
      <c r="F227" s="6" t="s">
        <v>112</v>
      </c>
      <c r="G227" s="17">
        <v>550</v>
      </c>
      <c r="H227" s="17">
        <v>1100</v>
      </c>
      <c r="I227" s="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>
      <c r="A228" s="7">
        <v>219</v>
      </c>
      <c r="B228" s="16"/>
      <c r="C228" s="16" t="s">
        <v>661</v>
      </c>
      <c r="D228" s="6"/>
      <c r="E228" s="7">
        <v>2</v>
      </c>
      <c r="F228" s="6" t="s">
        <v>206</v>
      </c>
      <c r="G228" s="17">
        <v>7500</v>
      </c>
      <c r="H228" s="17">
        <v>15000</v>
      </c>
      <c r="I228" s="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>
      <c r="A229" s="7">
        <v>220</v>
      </c>
      <c r="B229" s="16"/>
      <c r="C229" s="16" t="s">
        <v>662</v>
      </c>
      <c r="D229" s="6"/>
      <c r="E229" s="7">
        <v>3</v>
      </c>
      <c r="F229" s="6" t="s">
        <v>85</v>
      </c>
      <c r="G229" s="17">
        <v>250</v>
      </c>
      <c r="H229" s="17">
        <v>750</v>
      </c>
      <c r="I229" s="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>
      <c r="A230" s="7">
        <v>221</v>
      </c>
      <c r="B230" s="16"/>
      <c r="C230" s="16" t="s">
        <v>219</v>
      </c>
      <c r="D230" s="6"/>
      <c r="E230" s="7">
        <v>3</v>
      </c>
      <c r="F230" s="6" t="s">
        <v>246</v>
      </c>
      <c r="G230" s="17">
        <v>450</v>
      </c>
      <c r="H230" s="17">
        <v>1350</v>
      </c>
      <c r="I230" s="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>
      <c r="A231" s="7">
        <v>222</v>
      </c>
      <c r="B231" s="16"/>
      <c r="C231" s="16" t="s">
        <v>657</v>
      </c>
      <c r="D231" s="6"/>
      <c r="E231" s="7">
        <v>20</v>
      </c>
      <c r="F231" s="6" t="s">
        <v>85</v>
      </c>
      <c r="G231" s="17">
        <v>47</v>
      </c>
      <c r="H231" s="17">
        <v>940</v>
      </c>
      <c r="I231" s="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>
      <c r="A232" s="7">
        <v>223</v>
      </c>
      <c r="B232" s="16"/>
      <c r="C232" s="16" t="s">
        <v>211</v>
      </c>
      <c r="D232" s="6"/>
      <c r="E232" s="7">
        <v>4</v>
      </c>
      <c r="F232" s="6" t="s">
        <v>212</v>
      </c>
      <c r="G232" s="17">
        <v>520</v>
      </c>
      <c r="H232" s="17">
        <v>2080</v>
      </c>
      <c r="I232" s="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>
      <c r="A233" s="7">
        <v>224</v>
      </c>
      <c r="B233" s="16"/>
      <c r="C233" s="16" t="s">
        <v>663</v>
      </c>
      <c r="D233" s="6"/>
      <c r="E233" s="7">
        <v>60</v>
      </c>
      <c r="F233" s="6" t="s">
        <v>85</v>
      </c>
      <c r="G233" s="17">
        <v>100</v>
      </c>
      <c r="H233" s="17">
        <v>6000</v>
      </c>
      <c r="I233" s="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>
      <c r="A234" s="7">
        <v>225</v>
      </c>
      <c r="B234" s="16"/>
      <c r="C234" s="16" t="s">
        <v>658</v>
      </c>
      <c r="D234" s="6"/>
      <c r="E234" s="7">
        <v>10</v>
      </c>
      <c r="F234" s="6" t="s">
        <v>134</v>
      </c>
      <c r="G234" s="17">
        <v>220</v>
      </c>
      <c r="H234" s="17">
        <v>2200</v>
      </c>
      <c r="I234" s="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>
      <c r="A235" s="7">
        <v>226</v>
      </c>
      <c r="B235" s="16"/>
      <c r="C235" s="16" t="s">
        <v>664</v>
      </c>
      <c r="D235" s="6"/>
      <c r="E235" s="7">
        <v>3</v>
      </c>
      <c r="F235" s="6" t="s">
        <v>287</v>
      </c>
      <c r="G235" s="17">
        <v>180</v>
      </c>
      <c r="H235" s="17">
        <v>540</v>
      </c>
      <c r="I235" s="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>
      <c r="A236" s="7">
        <v>227</v>
      </c>
      <c r="B236" s="16"/>
      <c r="C236" s="16" t="s">
        <v>209</v>
      </c>
      <c r="D236" s="6"/>
      <c r="E236" s="7">
        <v>2</v>
      </c>
      <c r="F236" s="6" t="s">
        <v>91</v>
      </c>
      <c r="G236" s="17">
        <v>1900</v>
      </c>
      <c r="H236" s="17">
        <v>3800</v>
      </c>
      <c r="I236" s="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>
      <c r="A237" s="7">
        <v>228</v>
      </c>
      <c r="B237" s="16"/>
      <c r="C237" s="16" t="s">
        <v>665</v>
      </c>
      <c r="D237" s="6"/>
      <c r="E237" s="7">
        <v>2</v>
      </c>
      <c r="F237" s="6" t="s">
        <v>162</v>
      </c>
      <c r="G237" s="17">
        <v>1500</v>
      </c>
      <c r="H237" s="17">
        <v>3000</v>
      </c>
      <c r="I237" s="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>
      <c r="A238" s="7">
        <v>229</v>
      </c>
      <c r="B238" s="16"/>
      <c r="C238" s="16" t="s">
        <v>210</v>
      </c>
      <c r="D238" s="6"/>
      <c r="E238" s="7">
        <v>60</v>
      </c>
      <c r="F238" s="6" t="s">
        <v>85</v>
      </c>
      <c r="G238" s="17">
        <v>20</v>
      </c>
      <c r="H238" s="17">
        <v>1200</v>
      </c>
      <c r="I238" s="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>
      <c r="A239" s="7">
        <v>230</v>
      </c>
      <c r="B239" s="16"/>
      <c r="C239" s="16" t="s">
        <v>153</v>
      </c>
      <c r="D239" s="6"/>
      <c r="E239" s="7">
        <v>60</v>
      </c>
      <c r="F239" s="6" t="s">
        <v>81</v>
      </c>
      <c r="G239" s="17">
        <v>250</v>
      </c>
      <c r="H239" s="17">
        <v>15000</v>
      </c>
      <c r="I239" s="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>
      <c r="A240" s="7">
        <v>231</v>
      </c>
      <c r="B240" s="16"/>
      <c r="C240" s="16" t="s">
        <v>150</v>
      </c>
      <c r="D240" s="6"/>
      <c r="E240" s="7">
        <v>60</v>
      </c>
      <c r="F240" s="6" t="s">
        <v>81</v>
      </c>
      <c r="G240" s="17">
        <v>190</v>
      </c>
      <c r="H240" s="17">
        <v>11400</v>
      </c>
      <c r="I240" s="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>
      <c r="A241" s="7">
        <v>232</v>
      </c>
      <c r="B241" s="16"/>
      <c r="C241" s="16" t="s">
        <v>151</v>
      </c>
      <c r="D241" s="6"/>
      <c r="E241" s="7">
        <v>60</v>
      </c>
      <c r="F241" s="6" t="s">
        <v>81</v>
      </c>
      <c r="G241" s="17">
        <v>350</v>
      </c>
      <c r="H241" s="17">
        <v>21000</v>
      </c>
      <c r="I241" s="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>
      <c r="A242" s="7">
        <v>233</v>
      </c>
      <c r="B242" s="16"/>
      <c r="C242" s="16" t="s">
        <v>150</v>
      </c>
      <c r="D242" s="6"/>
      <c r="E242" s="7">
        <v>60</v>
      </c>
      <c r="F242" s="6" t="s">
        <v>81</v>
      </c>
      <c r="G242" s="17">
        <v>190</v>
      </c>
      <c r="H242" s="17">
        <v>11400</v>
      </c>
      <c r="I242" s="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>
      <c r="A243" s="7">
        <v>234</v>
      </c>
      <c r="B243" s="16"/>
      <c r="C243" s="16" t="s">
        <v>156</v>
      </c>
      <c r="D243" s="6"/>
      <c r="E243" s="7">
        <v>60</v>
      </c>
      <c r="F243" s="6" t="s">
        <v>81</v>
      </c>
      <c r="G243" s="17">
        <v>350</v>
      </c>
      <c r="H243" s="17">
        <v>21000</v>
      </c>
      <c r="I243" s="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>
      <c r="A244" s="7">
        <v>235</v>
      </c>
      <c r="B244" s="16"/>
      <c r="C244" s="16" t="s">
        <v>216</v>
      </c>
      <c r="D244" s="6"/>
      <c r="E244" s="7">
        <v>5</v>
      </c>
      <c r="F244" s="6" t="s">
        <v>85</v>
      </c>
      <c r="G244" s="17">
        <v>700</v>
      </c>
      <c r="H244" s="17">
        <v>3500</v>
      </c>
      <c r="I244" s="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>
      <c r="A245" s="7">
        <v>236</v>
      </c>
      <c r="B245" s="16"/>
      <c r="C245" s="16" t="s">
        <v>221</v>
      </c>
      <c r="D245" s="6"/>
      <c r="E245" s="7">
        <v>5</v>
      </c>
      <c r="F245" s="6" t="s">
        <v>246</v>
      </c>
      <c r="G245" s="17">
        <v>1200</v>
      </c>
      <c r="H245" s="17">
        <v>6000</v>
      </c>
      <c r="I245" s="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>
      <c r="A246" s="7">
        <v>237</v>
      </c>
      <c r="B246" s="16"/>
      <c r="C246" s="16" t="s">
        <v>666</v>
      </c>
      <c r="D246" s="6"/>
      <c r="E246" s="7">
        <v>60</v>
      </c>
      <c r="F246" s="6" t="s">
        <v>85</v>
      </c>
      <c r="G246" s="17">
        <v>35</v>
      </c>
      <c r="H246" s="17">
        <v>2100</v>
      </c>
      <c r="I246" s="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>
      <c r="A247" s="7">
        <v>238</v>
      </c>
      <c r="B247" s="16"/>
      <c r="C247" s="16" t="s">
        <v>667</v>
      </c>
      <c r="D247" s="6"/>
      <c r="E247" s="7">
        <v>5</v>
      </c>
      <c r="F247" s="6" t="s">
        <v>117</v>
      </c>
      <c r="G247" s="17">
        <v>525</v>
      </c>
      <c r="H247" s="17">
        <v>2625</v>
      </c>
      <c r="I247" s="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>
      <c r="A248" s="7">
        <v>239</v>
      </c>
      <c r="B248" s="16"/>
      <c r="C248" s="16" t="s">
        <v>224</v>
      </c>
      <c r="D248" s="6"/>
      <c r="E248" s="7">
        <v>10</v>
      </c>
      <c r="F248" s="6" t="s">
        <v>85</v>
      </c>
      <c r="G248" s="17">
        <v>27</v>
      </c>
      <c r="H248" s="17">
        <v>270</v>
      </c>
      <c r="I248" s="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>
      <c r="A249" s="7">
        <v>240</v>
      </c>
      <c r="B249" s="16"/>
      <c r="C249" s="16" t="s">
        <v>668</v>
      </c>
      <c r="D249" s="6"/>
      <c r="E249" s="7">
        <v>3</v>
      </c>
      <c r="F249" s="6" t="s">
        <v>223</v>
      </c>
      <c r="G249" s="17">
        <v>550</v>
      </c>
      <c r="H249" s="17">
        <v>1650</v>
      </c>
      <c r="I249" s="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>
      <c r="A250" s="7">
        <v>241</v>
      </c>
      <c r="B250" s="16"/>
      <c r="C250" s="16" t="s">
        <v>174</v>
      </c>
      <c r="D250" s="6"/>
      <c r="E250" s="7">
        <v>60</v>
      </c>
      <c r="F250" s="6" t="s">
        <v>85</v>
      </c>
      <c r="G250" s="17">
        <v>550</v>
      </c>
      <c r="H250" s="17">
        <v>33000</v>
      </c>
      <c r="I250" s="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t="25.5">
      <c r="A251" s="9">
        <v>242</v>
      </c>
      <c r="B251" s="13" t="s">
        <v>23</v>
      </c>
      <c r="C251" s="13" t="s">
        <v>310</v>
      </c>
      <c r="D251" s="14" t="s">
        <v>38</v>
      </c>
      <c r="E251" s="14"/>
      <c r="F251" s="14"/>
      <c r="G251" s="13"/>
      <c r="H251" s="15">
        <v>487654</v>
      </c>
      <c r="I251" s="14" t="s">
        <v>26</v>
      </c>
      <c r="J251" s="19"/>
      <c r="K251" s="19">
        <v>1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>
      <c r="A252" s="7">
        <v>243</v>
      </c>
      <c r="B252" s="16"/>
      <c r="C252" s="16" t="s">
        <v>669</v>
      </c>
      <c r="D252" s="6"/>
      <c r="E252" s="7">
        <v>70</v>
      </c>
      <c r="F252" s="6" t="s">
        <v>81</v>
      </c>
      <c r="G252" s="17">
        <v>300</v>
      </c>
      <c r="H252" s="17">
        <v>21000</v>
      </c>
      <c r="I252" s="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>
      <c r="A253" s="7">
        <v>244</v>
      </c>
      <c r="B253" s="16"/>
      <c r="C253" s="16" t="s">
        <v>670</v>
      </c>
      <c r="D253" s="6"/>
      <c r="E253" s="7">
        <v>70</v>
      </c>
      <c r="F253" s="6" t="s">
        <v>81</v>
      </c>
      <c r="G253" s="17">
        <v>240</v>
      </c>
      <c r="H253" s="17">
        <v>16800</v>
      </c>
      <c r="I253" s="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>
      <c r="A254" s="7">
        <v>245</v>
      </c>
      <c r="B254" s="16"/>
      <c r="C254" s="16" t="s">
        <v>671</v>
      </c>
      <c r="D254" s="6"/>
      <c r="E254" s="7">
        <v>70</v>
      </c>
      <c r="F254" s="6" t="s">
        <v>81</v>
      </c>
      <c r="G254" s="17">
        <v>360</v>
      </c>
      <c r="H254" s="17">
        <v>25200</v>
      </c>
      <c r="I254" s="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>
      <c r="A255" s="7">
        <v>246</v>
      </c>
      <c r="B255" s="16"/>
      <c r="C255" s="16" t="s">
        <v>672</v>
      </c>
      <c r="D255" s="6"/>
      <c r="E255" s="7">
        <v>70</v>
      </c>
      <c r="F255" s="6" t="s">
        <v>81</v>
      </c>
      <c r="G255" s="17">
        <v>240</v>
      </c>
      <c r="H255" s="17">
        <v>16800</v>
      </c>
      <c r="I255" s="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>
      <c r="A256" s="7">
        <v>247</v>
      </c>
      <c r="B256" s="16"/>
      <c r="C256" s="16" t="s">
        <v>673</v>
      </c>
      <c r="D256" s="6"/>
      <c r="E256" s="7">
        <v>70</v>
      </c>
      <c r="F256" s="6" t="s">
        <v>81</v>
      </c>
      <c r="G256" s="17">
        <v>360</v>
      </c>
      <c r="H256" s="17">
        <v>25200</v>
      </c>
      <c r="I256" s="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>
      <c r="A257" s="7">
        <v>248</v>
      </c>
      <c r="B257" s="16"/>
      <c r="C257" s="16" t="s">
        <v>674</v>
      </c>
      <c r="D257" s="6"/>
      <c r="E257" s="7">
        <v>2</v>
      </c>
      <c r="F257" s="6" t="s">
        <v>226</v>
      </c>
      <c r="G257" s="17">
        <v>4799</v>
      </c>
      <c r="H257" s="17">
        <v>9598</v>
      </c>
      <c r="I257" s="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>
      <c r="A258" s="7">
        <v>249</v>
      </c>
      <c r="B258" s="16"/>
      <c r="C258" s="16" t="s">
        <v>675</v>
      </c>
      <c r="D258" s="6"/>
      <c r="E258" s="7">
        <v>2</v>
      </c>
      <c r="F258" s="6" t="s">
        <v>226</v>
      </c>
      <c r="G258" s="17">
        <v>8244.5</v>
      </c>
      <c r="H258" s="17">
        <v>16489</v>
      </c>
      <c r="I258" s="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>
      <c r="A259" s="7">
        <v>250</v>
      </c>
      <c r="B259" s="16"/>
      <c r="C259" s="16" t="s">
        <v>676</v>
      </c>
      <c r="D259" s="6"/>
      <c r="E259" s="7">
        <v>2</v>
      </c>
      <c r="F259" s="6" t="s">
        <v>226</v>
      </c>
      <c r="G259" s="17">
        <v>16188</v>
      </c>
      <c r="H259" s="17">
        <v>32376</v>
      </c>
      <c r="I259" s="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>
      <c r="A260" s="7">
        <v>251</v>
      </c>
      <c r="B260" s="16"/>
      <c r="C260" s="16" t="s">
        <v>210</v>
      </c>
      <c r="D260" s="6"/>
      <c r="E260" s="7">
        <v>140</v>
      </c>
      <c r="F260" s="6" t="s">
        <v>85</v>
      </c>
      <c r="G260" s="17">
        <v>20</v>
      </c>
      <c r="H260" s="17">
        <v>2800</v>
      </c>
      <c r="I260" s="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>
      <c r="A261" s="7">
        <v>252</v>
      </c>
      <c r="B261" s="16"/>
      <c r="C261" s="16" t="s">
        <v>211</v>
      </c>
      <c r="D261" s="6"/>
      <c r="E261" s="7">
        <v>2</v>
      </c>
      <c r="F261" s="6" t="s">
        <v>212</v>
      </c>
      <c r="G261" s="17">
        <v>520</v>
      </c>
      <c r="H261" s="17">
        <v>1040</v>
      </c>
      <c r="I261" s="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>
      <c r="A262" s="7">
        <v>253</v>
      </c>
      <c r="B262" s="16"/>
      <c r="C262" s="16" t="s">
        <v>677</v>
      </c>
      <c r="D262" s="6"/>
      <c r="E262" s="7">
        <v>2</v>
      </c>
      <c r="F262" s="6" t="s">
        <v>206</v>
      </c>
      <c r="G262" s="17">
        <v>7500</v>
      </c>
      <c r="H262" s="17">
        <v>15000</v>
      </c>
      <c r="I262" s="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>
      <c r="A263" s="7">
        <v>254</v>
      </c>
      <c r="B263" s="16"/>
      <c r="C263" s="16" t="s">
        <v>433</v>
      </c>
      <c r="D263" s="6"/>
      <c r="E263" s="7">
        <v>5</v>
      </c>
      <c r="F263" s="6" t="s">
        <v>206</v>
      </c>
      <c r="G263" s="17">
        <v>2500</v>
      </c>
      <c r="H263" s="17">
        <v>12500</v>
      </c>
      <c r="I263" s="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>
      <c r="A264" s="7">
        <v>255</v>
      </c>
      <c r="B264" s="16"/>
      <c r="C264" s="16" t="s">
        <v>652</v>
      </c>
      <c r="D264" s="6"/>
      <c r="E264" s="7">
        <v>30</v>
      </c>
      <c r="F264" s="6" t="s">
        <v>85</v>
      </c>
      <c r="G264" s="17">
        <v>100</v>
      </c>
      <c r="H264" s="17">
        <v>3000</v>
      </c>
      <c r="I264" s="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>
      <c r="A265" s="7">
        <v>256</v>
      </c>
      <c r="B265" s="16"/>
      <c r="C265" s="16" t="s">
        <v>209</v>
      </c>
      <c r="D265" s="6"/>
      <c r="E265" s="7">
        <v>5</v>
      </c>
      <c r="F265" s="6" t="s">
        <v>112</v>
      </c>
      <c r="G265" s="17">
        <v>1900</v>
      </c>
      <c r="H265" s="17">
        <v>9500</v>
      </c>
      <c r="I265" s="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>
      <c r="A266" s="7">
        <v>257</v>
      </c>
      <c r="B266" s="16"/>
      <c r="C266" s="16" t="s">
        <v>217</v>
      </c>
      <c r="D266" s="6"/>
      <c r="E266" s="7">
        <v>2</v>
      </c>
      <c r="F266" s="6" t="s">
        <v>112</v>
      </c>
      <c r="G266" s="17">
        <v>550</v>
      </c>
      <c r="H266" s="17">
        <v>1100</v>
      </c>
      <c r="I266" s="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>
      <c r="A267" s="7">
        <v>258</v>
      </c>
      <c r="B267" s="16"/>
      <c r="C267" s="16" t="s">
        <v>286</v>
      </c>
      <c r="D267" s="6"/>
      <c r="E267" s="7">
        <v>3</v>
      </c>
      <c r="F267" s="6" t="s">
        <v>287</v>
      </c>
      <c r="G267" s="17">
        <v>160</v>
      </c>
      <c r="H267" s="17">
        <v>480</v>
      </c>
      <c r="I267" s="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>
      <c r="A268" s="7">
        <v>259</v>
      </c>
      <c r="B268" s="16"/>
      <c r="C268" s="16" t="s">
        <v>288</v>
      </c>
      <c r="D268" s="6"/>
      <c r="E268" s="7">
        <v>3</v>
      </c>
      <c r="F268" s="6" t="s">
        <v>85</v>
      </c>
      <c r="G268" s="17">
        <v>250</v>
      </c>
      <c r="H268" s="17">
        <v>750</v>
      </c>
      <c r="I268" s="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>
      <c r="A269" s="7">
        <v>260</v>
      </c>
      <c r="B269" s="16"/>
      <c r="C269" s="16" t="s">
        <v>219</v>
      </c>
      <c r="D269" s="6"/>
      <c r="E269" s="7">
        <v>3</v>
      </c>
      <c r="F269" s="6" t="s">
        <v>246</v>
      </c>
      <c r="G269" s="17">
        <v>450</v>
      </c>
      <c r="H269" s="17">
        <v>1350</v>
      </c>
      <c r="I269" s="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>
      <c r="A270" s="7">
        <v>261</v>
      </c>
      <c r="B270" s="16"/>
      <c r="C270" s="16" t="s">
        <v>658</v>
      </c>
      <c r="D270" s="6"/>
      <c r="E270" s="7">
        <v>10</v>
      </c>
      <c r="F270" s="6" t="s">
        <v>134</v>
      </c>
      <c r="G270" s="17">
        <v>195</v>
      </c>
      <c r="H270" s="17">
        <v>1950</v>
      </c>
      <c r="I270" s="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>
      <c r="A271" s="7">
        <v>262</v>
      </c>
      <c r="B271" s="16"/>
      <c r="C271" s="16" t="s">
        <v>657</v>
      </c>
      <c r="D271" s="6"/>
      <c r="E271" s="7">
        <v>20</v>
      </c>
      <c r="F271" s="6" t="s">
        <v>85</v>
      </c>
      <c r="G271" s="17">
        <v>47</v>
      </c>
      <c r="H271" s="17">
        <v>940</v>
      </c>
      <c r="I271" s="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>
      <c r="A272" s="7">
        <v>263</v>
      </c>
      <c r="B272" s="16"/>
      <c r="C272" s="16" t="s">
        <v>216</v>
      </c>
      <c r="D272" s="6"/>
      <c r="E272" s="7">
        <v>10</v>
      </c>
      <c r="F272" s="6" t="s">
        <v>85</v>
      </c>
      <c r="G272" s="17">
        <v>700</v>
      </c>
      <c r="H272" s="17">
        <v>7000</v>
      </c>
      <c r="I272" s="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>
      <c r="A273" s="7">
        <v>264</v>
      </c>
      <c r="B273" s="16"/>
      <c r="C273" s="16" t="s">
        <v>181</v>
      </c>
      <c r="D273" s="6"/>
      <c r="E273" s="7">
        <v>10</v>
      </c>
      <c r="F273" s="6" t="s">
        <v>85</v>
      </c>
      <c r="G273" s="17">
        <v>650</v>
      </c>
      <c r="H273" s="17">
        <v>6500</v>
      </c>
      <c r="I273" s="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>
      <c r="A274" s="7">
        <v>265</v>
      </c>
      <c r="B274" s="16"/>
      <c r="C274" s="16" t="s">
        <v>183</v>
      </c>
      <c r="D274" s="6"/>
      <c r="E274" s="7">
        <v>10</v>
      </c>
      <c r="F274" s="6" t="s">
        <v>85</v>
      </c>
      <c r="G274" s="17">
        <v>600</v>
      </c>
      <c r="H274" s="17">
        <v>6000</v>
      </c>
      <c r="I274" s="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>
      <c r="A275" s="7">
        <v>266</v>
      </c>
      <c r="B275" s="16"/>
      <c r="C275" s="16" t="s">
        <v>678</v>
      </c>
      <c r="D275" s="6"/>
      <c r="E275" s="7">
        <v>10</v>
      </c>
      <c r="F275" s="6" t="s">
        <v>85</v>
      </c>
      <c r="G275" s="17">
        <v>520</v>
      </c>
      <c r="H275" s="17">
        <v>5200</v>
      </c>
      <c r="I275" s="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>
      <c r="A276" s="7">
        <v>267</v>
      </c>
      <c r="B276" s="16"/>
      <c r="C276" s="16" t="s">
        <v>221</v>
      </c>
      <c r="D276" s="6"/>
      <c r="E276" s="7">
        <v>2</v>
      </c>
      <c r="F276" s="6" t="s">
        <v>246</v>
      </c>
      <c r="G276" s="17">
        <v>1200</v>
      </c>
      <c r="H276" s="17">
        <v>2400</v>
      </c>
      <c r="I276" s="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>
      <c r="A277" s="7">
        <v>268</v>
      </c>
      <c r="B277" s="16"/>
      <c r="C277" s="16" t="s">
        <v>222</v>
      </c>
      <c r="D277" s="6"/>
      <c r="E277" s="7">
        <v>2</v>
      </c>
      <c r="F277" s="6" t="s">
        <v>223</v>
      </c>
      <c r="G277" s="17">
        <v>550</v>
      </c>
      <c r="H277" s="17">
        <v>1100</v>
      </c>
      <c r="I277" s="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>
      <c r="A278" s="7">
        <v>269</v>
      </c>
      <c r="B278" s="16"/>
      <c r="C278" s="16" t="s">
        <v>224</v>
      </c>
      <c r="D278" s="6"/>
      <c r="E278" s="7">
        <v>10</v>
      </c>
      <c r="F278" s="6" t="s">
        <v>85</v>
      </c>
      <c r="G278" s="17">
        <v>15</v>
      </c>
      <c r="H278" s="17">
        <v>150</v>
      </c>
      <c r="I278" s="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>
      <c r="A279" s="7">
        <v>270</v>
      </c>
      <c r="B279" s="16"/>
      <c r="C279" s="16" t="s">
        <v>235</v>
      </c>
      <c r="D279" s="6"/>
      <c r="E279" s="7">
        <v>7</v>
      </c>
      <c r="F279" s="6" t="s">
        <v>117</v>
      </c>
      <c r="G279" s="17">
        <v>525</v>
      </c>
      <c r="H279" s="17">
        <v>3675</v>
      </c>
      <c r="I279" s="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>
      <c r="A280" s="7">
        <v>271</v>
      </c>
      <c r="B280" s="16"/>
      <c r="C280" s="16" t="s">
        <v>568</v>
      </c>
      <c r="D280" s="6"/>
      <c r="E280" s="7">
        <v>2</v>
      </c>
      <c r="F280" s="6" t="s">
        <v>134</v>
      </c>
      <c r="G280" s="17">
        <v>12550</v>
      </c>
      <c r="H280" s="17">
        <v>25100</v>
      </c>
      <c r="I280" s="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>
      <c r="A281" s="7">
        <v>272</v>
      </c>
      <c r="B281" s="16"/>
      <c r="C281" s="16" t="s">
        <v>335</v>
      </c>
      <c r="D281" s="6"/>
      <c r="E281" s="7">
        <v>2</v>
      </c>
      <c r="F281" s="6" t="s">
        <v>134</v>
      </c>
      <c r="G281" s="17">
        <v>1100</v>
      </c>
      <c r="H281" s="17">
        <v>2200</v>
      </c>
      <c r="I281" s="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>
      <c r="A282" s="7">
        <v>273</v>
      </c>
      <c r="B282" s="16"/>
      <c r="C282" s="16" t="s">
        <v>167</v>
      </c>
      <c r="D282" s="6"/>
      <c r="E282" s="7">
        <v>2</v>
      </c>
      <c r="F282" s="6" t="s">
        <v>134</v>
      </c>
      <c r="G282" s="17">
        <v>650</v>
      </c>
      <c r="H282" s="17">
        <v>1300</v>
      </c>
      <c r="I282" s="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>
      <c r="A283" s="7">
        <v>274</v>
      </c>
      <c r="B283" s="16"/>
      <c r="C283" s="16" t="s">
        <v>567</v>
      </c>
      <c r="D283" s="6"/>
      <c r="E283" s="7">
        <v>2</v>
      </c>
      <c r="F283" s="6" t="s">
        <v>134</v>
      </c>
      <c r="G283" s="17">
        <v>15999</v>
      </c>
      <c r="H283" s="17">
        <v>31998</v>
      </c>
      <c r="I283" s="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>
      <c r="A284" s="7">
        <v>275</v>
      </c>
      <c r="B284" s="16"/>
      <c r="C284" s="16" t="s">
        <v>264</v>
      </c>
      <c r="D284" s="6"/>
      <c r="E284" s="7">
        <v>3</v>
      </c>
      <c r="F284" s="6" t="s">
        <v>226</v>
      </c>
      <c r="G284" s="17">
        <v>1500</v>
      </c>
      <c r="H284" s="17">
        <v>4500</v>
      </c>
      <c r="I284" s="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25.5">
      <c r="A285" s="7">
        <v>276</v>
      </c>
      <c r="B285" s="16"/>
      <c r="C285" s="16" t="s">
        <v>434</v>
      </c>
      <c r="D285" s="6"/>
      <c r="E285" s="7">
        <v>2</v>
      </c>
      <c r="F285" s="6" t="s">
        <v>134</v>
      </c>
      <c r="G285" s="17">
        <v>6500</v>
      </c>
      <c r="H285" s="17">
        <v>13000</v>
      </c>
      <c r="I285" s="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>
      <c r="A286" s="7">
        <v>277</v>
      </c>
      <c r="B286" s="16"/>
      <c r="C286" s="16" t="s">
        <v>435</v>
      </c>
      <c r="D286" s="6"/>
      <c r="E286" s="7">
        <v>2</v>
      </c>
      <c r="F286" s="6" t="s">
        <v>134</v>
      </c>
      <c r="G286" s="17">
        <v>10122.379999999999</v>
      </c>
      <c r="H286" s="17">
        <v>20244.759999999998</v>
      </c>
      <c r="I286" s="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38.25">
      <c r="A287" s="7">
        <v>278</v>
      </c>
      <c r="B287" s="16"/>
      <c r="C287" s="16" t="s">
        <v>436</v>
      </c>
      <c r="D287" s="6"/>
      <c r="E287" s="7">
        <v>2</v>
      </c>
      <c r="F287" s="6" t="s">
        <v>134</v>
      </c>
      <c r="G287" s="17">
        <v>3780</v>
      </c>
      <c r="H287" s="17">
        <v>7560</v>
      </c>
      <c r="I287" s="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25.5">
      <c r="A288" s="7">
        <v>279</v>
      </c>
      <c r="B288" s="16"/>
      <c r="C288" s="16" t="s">
        <v>437</v>
      </c>
      <c r="D288" s="6"/>
      <c r="E288" s="7">
        <v>2</v>
      </c>
      <c r="F288" s="6" t="s">
        <v>134</v>
      </c>
      <c r="G288" s="17">
        <v>4650</v>
      </c>
      <c r="H288" s="17">
        <v>9300</v>
      </c>
      <c r="I288" s="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25.5">
      <c r="A289" s="7">
        <v>280</v>
      </c>
      <c r="B289" s="16"/>
      <c r="C289" s="16" t="s">
        <v>576</v>
      </c>
      <c r="D289" s="6"/>
      <c r="E289" s="7">
        <v>2</v>
      </c>
      <c r="F289" s="6" t="s">
        <v>134</v>
      </c>
      <c r="G289" s="17">
        <v>2850</v>
      </c>
      <c r="H289" s="17">
        <v>5700</v>
      </c>
      <c r="I289" s="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>
      <c r="A290" s="7">
        <v>281</v>
      </c>
      <c r="B290" s="16"/>
      <c r="C290" s="16" t="s">
        <v>439</v>
      </c>
      <c r="D290" s="6"/>
      <c r="E290" s="7">
        <v>2</v>
      </c>
      <c r="F290" s="6" t="s">
        <v>134</v>
      </c>
      <c r="G290" s="17">
        <v>4500</v>
      </c>
      <c r="H290" s="17">
        <v>9000</v>
      </c>
      <c r="I290" s="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>
      <c r="A291" s="7">
        <v>282</v>
      </c>
      <c r="B291" s="16"/>
      <c r="C291" s="16" t="s">
        <v>166</v>
      </c>
      <c r="D291" s="6"/>
      <c r="E291" s="7">
        <v>2</v>
      </c>
      <c r="F291" s="6" t="s">
        <v>134</v>
      </c>
      <c r="G291" s="17">
        <v>3500</v>
      </c>
      <c r="H291" s="17">
        <v>7000</v>
      </c>
      <c r="I291" s="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>
      <c r="A292" s="7">
        <v>283</v>
      </c>
      <c r="B292" s="16"/>
      <c r="C292" s="16" t="s">
        <v>577</v>
      </c>
      <c r="D292" s="6"/>
      <c r="E292" s="7">
        <v>2</v>
      </c>
      <c r="F292" s="6" t="s">
        <v>134</v>
      </c>
      <c r="G292" s="17">
        <v>1450</v>
      </c>
      <c r="H292" s="17">
        <v>2900</v>
      </c>
      <c r="I292" s="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>
      <c r="A293" s="7">
        <v>284</v>
      </c>
      <c r="B293" s="16"/>
      <c r="C293" s="16" t="s">
        <v>137</v>
      </c>
      <c r="D293" s="6"/>
      <c r="E293" s="7">
        <v>2</v>
      </c>
      <c r="F293" s="6" t="s">
        <v>134</v>
      </c>
      <c r="G293" s="17">
        <v>2684</v>
      </c>
      <c r="H293" s="17">
        <v>5368</v>
      </c>
      <c r="I293" s="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>
      <c r="A294" s="7">
        <v>285</v>
      </c>
      <c r="B294" s="16"/>
      <c r="C294" s="16" t="s">
        <v>431</v>
      </c>
      <c r="D294" s="6"/>
      <c r="E294" s="7">
        <v>2</v>
      </c>
      <c r="F294" s="6" t="s">
        <v>134</v>
      </c>
      <c r="G294" s="17">
        <v>8183.62</v>
      </c>
      <c r="H294" s="17">
        <v>16367.24</v>
      </c>
      <c r="I294" s="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>
      <c r="A295" s="7">
        <v>286</v>
      </c>
      <c r="B295" s="16"/>
      <c r="C295" s="16" t="s">
        <v>569</v>
      </c>
      <c r="D295" s="6"/>
      <c r="E295" s="7">
        <v>2</v>
      </c>
      <c r="F295" s="6" t="s">
        <v>134</v>
      </c>
      <c r="G295" s="17">
        <v>8500</v>
      </c>
      <c r="H295" s="17">
        <v>17000</v>
      </c>
      <c r="I295" s="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>
      <c r="A296" s="7">
        <v>287</v>
      </c>
      <c r="B296" s="16"/>
      <c r="C296" s="16" t="s">
        <v>244</v>
      </c>
      <c r="D296" s="6"/>
      <c r="E296" s="7">
        <v>2</v>
      </c>
      <c r="F296" s="6" t="s">
        <v>134</v>
      </c>
      <c r="G296" s="17">
        <v>15859</v>
      </c>
      <c r="H296" s="17">
        <v>31718</v>
      </c>
      <c r="I296" s="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>
      <c r="A297" s="7">
        <v>288</v>
      </c>
      <c r="B297" s="16"/>
      <c r="C297" s="16" t="s">
        <v>174</v>
      </c>
      <c r="D297" s="6"/>
      <c r="E297" s="7">
        <v>70</v>
      </c>
      <c r="F297" s="6" t="s">
        <v>85</v>
      </c>
      <c r="G297" s="17">
        <v>450</v>
      </c>
      <c r="H297" s="17">
        <v>31500</v>
      </c>
      <c r="I297" s="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25.5">
      <c r="A298" s="9">
        <v>289</v>
      </c>
      <c r="B298" s="13" t="s">
        <v>23</v>
      </c>
      <c r="C298" s="13" t="s">
        <v>308</v>
      </c>
      <c r="D298" s="14" t="s">
        <v>38</v>
      </c>
      <c r="E298" s="14"/>
      <c r="F298" s="14"/>
      <c r="G298" s="13"/>
      <c r="H298" s="15">
        <v>158515</v>
      </c>
      <c r="I298" s="14" t="s">
        <v>26</v>
      </c>
      <c r="J298" s="19"/>
      <c r="K298" s="19">
        <v>1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>
      <c r="A299" s="7">
        <v>290</v>
      </c>
      <c r="B299" s="16"/>
      <c r="C299" s="16" t="s">
        <v>153</v>
      </c>
      <c r="D299" s="6"/>
      <c r="E299" s="7">
        <v>80</v>
      </c>
      <c r="F299" s="6" t="s">
        <v>81</v>
      </c>
      <c r="G299" s="17">
        <v>180</v>
      </c>
      <c r="H299" s="17">
        <v>14400</v>
      </c>
      <c r="I299" s="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>
      <c r="A300" s="7">
        <v>291</v>
      </c>
      <c r="B300" s="16"/>
      <c r="C300" s="16" t="s">
        <v>150</v>
      </c>
      <c r="D300" s="6"/>
      <c r="E300" s="7">
        <v>80</v>
      </c>
      <c r="F300" s="6" t="s">
        <v>81</v>
      </c>
      <c r="G300" s="17">
        <v>150</v>
      </c>
      <c r="H300" s="17">
        <v>12000</v>
      </c>
      <c r="I300" s="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>
      <c r="A301" s="7">
        <v>292</v>
      </c>
      <c r="B301" s="16"/>
      <c r="C301" s="16" t="s">
        <v>151</v>
      </c>
      <c r="D301" s="6"/>
      <c r="E301" s="7">
        <v>80</v>
      </c>
      <c r="F301" s="6" t="s">
        <v>81</v>
      </c>
      <c r="G301" s="17">
        <v>250</v>
      </c>
      <c r="H301" s="17">
        <v>20000</v>
      </c>
      <c r="I301" s="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>
      <c r="A302" s="7">
        <v>293</v>
      </c>
      <c r="B302" s="16"/>
      <c r="C302" s="16" t="s">
        <v>150</v>
      </c>
      <c r="D302" s="6"/>
      <c r="E302" s="7">
        <v>80</v>
      </c>
      <c r="F302" s="6" t="s">
        <v>81</v>
      </c>
      <c r="G302" s="17">
        <v>150</v>
      </c>
      <c r="H302" s="17">
        <v>12000</v>
      </c>
      <c r="I302" s="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>
      <c r="A303" s="7">
        <v>294</v>
      </c>
      <c r="B303" s="16"/>
      <c r="C303" s="16" t="s">
        <v>156</v>
      </c>
      <c r="D303" s="6"/>
      <c r="E303" s="7">
        <v>80</v>
      </c>
      <c r="F303" s="6" t="s">
        <v>81</v>
      </c>
      <c r="G303" s="17">
        <v>250</v>
      </c>
      <c r="H303" s="17">
        <v>20000</v>
      </c>
      <c r="I303" s="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>
      <c r="A304" s="7">
        <v>295</v>
      </c>
      <c r="B304" s="16"/>
      <c r="C304" s="16" t="s">
        <v>210</v>
      </c>
      <c r="D304" s="6"/>
      <c r="E304" s="7">
        <v>80</v>
      </c>
      <c r="F304" s="6" t="s">
        <v>85</v>
      </c>
      <c r="G304" s="17">
        <v>20</v>
      </c>
      <c r="H304" s="17">
        <v>1600</v>
      </c>
      <c r="I304" s="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>
      <c r="A305" s="7">
        <v>296</v>
      </c>
      <c r="B305" s="16"/>
      <c r="C305" s="16" t="s">
        <v>211</v>
      </c>
      <c r="D305" s="6"/>
      <c r="E305" s="7">
        <v>2</v>
      </c>
      <c r="F305" s="6" t="s">
        <v>212</v>
      </c>
      <c r="G305" s="17">
        <v>520</v>
      </c>
      <c r="H305" s="17">
        <v>1040</v>
      </c>
      <c r="I305" s="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>
      <c r="A306" s="7">
        <v>297</v>
      </c>
      <c r="B306" s="16"/>
      <c r="C306" s="16" t="s">
        <v>665</v>
      </c>
      <c r="D306" s="6"/>
      <c r="E306" s="7">
        <v>1</v>
      </c>
      <c r="F306" s="6" t="s">
        <v>226</v>
      </c>
      <c r="G306" s="17">
        <v>1500</v>
      </c>
      <c r="H306" s="17">
        <v>1500</v>
      </c>
      <c r="I306" s="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>
      <c r="A307" s="7">
        <v>298</v>
      </c>
      <c r="B307" s="16"/>
      <c r="C307" s="16" t="s">
        <v>666</v>
      </c>
      <c r="D307" s="6"/>
      <c r="E307" s="7">
        <v>80</v>
      </c>
      <c r="F307" s="6" t="s">
        <v>85</v>
      </c>
      <c r="G307" s="17">
        <v>35</v>
      </c>
      <c r="H307" s="17">
        <v>2800</v>
      </c>
      <c r="I307" s="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>
      <c r="A308" s="7">
        <v>299</v>
      </c>
      <c r="B308" s="16"/>
      <c r="C308" s="16" t="s">
        <v>663</v>
      </c>
      <c r="D308" s="6"/>
      <c r="E308" s="7">
        <v>30</v>
      </c>
      <c r="F308" s="6" t="s">
        <v>85</v>
      </c>
      <c r="G308" s="17">
        <v>100</v>
      </c>
      <c r="H308" s="17">
        <v>3000</v>
      </c>
      <c r="I308" s="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>
      <c r="A309" s="7">
        <v>300</v>
      </c>
      <c r="B309" s="16"/>
      <c r="C309" s="16" t="s">
        <v>209</v>
      </c>
      <c r="D309" s="6"/>
      <c r="E309" s="7">
        <v>2</v>
      </c>
      <c r="F309" s="6" t="s">
        <v>112</v>
      </c>
      <c r="G309" s="17">
        <v>1900</v>
      </c>
      <c r="H309" s="17">
        <v>3800</v>
      </c>
      <c r="I309" s="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>
      <c r="A310" s="7">
        <v>301</v>
      </c>
      <c r="B310" s="16"/>
      <c r="C310" s="16" t="s">
        <v>224</v>
      </c>
      <c r="D310" s="6"/>
      <c r="E310" s="7">
        <v>10</v>
      </c>
      <c r="F310" s="6" t="s">
        <v>85</v>
      </c>
      <c r="G310" s="17">
        <v>15</v>
      </c>
      <c r="H310" s="17">
        <v>150</v>
      </c>
      <c r="I310" s="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>
      <c r="A311" s="7">
        <v>302</v>
      </c>
      <c r="B311" s="16"/>
      <c r="C311" s="16" t="s">
        <v>679</v>
      </c>
      <c r="D311" s="6"/>
      <c r="E311" s="7">
        <v>35</v>
      </c>
      <c r="F311" s="6" t="s">
        <v>246</v>
      </c>
      <c r="G311" s="17">
        <v>60</v>
      </c>
      <c r="H311" s="17">
        <v>2100</v>
      </c>
      <c r="I311" s="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>
      <c r="A312" s="7">
        <v>303</v>
      </c>
      <c r="B312" s="16"/>
      <c r="C312" s="16" t="s">
        <v>667</v>
      </c>
      <c r="D312" s="6"/>
      <c r="E312" s="7">
        <v>5</v>
      </c>
      <c r="F312" s="6" t="s">
        <v>117</v>
      </c>
      <c r="G312" s="17">
        <v>525</v>
      </c>
      <c r="H312" s="17">
        <v>2625</v>
      </c>
      <c r="I312" s="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>
      <c r="A313" s="7">
        <v>304</v>
      </c>
      <c r="B313" s="16"/>
      <c r="C313" s="16" t="s">
        <v>680</v>
      </c>
      <c r="D313" s="6"/>
      <c r="E313" s="7">
        <v>5</v>
      </c>
      <c r="F313" s="6" t="s">
        <v>85</v>
      </c>
      <c r="G313" s="17">
        <v>3500</v>
      </c>
      <c r="H313" s="17">
        <v>17500</v>
      </c>
      <c r="I313" s="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>
      <c r="A314" s="7">
        <v>305</v>
      </c>
      <c r="B314" s="16"/>
      <c r="C314" s="16" t="s">
        <v>174</v>
      </c>
      <c r="D314" s="6"/>
      <c r="E314" s="7">
        <v>80</v>
      </c>
      <c r="F314" s="6" t="s">
        <v>85</v>
      </c>
      <c r="G314" s="17">
        <v>550</v>
      </c>
      <c r="H314" s="17">
        <v>44000</v>
      </c>
      <c r="I314" s="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ht="25.5">
      <c r="A315" s="9">
        <v>306</v>
      </c>
      <c r="B315" s="13" t="s">
        <v>23</v>
      </c>
      <c r="C315" s="13" t="s">
        <v>681</v>
      </c>
      <c r="D315" s="14" t="s">
        <v>38</v>
      </c>
      <c r="E315" s="14"/>
      <c r="F315" s="14"/>
      <c r="G315" s="13"/>
      <c r="H315" s="15">
        <v>142975</v>
      </c>
      <c r="I315" s="14" t="s">
        <v>26</v>
      </c>
      <c r="J315" s="19"/>
      <c r="K315" s="19">
        <v>1</v>
      </c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>
      <c r="A316" s="7">
        <v>307</v>
      </c>
      <c r="B316" s="16"/>
      <c r="C316" s="16" t="s">
        <v>653</v>
      </c>
      <c r="D316" s="6"/>
      <c r="E316" s="7">
        <v>35</v>
      </c>
      <c r="F316" s="6" t="s">
        <v>81</v>
      </c>
      <c r="G316" s="17">
        <v>750</v>
      </c>
      <c r="H316" s="17">
        <v>26250</v>
      </c>
      <c r="I316" s="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>
      <c r="A317" s="7">
        <v>308</v>
      </c>
      <c r="B317" s="16"/>
      <c r="C317" s="16" t="s">
        <v>654</v>
      </c>
      <c r="D317" s="6"/>
      <c r="E317" s="7">
        <v>35</v>
      </c>
      <c r="F317" s="6" t="s">
        <v>81</v>
      </c>
      <c r="G317" s="17">
        <v>600</v>
      </c>
      <c r="H317" s="17">
        <v>21000</v>
      </c>
      <c r="I317" s="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>
      <c r="A318" s="7">
        <v>309</v>
      </c>
      <c r="B318" s="16"/>
      <c r="C318" s="16" t="s">
        <v>655</v>
      </c>
      <c r="D318" s="6"/>
      <c r="E318" s="7">
        <v>35</v>
      </c>
      <c r="F318" s="6" t="s">
        <v>81</v>
      </c>
      <c r="G318" s="17">
        <v>900</v>
      </c>
      <c r="H318" s="17">
        <v>31500</v>
      </c>
      <c r="I318" s="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>
      <c r="A319" s="7">
        <v>310</v>
      </c>
      <c r="B319" s="16"/>
      <c r="C319" s="16" t="s">
        <v>649</v>
      </c>
      <c r="D319" s="6"/>
      <c r="E319" s="7">
        <v>35</v>
      </c>
      <c r="F319" s="6" t="s">
        <v>81</v>
      </c>
      <c r="G319" s="17">
        <v>600</v>
      </c>
      <c r="H319" s="17">
        <v>21000</v>
      </c>
      <c r="I319" s="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>
      <c r="A320" s="7">
        <v>311</v>
      </c>
      <c r="B320" s="16"/>
      <c r="C320" s="16" t="s">
        <v>650</v>
      </c>
      <c r="D320" s="6"/>
      <c r="E320" s="7">
        <v>35</v>
      </c>
      <c r="F320" s="6" t="s">
        <v>81</v>
      </c>
      <c r="G320" s="17">
        <v>900</v>
      </c>
      <c r="H320" s="17">
        <v>31500</v>
      </c>
      <c r="I320" s="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>
      <c r="A321" s="7">
        <v>312</v>
      </c>
      <c r="B321" s="16"/>
      <c r="C321" s="16" t="s">
        <v>667</v>
      </c>
      <c r="D321" s="6"/>
      <c r="E321" s="7">
        <v>5</v>
      </c>
      <c r="F321" s="6" t="s">
        <v>117</v>
      </c>
      <c r="G321" s="17">
        <v>525</v>
      </c>
      <c r="H321" s="17">
        <v>2625</v>
      </c>
      <c r="I321" s="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>
      <c r="A322" s="7">
        <v>313</v>
      </c>
      <c r="B322" s="16"/>
      <c r="C322" s="16" t="s">
        <v>663</v>
      </c>
      <c r="D322" s="6"/>
      <c r="E322" s="7">
        <v>35</v>
      </c>
      <c r="F322" s="6" t="s">
        <v>85</v>
      </c>
      <c r="G322" s="17">
        <v>100</v>
      </c>
      <c r="H322" s="17">
        <v>3500</v>
      </c>
      <c r="I322" s="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>
      <c r="A323" s="7">
        <v>314</v>
      </c>
      <c r="B323" s="16"/>
      <c r="C323" s="16" t="s">
        <v>211</v>
      </c>
      <c r="D323" s="6"/>
      <c r="E323" s="7">
        <v>5</v>
      </c>
      <c r="F323" s="6" t="s">
        <v>212</v>
      </c>
      <c r="G323" s="17">
        <v>520</v>
      </c>
      <c r="H323" s="17">
        <v>2600</v>
      </c>
      <c r="I323" s="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>
      <c r="A324" s="7">
        <v>315</v>
      </c>
      <c r="B324" s="16"/>
      <c r="C324" s="16" t="s">
        <v>210</v>
      </c>
      <c r="D324" s="6"/>
      <c r="E324" s="7">
        <v>20</v>
      </c>
      <c r="F324" s="6" t="s">
        <v>109</v>
      </c>
      <c r="G324" s="17">
        <v>150</v>
      </c>
      <c r="H324" s="17">
        <v>3000</v>
      </c>
      <c r="I324" s="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ht="25.5">
      <c r="A325" s="9">
        <v>316</v>
      </c>
      <c r="B325" s="13" t="s">
        <v>23</v>
      </c>
      <c r="C325" s="13" t="s">
        <v>317</v>
      </c>
      <c r="D325" s="14" t="s">
        <v>38</v>
      </c>
      <c r="E325" s="14"/>
      <c r="F325" s="14"/>
      <c r="G325" s="13"/>
      <c r="H325" s="15">
        <v>88950</v>
      </c>
      <c r="I325" s="14" t="s">
        <v>26</v>
      </c>
      <c r="J325" s="19"/>
      <c r="K325" s="19">
        <v>1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>
      <c r="A326" s="7">
        <v>317</v>
      </c>
      <c r="B326" s="16"/>
      <c r="C326" s="16" t="s">
        <v>210</v>
      </c>
      <c r="D326" s="6"/>
      <c r="E326" s="7">
        <v>30</v>
      </c>
      <c r="F326" s="6" t="s">
        <v>85</v>
      </c>
      <c r="G326" s="17">
        <v>20</v>
      </c>
      <c r="H326" s="17">
        <v>600</v>
      </c>
      <c r="I326" s="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>
      <c r="A327" s="7">
        <v>318</v>
      </c>
      <c r="B327" s="16"/>
      <c r="C327" s="16" t="s">
        <v>663</v>
      </c>
      <c r="D327" s="6"/>
      <c r="E327" s="7">
        <v>30</v>
      </c>
      <c r="F327" s="6" t="s">
        <v>85</v>
      </c>
      <c r="G327" s="17">
        <v>100</v>
      </c>
      <c r="H327" s="17">
        <v>3000</v>
      </c>
      <c r="I327" s="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>
      <c r="A328" s="7">
        <v>319</v>
      </c>
      <c r="B328" s="16"/>
      <c r="C328" s="16" t="s">
        <v>667</v>
      </c>
      <c r="D328" s="6"/>
      <c r="E328" s="7">
        <v>2</v>
      </c>
      <c r="F328" s="6" t="s">
        <v>109</v>
      </c>
      <c r="G328" s="17">
        <v>525</v>
      </c>
      <c r="H328" s="17">
        <v>1050</v>
      </c>
      <c r="I328" s="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>
      <c r="A329" s="7">
        <v>320</v>
      </c>
      <c r="B329" s="16"/>
      <c r="C329" s="16" t="s">
        <v>153</v>
      </c>
      <c r="D329" s="6"/>
      <c r="E329" s="7">
        <v>30</v>
      </c>
      <c r="F329" s="6" t="s">
        <v>81</v>
      </c>
      <c r="G329" s="17">
        <v>250</v>
      </c>
      <c r="H329" s="17">
        <v>7500</v>
      </c>
      <c r="I329" s="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>
      <c r="A330" s="7">
        <v>321</v>
      </c>
      <c r="B330" s="16"/>
      <c r="C330" s="16" t="s">
        <v>150</v>
      </c>
      <c r="D330" s="6"/>
      <c r="E330" s="7">
        <v>30</v>
      </c>
      <c r="F330" s="6" t="s">
        <v>81</v>
      </c>
      <c r="G330" s="17">
        <v>250</v>
      </c>
      <c r="H330" s="17">
        <v>7500</v>
      </c>
      <c r="I330" s="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>
      <c r="A331" s="7">
        <v>322</v>
      </c>
      <c r="B331" s="16"/>
      <c r="C331" s="16" t="s">
        <v>151</v>
      </c>
      <c r="D331" s="6"/>
      <c r="E331" s="7">
        <v>30</v>
      </c>
      <c r="F331" s="6" t="s">
        <v>81</v>
      </c>
      <c r="G331" s="17">
        <v>350</v>
      </c>
      <c r="H331" s="17">
        <v>10500</v>
      </c>
      <c r="I331" s="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>
      <c r="A332" s="7">
        <v>323</v>
      </c>
      <c r="B332" s="16"/>
      <c r="C332" s="16" t="s">
        <v>150</v>
      </c>
      <c r="D332" s="6"/>
      <c r="E332" s="7">
        <v>30</v>
      </c>
      <c r="F332" s="6" t="s">
        <v>81</v>
      </c>
      <c r="G332" s="17">
        <v>280</v>
      </c>
      <c r="H332" s="17">
        <v>8400</v>
      </c>
      <c r="I332" s="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>
      <c r="A333" s="7">
        <v>324</v>
      </c>
      <c r="B333" s="16"/>
      <c r="C333" s="16" t="s">
        <v>156</v>
      </c>
      <c r="D333" s="6"/>
      <c r="E333" s="7">
        <v>30</v>
      </c>
      <c r="F333" s="6" t="s">
        <v>81</v>
      </c>
      <c r="G333" s="17">
        <v>350</v>
      </c>
      <c r="H333" s="17">
        <v>10500</v>
      </c>
      <c r="I333" s="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>
      <c r="A334" s="7">
        <v>325</v>
      </c>
      <c r="B334" s="16"/>
      <c r="C334" s="16" t="s">
        <v>211</v>
      </c>
      <c r="D334" s="6"/>
      <c r="E334" s="7">
        <v>2</v>
      </c>
      <c r="F334" s="6" t="s">
        <v>682</v>
      </c>
      <c r="G334" s="17">
        <v>450</v>
      </c>
      <c r="H334" s="17">
        <v>900</v>
      </c>
      <c r="I334" s="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>
      <c r="A335" s="7">
        <v>326</v>
      </c>
      <c r="B335" s="16"/>
      <c r="C335" s="16" t="s">
        <v>174</v>
      </c>
      <c r="D335" s="6"/>
      <c r="E335" s="7">
        <v>30</v>
      </c>
      <c r="F335" s="6" t="s">
        <v>85</v>
      </c>
      <c r="G335" s="17">
        <v>1300</v>
      </c>
      <c r="H335" s="17">
        <v>39000</v>
      </c>
      <c r="I335" s="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ht="38.25">
      <c r="A336" s="9">
        <v>327</v>
      </c>
      <c r="B336" s="13" t="s">
        <v>23</v>
      </c>
      <c r="C336" s="13" t="s">
        <v>316</v>
      </c>
      <c r="D336" s="14" t="s">
        <v>38</v>
      </c>
      <c r="E336" s="14"/>
      <c r="F336" s="14"/>
      <c r="G336" s="13"/>
      <c r="H336" s="15">
        <v>152389</v>
      </c>
      <c r="I336" s="14" t="s">
        <v>26</v>
      </c>
      <c r="J336" s="19"/>
      <c r="K336" s="19">
        <v>1</v>
      </c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>
      <c r="A337" s="7">
        <v>328</v>
      </c>
      <c r="B337" s="16"/>
      <c r="C337" s="16" t="s">
        <v>153</v>
      </c>
      <c r="D337" s="6"/>
      <c r="E337" s="7">
        <v>35</v>
      </c>
      <c r="F337" s="6" t="s">
        <v>81</v>
      </c>
      <c r="G337" s="17">
        <v>180</v>
      </c>
      <c r="H337" s="17">
        <v>6300</v>
      </c>
      <c r="I337" s="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>
      <c r="A338" s="7">
        <v>329</v>
      </c>
      <c r="B338" s="16"/>
      <c r="C338" s="16" t="s">
        <v>150</v>
      </c>
      <c r="D338" s="6"/>
      <c r="E338" s="7">
        <v>35</v>
      </c>
      <c r="F338" s="6" t="s">
        <v>81</v>
      </c>
      <c r="G338" s="17">
        <v>150</v>
      </c>
      <c r="H338" s="17">
        <v>5250</v>
      </c>
      <c r="I338" s="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>
      <c r="A339" s="7">
        <v>330</v>
      </c>
      <c r="B339" s="16"/>
      <c r="C339" s="16" t="s">
        <v>151</v>
      </c>
      <c r="D339" s="6"/>
      <c r="E339" s="7">
        <v>35</v>
      </c>
      <c r="F339" s="6" t="s">
        <v>81</v>
      </c>
      <c r="G339" s="17">
        <v>250</v>
      </c>
      <c r="H339" s="17">
        <v>8750</v>
      </c>
      <c r="I339" s="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>
      <c r="A340" s="7">
        <v>331</v>
      </c>
      <c r="B340" s="16"/>
      <c r="C340" s="16" t="s">
        <v>150</v>
      </c>
      <c r="D340" s="6"/>
      <c r="E340" s="7">
        <v>35</v>
      </c>
      <c r="F340" s="6" t="s">
        <v>81</v>
      </c>
      <c r="G340" s="17">
        <v>150</v>
      </c>
      <c r="H340" s="17">
        <v>5250</v>
      </c>
      <c r="I340" s="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>
      <c r="A341" s="7">
        <v>332</v>
      </c>
      <c r="B341" s="16"/>
      <c r="C341" s="16" t="s">
        <v>156</v>
      </c>
      <c r="D341" s="6"/>
      <c r="E341" s="7">
        <v>35</v>
      </c>
      <c r="F341" s="6" t="s">
        <v>81</v>
      </c>
      <c r="G341" s="17">
        <v>250</v>
      </c>
      <c r="H341" s="17">
        <v>8750</v>
      </c>
      <c r="I341" s="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>
      <c r="A342" s="7">
        <v>333</v>
      </c>
      <c r="B342" s="16"/>
      <c r="C342" s="16" t="s">
        <v>677</v>
      </c>
      <c r="D342" s="6"/>
      <c r="E342" s="7">
        <v>1</v>
      </c>
      <c r="F342" s="6" t="s">
        <v>134</v>
      </c>
      <c r="G342" s="17">
        <v>7500</v>
      </c>
      <c r="H342" s="17">
        <v>7500</v>
      </c>
      <c r="I342" s="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>
      <c r="A343" s="7">
        <v>334</v>
      </c>
      <c r="B343" s="16"/>
      <c r="C343" s="16" t="s">
        <v>683</v>
      </c>
      <c r="D343" s="6"/>
      <c r="E343" s="7">
        <v>1</v>
      </c>
      <c r="F343" s="6" t="s">
        <v>134</v>
      </c>
      <c r="G343" s="17">
        <v>13500</v>
      </c>
      <c r="H343" s="17">
        <v>13500</v>
      </c>
      <c r="I343" s="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>
      <c r="A344" s="7">
        <v>335</v>
      </c>
      <c r="B344" s="16"/>
      <c r="C344" s="16" t="s">
        <v>684</v>
      </c>
      <c r="D344" s="6"/>
      <c r="E344" s="7">
        <v>10</v>
      </c>
      <c r="F344" s="6" t="s">
        <v>117</v>
      </c>
      <c r="G344" s="17">
        <v>750</v>
      </c>
      <c r="H344" s="17">
        <v>7500</v>
      </c>
      <c r="I344" s="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>
      <c r="A345" s="7">
        <v>336</v>
      </c>
      <c r="B345" s="16"/>
      <c r="C345" s="16" t="s">
        <v>651</v>
      </c>
      <c r="D345" s="6"/>
      <c r="E345" s="7">
        <v>1</v>
      </c>
      <c r="F345" s="6" t="s">
        <v>206</v>
      </c>
      <c r="G345" s="17">
        <v>14999</v>
      </c>
      <c r="H345" s="17">
        <v>14999</v>
      </c>
      <c r="I345" s="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>
      <c r="A346" s="7">
        <v>337</v>
      </c>
      <c r="B346" s="16"/>
      <c r="C346" s="16" t="s">
        <v>210</v>
      </c>
      <c r="D346" s="6"/>
      <c r="E346" s="7">
        <v>35</v>
      </c>
      <c r="F346" s="6" t="s">
        <v>85</v>
      </c>
      <c r="G346" s="17">
        <v>20</v>
      </c>
      <c r="H346" s="17">
        <v>700</v>
      </c>
      <c r="I346" s="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>
      <c r="A347" s="7">
        <v>338</v>
      </c>
      <c r="B347" s="16"/>
      <c r="C347" s="16" t="s">
        <v>652</v>
      </c>
      <c r="D347" s="6"/>
      <c r="E347" s="7">
        <v>35</v>
      </c>
      <c r="F347" s="6" t="s">
        <v>85</v>
      </c>
      <c r="G347" s="17">
        <v>100</v>
      </c>
      <c r="H347" s="17">
        <v>3500</v>
      </c>
      <c r="I347" s="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>
      <c r="A348" s="7">
        <v>339</v>
      </c>
      <c r="B348" s="16"/>
      <c r="C348" s="16" t="s">
        <v>567</v>
      </c>
      <c r="D348" s="6"/>
      <c r="E348" s="7">
        <v>1</v>
      </c>
      <c r="F348" s="6" t="s">
        <v>206</v>
      </c>
      <c r="G348" s="17">
        <v>14999</v>
      </c>
      <c r="H348" s="17">
        <v>14999</v>
      </c>
      <c r="I348" s="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>
      <c r="A349" s="7">
        <v>340</v>
      </c>
      <c r="B349" s="16"/>
      <c r="C349" s="16" t="s">
        <v>167</v>
      </c>
      <c r="D349" s="6"/>
      <c r="E349" s="7">
        <v>1</v>
      </c>
      <c r="F349" s="6" t="s">
        <v>206</v>
      </c>
      <c r="G349" s="17">
        <v>550</v>
      </c>
      <c r="H349" s="17">
        <v>550</v>
      </c>
      <c r="I349" s="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>
      <c r="A350" s="7">
        <v>341</v>
      </c>
      <c r="B350" s="16"/>
      <c r="C350" s="16" t="s">
        <v>335</v>
      </c>
      <c r="D350" s="6"/>
      <c r="E350" s="7">
        <v>1</v>
      </c>
      <c r="F350" s="6" t="s">
        <v>206</v>
      </c>
      <c r="G350" s="17">
        <v>950</v>
      </c>
      <c r="H350" s="17">
        <v>950</v>
      </c>
      <c r="I350" s="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>
      <c r="A351" s="7">
        <v>342</v>
      </c>
      <c r="B351" s="16"/>
      <c r="C351" s="16" t="s">
        <v>568</v>
      </c>
      <c r="D351" s="6"/>
      <c r="E351" s="7">
        <v>1</v>
      </c>
      <c r="F351" s="6" t="s">
        <v>206</v>
      </c>
      <c r="G351" s="17">
        <v>12550</v>
      </c>
      <c r="H351" s="17">
        <v>12550</v>
      </c>
      <c r="I351" s="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ht="25.5">
      <c r="A352" s="7">
        <v>343</v>
      </c>
      <c r="B352" s="16"/>
      <c r="C352" s="16" t="s">
        <v>434</v>
      </c>
      <c r="D352" s="6"/>
      <c r="E352" s="7">
        <v>1</v>
      </c>
      <c r="F352" s="6" t="s">
        <v>206</v>
      </c>
      <c r="G352" s="17">
        <v>3888.62</v>
      </c>
      <c r="H352" s="17">
        <v>3888.62</v>
      </c>
      <c r="I352" s="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>
      <c r="A353" s="7">
        <v>344</v>
      </c>
      <c r="B353" s="16"/>
      <c r="C353" s="16" t="s">
        <v>435</v>
      </c>
      <c r="D353" s="6"/>
      <c r="E353" s="7">
        <v>1</v>
      </c>
      <c r="F353" s="6" t="s">
        <v>206</v>
      </c>
      <c r="G353" s="17">
        <v>10122.379999999999</v>
      </c>
      <c r="H353" s="17">
        <v>10122.379999999999</v>
      </c>
      <c r="I353" s="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ht="38.25">
      <c r="A354" s="7">
        <v>345</v>
      </c>
      <c r="B354" s="16"/>
      <c r="C354" s="16" t="s">
        <v>436</v>
      </c>
      <c r="D354" s="6"/>
      <c r="E354" s="7">
        <v>1</v>
      </c>
      <c r="F354" s="6" t="s">
        <v>206</v>
      </c>
      <c r="G354" s="17">
        <v>3780</v>
      </c>
      <c r="H354" s="17">
        <v>3780</v>
      </c>
      <c r="I354" s="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ht="25.5">
      <c r="A355" s="7">
        <v>346</v>
      </c>
      <c r="B355" s="16"/>
      <c r="C355" s="16" t="s">
        <v>437</v>
      </c>
      <c r="D355" s="6"/>
      <c r="E355" s="7">
        <v>1</v>
      </c>
      <c r="F355" s="6" t="s">
        <v>206</v>
      </c>
      <c r="G355" s="17">
        <v>4650</v>
      </c>
      <c r="H355" s="17">
        <v>4650</v>
      </c>
      <c r="I355" s="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>
      <c r="A356" s="7">
        <v>347</v>
      </c>
      <c r="B356" s="16"/>
      <c r="C356" s="16" t="s">
        <v>569</v>
      </c>
      <c r="D356" s="6"/>
      <c r="E356" s="7">
        <v>1</v>
      </c>
      <c r="F356" s="6" t="s">
        <v>206</v>
      </c>
      <c r="G356" s="17">
        <v>8500</v>
      </c>
      <c r="H356" s="17">
        <v>8500</v>
      </c>
      <c r="I356" s="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>
      <c r="A357" s="7">
        <v>348</v>
      </c>
      <c r="B357" s="16"/>
      <c r="C357" s="16" t="s">
        <v>439</v>
      </c>
      <c r="D357" s="6"/>
      <c r="E357" s="7">
        <v>1</v>
      </c>
      <c r="F357" s="6" t="s">
        <v>206</v>
      </c>
      <c r="G357" s="17">
        <v>4500</v>
      </c>
      <c r="H357" s="17">
        <v>4500</v>
      </c>
      <c r="I357" s="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>
      <c r="A358" s="7">
        <v>349</v>
      </c>
      <c r="B358" s="16"/>
      <c r="C358" s="16" t="s">
        <v>166</v>
      </c>
      <c r="D358" s="6"/>
      <c r="E358" s="7">
        <v>1</v>
      </c>
      <c r="F358" s="6" t="s">
        <v>206</v>
      </c>
      <c r="G358" s="17">
        <v>3500</v>
      </c>
      <c r="H358" s="17">
        <v>3500</v>
      </c>
      <c r="I358" s="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>
      <c r="A359" s="7">
        <v>350</v>
      </c>
      <c r="B359" s="16"/>
      <c r="C359" s="16" t="s">
        <v>211</v>
      </c>
      <c r="D359" s="6"/>
      <c r="E359" s="7">
        <v>3</v>
      </c>
      <c r="F359" s="6" t="s">
        <v>125</v>
      </c>
      <c r="G359" s="17">
        <v>450</v>
      </c>
      <c r="H359" s="17">
        <v>1350</v>
      </c>
      <c r="I359" s="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>
      <c r="A360" s="7">
        <v>351</v>
      </c>
      <c r="B360" s="16"/>
      <c r="C360" s="16" t="s">
        <v>235</v>
      </c>
      <c r="D360" s="6"/>
      <c r="E360" s="7">
        <v>2</v>
      </c>
      <c r="F360" s="6" t="s">
        <v>109</v>
      </c>
      <c r="G360" s="17">
        <v>525</v>
      </c>
      <c r="H360" s="17">
        <v>1050</v>
      </c>
      <c r="I360" s="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ht="25.5">
      <c r="A361" s="9">
        <v>352</v>
      </c>
      <c r="B361" s="13" t="s">
        <v>23</v>
      </c>
      <c r="C361" s="13" t="s">
        <v>315</v>
      </c>
      <c r="D361" s="14" t="s">
        <v>38</v>
      </c>
      <c r="E361" s="14"/>
      <c r="F361" s="14"/>
      <c r="G361" s="13"/>
      <c r="H361" s="15">
        <v>121200</v>
      </c>
      <c r="I361" s="14" t="s">
        <v>26</v>
      </c>
      <c r="J361" s="19"/>
      <c r="K361" s="19">
        <v>1</v>
      </c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>
      <c r="A362" s="7">
        <v>353</v>
      </c>
      <c r="B362" s="16"/>
      <c r="C362" s="16" t="s">
        <v>150</v>
      </c>
      <c r="D362" s="6"/>
      <c r="E362" s="7">
        <v>45</v>
      </c>
      <c r="F362" s="6" t="s">
        <v>81</v>
      </c>
      <c r="G362" s="17">
        <v>150</v>
      </c>
      <c r="H362" s="17">
        <v>6750</v>
      </c>
      <c r="I362" s="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>
      <c r="A363" s="7">
        <v>354</v>
      </c>
      <c r="B363" s="16"/>
      <c r="C363" s="16" t="s">
        <v>153</v>
      </c>
      <c r="D363" s="6"/>
      <c r="E363" s="7">
        <v>45</v>
      </c>
      <c r="F363" s="6" t="s">
        <v>81</v>
      </c>
      <c r="G363" s="17">
        <v>180</v>
      </c>
      <c r="H363" s="17">
        <v>8100</v>
      </c>
      <c r="I363" s="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>
      <c r="A364" s="7">
        <v>355</v>
      </c>
      <c r="B364" s="16"/>
      <c r="C364" s="16" t="s">
        <v>151</v>
      </c>
      <c r="D364" s="6"/>
      <c r="E364" s="7">
        <v>45</v>
      </c>
      <c r="F364" s="6" t="s">
        <v>81</v>
      </c>
      <c r="G364" s="17">
        <v>250</v>
      </c>
      <c r="H364" s="17">
        <v>11250</v>
      </c>
      <c r="I364" s="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>
      <c r="A365" s="7">
        <v>356</v>
      </c>
      <c r="B365" s="16"/>
      <c r="C365" s="16" t="s">
        <v>150</v>
      </c>
      <c r="D365" s="6"/>
      <c r="E365" s="7">
        <v>45</v>
      </c>
      <c r="F365" s="6" t="s">
        <v>81</v>
      </c>
      <c r="G365" s="17">
        <v>150</v>
      </c>
      <c r="H365" s="17">
        <v>6750</v>
      </c>
      <c r="I365" s="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>
      <c r="A366" s="7">
        <v>357</v>
      </c>
      <c r="B366" s="16"/>
      <c r="C366" s="16" t="s">
        <v>156</v>
      </c>
      <c r="D366" s="6"/>
      <c r="E366" s="7">
        <v>45</v>
      </c>
      <c r="F366" s="6" t="s">
        <v>81</v>
      </c>
      <c r="G366" s="17">
        <v>250</v>
      </c>
      <c r="H366" s="17">
        <v>11250</v>
      </c>
      <c r="I366" s="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>
      <c r="A367" s="7">
        <v>358</v>
      </c>
      <c r="B367" s="16"/>
      <c r="C367" s="16" t="s">
        <v>210</v>
      </c>
      <c r="D367" s="6"/>
      <c r="E367" s="7">
        <v>45</v>
      </c>
      <c r="F367" s="6" t="s">
        <v>85</v>
      </c>
      <c r="G367" s="17">
        <v>20</v>
      </c>
      <c r="H367" s="17">
        <v>900</v>
      </c>
      <c r="I367" s="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>
      <c r="A368" s="7">
        <v>359</v>
      </c>
      <c r="B368" s="16"/>
      <c r="C368" s="16" t="s">
        <v>211</v>
      </c>
      <c r="D368" s="6"/>
      <c r="E368" s="7">
        <v>1</v>
      </c>
      <c r="F368" s="6" t="s">
        <v>212</v>
      </c>
      <c r="G368" s="17">
        <v>450</v>
      </c>
      <c r="H368" s="17">
        <v>450</v>
      </c>
      <c r="I368" s="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>
      <c r="A369" s="7">
        <v>360</v>
      </c>
      <c r="B369" s="16"/>
      <c r="C369" s="16" t="s">
        <v>235</v>
      </c>
      <c r="D369" s="6"/>
      <c r="E369" s="7">
        <v>2</v>
      </c>
      <c r="F369" s="6" t="s">
        <v>117</v>
      </c>
      <c r="G369" s="17">
        <v>525</v>
      </c>
      <c r="H369" s="17">
        <v>1050</v>
      </c>
      <c r="I369" s="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>
      <c r="A370" s="7">
        <v>361</v>
      </c>
      <c r="B370" s="16"/>
      <c r="C370" s="16" t="s">
        <v>652</v>
      </c>
      <c r="D370" s="6"/>
      <c r="E370" s="7">
        <v>45</v>
      </c>
      <c r="F370" s="6" t="s">
        <v>85</v>
      </c>
      <c r="G370" s="17">
        <v>100</v>
      </c>
      <c r="H370" s="17">
        <v>4500</v>
      </c>
      <c r="I370" s="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>
      <c r="A371" s="7">
        <v>362</v>
      </c>
      <c r="B371" s="16"/>
      <c r="C371" s="16" t="s">
        <v>174</v>
      </c>
      <c r="D371" s="6"/>
      <c r="E371" s="7">
        <v>54</v>
      </c>
      <c r="F371" s="6" t="s">
        <v>85</v>
      </c>
      <c r="G371" s="17">
        <v>1300</v>
      </c>
      <c r="H371" s="17">
        <v>70200</v>
      </c>
      <c r="I371" s="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ht="25.5">
      <c r="A372" s="9">
        <v>363</v>
      </c>
      <c r="B372" s="13" t="s">
        <v>23</v>
      </c>
      <c r="C372" s="13" t="s">
        <v>318</v>
      </c>
      <c r="D372" s="14" t="s">
        <v>38</v>
      </c>
      <c r="E372" s="14"/>
      <c r="F372" s="14"/>
      <c r="G372" s="13"/>
      <c r="H372" s="15">
        <v>145250</v>
      </c>
      <c r="I372" s="14" t="s">
        <v>26</v>
      </c>
      <c r="J372" s="19"/>
      <c r="K372" s="19">
        <v>1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>
      <c r="A373" s="7">
        <v>364</v>
      </c>
      <c r="B373" s="16"/>
      <c r="C373" s="16" t="s">
        <v>653</v>
      </c>
      <c r="D373" s="6"/>
      <c r="E373" s="7">
        <v>35</v>
      </c>
      <c r="F373" s="6" t="s">
        <v>81</v>
      </c>
      <c r="G373" s="17">
        <v>750</v>
      </c>
      <c r="H373" s="17">
        <v>26250</v>
      </c>
      <c r="I373" s="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>
      <c r="A374" s="7">
        <v>365</v>
      </c>
      <c r="B374" s="16"/>
      <c r="C374" s="16" t="s">
        <v>654</v>
      </c>
      <c r="D374" s="6"/>
      <c r="E374" s="7">
        <v>35</v>
      </c>
      <c r="F374" s="6" t="s">
        <v>81</v>
      </c>
      <c r="G374" s="17">
        <v>600</v>
      </c>
      <c r="H374" s="17">
        <v>21000</v>
      </c>
      <c r="I374" s="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>
      <c r="A375" s="7">
        <v>366</v>
      </c>
      <c r="B375" s="16"/>
      <c r="C375" s="16" t="s">
        <v>655</v>
      </c>
      <c r="D375" s="6"/>
      <c r="E375" s="7">
        <v>35</v>
      </c>
      <c r="F375" s="6" t="s">
        <v>81</v>
      </c>
      <c r="G375" s="17">
        <v>900</v>
      </c>
      <c r="H375" s="17">
        <v>31500</v>
      </c>
      <c r="I375" s="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>
      <c r="A376" s="7">
        <v>367</v>
      </c>
      <c r="B376" s="16"/>
      <c r="C376" s="16" t="s">
        <v>649</v>
      </c>
      <c r="D376" s="6"/>
      <c r="E376" s="7">
        <v>35</v>
      </c>
      <c r="F376" s="6" t="s">
        <v>81</v>
      </c>
      <c r="G376" s="17">
        <v>600</v>
      </c>
      <c r="H376" s="17">
        <v>21000</v>
      </c>
      <c r="I376" s="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>
      <c r="A377" s="7">
        <v>368</v>
      </c>
      <c r="B377" s="16"/>
      <c r="C377" s="16" t="s">
        <v>650</v>
      </c>
      <c r="D377" s="6"/>
      <c r="E377" s="7">
        <v>35</v>
      </c>
      <c r="F377" s="6" t="s">
        <v>81</v>
      </c>
      <c r="G377" s="17">
        <v>900</v>
      </c>
      <c r="H377" s="17">
        <v>31500</v>
      </c>
      <c r="I377" s="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>
      <c r="A378" s="7">
        <v>369</v>
      </c>
      <c r="B378" s="16"/>
      <c r="C378" s="16" t="s">
        <v>210</v>
      </c>
      <c r="D378" s="6"/>
      <c r="E378" s="7">
        <v>150</v>
      </c>
      <c r="F378" s="6" t="s">
        <v>85</v>
      </c>
      <c r="G378" s="17">
        <v>20</v>
      </c>
      <c r="H378" s="17">
        <v>3000</v>
      </c>
      <c r="I378" s="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>
      <c r="A379" s="7">
        <v>370</v>
      </c>
      <c r="B379" s="16"/>
      <c r="C379" s="16" t="s">
        <v>211</v>
      </c>
      <c r="D379" s="6"/>
      <c r="E379" s="7">
        <v>5</v>
      </c>
      <c r="F379" s="6" t="s">
        <v>212</v>
      </c>
      <c r="G379" s="17">
        <v>450</v>
      </c>
      <c r="H379" s="17">
        <v>2250</v>
      </c>
      <c r="I379" s="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>
      <c r="A380" s="7">
        <v>371</v>
      </c>
      <c r="B380" s="16"/>
      <c r="C380" s="16" t="s">
        <v>235</v>
      </c>
      <c r="D380" s="6"/>
      <c r="E380" s="7">
        <v>10</v>
      </c>
      <c r="F380" s="6" t="s">
        <v>117</v>
      </c>
      <c r="G380" s="17">
        <v>525</v>
      </c>
      <c r="H380" s="17">
        <v>5250</v>
      </c>
      <c r="I380" s="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>
      <c r="A381" s="7">
        <v>372</v>
      </c>
      <c r="B381" s="16"/>
      <c r="C381" s="16" t="s">
        <v>652</v>
      </c>
      <c r="D381" s="6"/>
      <c r="E381" s="7">
        <v>35</v>
      </c>
      <c r="F381" s="6" t="s">
        <v>85</v>
      </c>
      <c r="G381" s="17">
        <v>100</v>
      </c>
      <c r="H381" s="17">
        <v>3500</v>
      </c>
      <c r="I381" s="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25.5">
      <c r="A382" s="9">
        <v>373</v>
      </c>
      <c r="B382" s="13" t="s">
        <v>23</v>
      </c>
      <c r="C382" s="13" t="s">
        <v>320</v>
      </c>
      <c r="D382" s="14" t="s">
        <v>38</v>
      </c>
      <c r="E382" s="14"/>
      <c r="F382" s="14"/>
      <c r="G382" s="13"/>
      <c r="H382" s="15">
        <v>67050</v>
      </c>
      <c r="I382" s="14" t="s">
        <v>26</v>
      </c>
      <c r="J382" s="19"/>
      <c r="K382" s="19">
        <v>1</v>
      </c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>
      <c r="A383" s="7">
        <v>374</v>
      </c>
      <c r="B383" s="16"/>
      <c r="C383" s="16" t="s">
        <v>153</v>
      </c>
      <c r="D383" s="6"/>
      <c r="E383" s="7">
        <v>30</v>
      </c>
      <c r="F383" s="6" t="s">
        <v>81</v>
      </c>
      <c r="G383" s="17">
        <v>150</v>
      </c>
      <c r="H383" s="17">
        <v>4500</v>
      </c>
      <c r="I383" s="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>
      <c r="A384" s="7">
        <v>375</v>
      </c>
      <c r="B384" s="16"/>
      <c r="C384" s="16" t="s">
        <v>150</v>
      </c>
      <c r="D384" s="6"/>
      <c r="E384" s="7">
        <v>30</v>
      </c>
      <c r="F384" s="6" t="s">
        <v>81</v>
      </c>
      <c r="G384" s="17">
        <v>120</v>
      </c>
      <c r="H384" s="17">
        <v>3600</v>
      </c>
      <c r="I384" s="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>
      <c r="A385" s="7">
        <v>376</v>
      </c>
      <c r="B385" s="16"/>
      <c r="C385" s="16" t="s">
        <v>151</v>
      </c>
      <c r="D385" s="6"/>
      <c r="E385" s="7">
        <v>30</v>
      </c>
      <c r="F385" s="6" t="s">
        <v>81</v>
      </c>
      <c r="G385" s="17">
        <v>180</v>
      </c>
      <c r="H385" s="17">
        <v>5400</v>
      </c>
      <c r="I385" s="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>
      <c r="A386" s="7">
        <v>377</v>
      </c>
      <c r="B386" s="16"/>
      <c r="C386" s="16" t="s">
        <v>150</v>
      </c>
      <c r="D386" s="6"/>
      <c r="E386" s="7">
        <v>30</v>
      </c>
      <c r="F386" s="6" t="s">
        <v>81</v>
      </c>
      <c r="G386" s="17">
        <v>120</v>
      </c>
      <c r="H386" s="17">
        <v>3600</v>
      </c>
      <c r="I386" s="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>
      <c r="A387" s="7">
        <v>378</v>
      </c>
      <c r="B387" s="16"/>
      <c r="C387" s="16" t="s">
        <v>156</v>
      </c>
      <c r="D387" s="6"/>
      <c r="E387" s="7">
        <v>30</v>
      </c>
      <c r="F387" s="6" t="s">
        <v>81</v>
      </c>
      <c r="G387" s="17">
        <v>180</v>
      </c>
      <c r="H387" s="17">
        <v>5400</v>
      </c>
      <c r="I387" s="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>
      <c r="A388" s="7">
        <v>379</v>
      </c>
      <c r="B388" s="16"/>
      <c r="C388" s="16" t="s">
        <v>210</v>
      </c>
      <c r="D388" s="6"/>
      <c r="E388" s="7">
        <v>30</v>
      </c>
      <c r="F388" s="6" t="s">
        <v>85</v>
      </c>
      <c r="G388" s="17">
        <v>20</v>
      </c>
      <c r="H388" s="17">
        <v>600</v>
      </c>
      <c r="I388" s="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>
      <c r="A389" s="7">
        <v>380</v>
      </c>
      <c r="B389" s="16"/>
      <c r="C389" s="16" t="s">
        <v>235</v>
      </c>
      <c r="D389" s="6"/>
      <c r="E389" s="7">
        <v>2</v>
      </c>
      <c r="F389" s="6" t="s">
        <v>109</v>
      </c>
      <c r="G389" s="17">
        <v>525</v>
      </c>
      <c r="H389" s="17">
        <v>1050</v>
      </c>
      <c r="I389" s="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>
      <c r="A390" s="7">
        <v>381</v>
      </c>
      <c r="B390" s="16"/>
      <c r="C390" s="16" t="s">
        <v>652</v>
      </c>
      <c r="D390" s="6"/>
      <c r="E390" s="7">
        <v>30</v>
      </c>
      <c r="F390" s="6" t="s">
        <v>85</v>
      </c>
      <c r="G390" s="17">
        <v>100</v>
      </c>
      <c r="H390" s="17">
        <v>3000</v>
      </c>
      <c r="I390" s="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>
      <c r="A391" s="7">
        <v>382</v>
      </c>
      <c r="B391" s="16"/>
      <c r="C391" s="16" t="s">
        <v>211</v>
      </c>
      <c r="D391" s="6"/>
      <c r="E391" s="7">
        <v>2</v>
      </c>
      <c r="F391" s="6" t="s">
        <v>125</v>
      </c>
      <c r="G391" s="17">
        <v>450</v>
      </c>
      <c r="H391" s="17">
        <v>900</v>
      </c>
      <c r="I391" s="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>
      <c r="A392" s="7">
        <v>383</v>
      </c>
      <c r="B392" s="16"/>
      <c r="C392" s="16" t="s">
        <v>174</v>
      </c>
      <c r="D392" s="6"/>
      <c r="E392" s="7">
        <v>30</v>
      </c>
      <c r="F392" s="6" t="s">
        <v>85</v>
      </c>
      <c r="G392" s="17">
        <v>1300</v>
      </c>
      <c r="H392" s="17">
        <v>39000</v>
      </c>
      <c r="I392" s="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ht="25.5">
      <c r="A393" s="9">
        <v>384</v>
      </c>
      <c r="B393" s="13" t="s">
        <v>23</v>
      </c>
      <c r="C393" s="13" t="s">
        <v>319</v>
      </c>
      <c r="D393" s="14" t="s">
        <v>38</v>
      </c>
      <c r="E393" s="14"/>
      <c r="F393" s="14"/>
      <c r="G393" s="13"/>
      <c r="H393" s="15">
        <v>71025</v>
      </c>
      <c r="I393" s="14" t="s">
        <v>26</v>
      </c>
      <c r="J393" s="19"/>
      <c r="K393" s="19">
        <v>1</v>
      </c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>
      <c r="A394" s="7">
        <v>385</v>
      </c>
      <c r="B394" s="16"/>
      <c r="C394" s="16" t="s">
        <v>153</v>
      </c>
      <c r="D394" s="6"/>
      <c r="E394" s="7">
        <v>30</v>
      </c>
      <c r="F394" s="6" t="s">
        <v>81</v>
      </c>
      <c r="G394" s="17">
        <v>150</v>
      </c>
      <c r="H394" s="17">
        <v>4500</v>
      </c>
      <c r="I394" s="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>
      <c r="A395" s="7">
        <v>386</v>
      </c>
      <c r="B395" s="16"/>
      <c r="C395" s="16" t="s">
        <v>150</v>
      </c>
      <c r="D395" s="6"/>
      <c r="E395" s="7">
        <v>30</v>
      </c>
      <c r="F395" s="6" t="s">
        <v>81</v>
      </c>
      <c r="G395" s="17">
        <v>120</v>
      </c>
      <c r="H395" s="17">
        <v>3600</v>
      </c>
      <c r="I395" s="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>
      <c r="A396" s="7">
        <v>387</v>
      </c>
      <c r="B396" s="16"/>
      <c r="C396" s="16" t="s">
        <v>151</v>
      </c>
      <c r="D396" s="6"/>
      <c r="E396" s="7">
        <v>30</v>
      </c>
      <c r="F396" s="6" t="s">
        <v>81</v>
      </c>
      <c r="G396" s="17">
        <v>180</v>
      </c>
      <c r="H396" s="17">
        <v>5400</v>
      </c>
      <c r="I396" s="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>
      <c r="A397" s="7">
        <v>388</v>
      </c>
      <c r="B397" s="16"/>
      <c r="C397" s="16" t="s">
        <v>150</v>
      </c>
      <c r="D397" s="6"/>
      <c r="E397" s="7">
        <v>30</v>
      </c>
      <c r="F397" s="6" t="s">
        <v>81</v>
      </c>
      <c r="G397" s="17">
        <v>120</v>
      </c>
      <c r="H397" s="17">
        <v>3600</v>
      </c>
      <c r="I397" s="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>
      <c r="A398" s="7">
        <v>389</v>
      </c>
      <c r="B398" s="16"/>
      <c r="C398" s="16" t="s">
        <v>156</v>
      </c>
      <c r="D398" s="6"/>
      <c r="E398" s="7">
        <v>30</v>
      </c>
      <c r="F398" s="6" t="s">
        <v>81</v>
      </c>
      <c r="G398" s="17">
        <v>180</v>
      </c>
      <c r="H398" s="17">
        <v>5400</v>
      </c>
      <c r="I398" s="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>
      <c r="A399" s="7">
        <v>390</v>
      </c>
      <c r="B399" s="16"/>
      <c r="C399" s="16" t="s">
        <v>210</v>
      </c>
      <c r="D399" s="6"/>
      <c r="E399" s="7">
        <v>30</v>
      </c>
      <c r="F399" s="6" t="s">
        <v>85</v>
      </c>
      <c r="G399" s="17">
        <v>20</v>
      </c>
      <c r="H399" s="17">
        <v>600</v>
      </c>
      <c r="I399" s="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>
      <c r="A400" s="7">
        <v>391</v>
      </c>
      <c r="B400" s="16"/>
      <c r="C400" s="16" t="s">
        <v>652</v>
      </c>
      <c r="D400" s="6"/>
      <c r="E400" s="7">
        <v>30</v>
      </c>
      <c r="F400" s="6" t="s">
        <v>85</v>
      </c>
      <c r="G400" s="17">
        <v>100</v>
      </c>
      <c r="H400" s="17">
        <v>3000</v>
      </c>
      <c r="I400" s="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>
      <c r="A401" s="7">
        <v>392</v>
      </c>
      <c r="B401" s="16"/>
      <c r="C401" s="16" t="s">
        <v>235</v>
      </c>
      <c r="D401" s="6"/>
      <c r="E401" s="7">
        <v>3</v>
      </c>
      <c r="F401" s="6" t="s">
        <v>109</v>
      </c>
      <c r="G401" s="17">
        <v>525</v>
      </c>
      <c r="H401" s="17">
        <v>1575</v>
      </c>
      <c r="I401" s="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>
      <c r="A402" s="7">
        <v>393</v>
      </c>
      <c r="B402" s="16"/>
      <c r="C402" s="16" t="s">
        <v>211</v>
      </c>
      <c r="D402" s="6"/>
      <c r="E402" s="7">
        <v>3</v>
      </c>
      <c r="F402" s="6" t="s">
        <v>125</v>
      </c>
      <c r="G402" s="17">
        <v>450</v>
      </c>
      <c r="H402" s="17">
        <v>1350</v>
      </c>
      <c r="I402" s="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>
      <c r="A403" s="7">
        <v>394</v>
      </c>
      <c r="B403" s="16"/>
      <c r="C403" s="16" t="s">
        <v>174</v>
      </c>
      <c r="D403" s="6"/>
      <c r="E403" s="7">
        <v>30</v>
      </c>
      <c r="F403" s="6" t="s">
        <v>85</v>
      </c>
      <c r="G403" s="17">
        <v>1300</v>
      </c>
      <c r="H403" s="17">
        <v>39000</v>
      </c>
      <c r="I403" s="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>
      <c r="A404" s="7">
        <v>395</v>
      </c>
      <c r="B404" s="16"/>
      <c r="C404" s="16" t="s">
        <v>341</v>
      </c>
      <c r="D404" s="6"/>
      <c r="E404" s="7">
        <v>15</v>
      </c>
      <c r="F404" s="6" t="s">
        <v>109</v>
      </c>
      <c r="G404" s="17">
        <v>200</v>
      </c>
      <c r="H404" s="17">
        <v>3000</v>
      </c>
      <c r="I404" s="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ht="25.5">
      <c r="A405" s="9">
        <v>396</v>
      </c>
      <c r="B405" s="13" t="s">
        <v>23</v>
      </c>
      <c r="C405" s="13" t="s">
        <v>321</v>
      </c>
      <c r="D405" s="14" t="s">
        <v>38</v>
      </c>
      <c r="E405" s="14"/>
      <c r="F405" s="14"/>
      <c r="G405" s="13"/>
      <c r="H405" s="15">
        <v>215238</v>
      </c>
      <c r="I405" s="14" t="s">
        <v>26</v>
      </c>
      <c r="J405" s="19"/>
      <c r="K405" s="19">
        <v>1</v>
      </c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>
      <c r="A406" s="7">
        <v>397</v>
      </c>
      <c r="B406" s="16"/>
      <c r="C406" s="16" t="s">
        <v>153</v>
      </c>
      <c r="D406" s="6"/>
      <c r="E406" s="7">
        <v>45</v>
      </c>
      <c r="F406" s="6" t="s">
        <v>81</v>
      </c>
      <c r="G406" s="17">
        <v>180</v>
      </c>
      <c r="H406" s="17">
        <v>8100</v>
      </c>
      <c r="I406" s="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>
      <c r="A407" s="7">
        <v>398</v>
      </c>
      <c r="B407" s="16"/>
      <c r="C407" s="16" t="s">
        <v>150</v>
      </c>
      <c r="D407" s="6"/>
      <c r="E407" s="7">
        <v>45</v>
      </c>
      <c r="F407" s="6" t="s">
        <v>81</v>
      </c>
      <c r="G407" s="17">
        <v>150</v>
      </c>
      <c r="H407" s="17">
        <v>6750</v>
      </c>
      <c r="I407" s="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>
      <c r="A408" s="7">
        <v>399</v>
      </c>
      <c r="B408" s="16"/>
      <c r="C408" s="16" t="s">
        <v>151</v>
      </c>
      <c r="D408" s="6"/>
      <c r="E408" s="7">
        <v>45</v>
      </c>
      <c r="F408" s="6" t="s">
        <v>81</v>
      </c>
      <c r="G408" s="17">
        <v>250</v>
      </c>
      <c r="H408" s="17">
        <v>11250</v>
      </c>
      <c r="I408" s="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>
      <c r="A409" s="7">
        <v>400</v>
      </c>
      <c r="B409" s="16"/>
      <c r="C409" s="16" t="s">
        <v>150</v>
      </c>
      <c r="D409" s="6"/>
      <c r="E409" s="7">
        <v>45</v>
      </c>
      <c r="F409" s="6" t="s">
        <v>81</v>
      </c>
      <c r="G409" s="17">
        <v>150</v>
      </c>
      <c r="H409" s="17">
        <v>6750</v>
      </c>
      <c r="I409" s="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>
      <c r="A410" s="7">
        <v>401</v>
      </c>
      <c r="B410" s="16"/>
      <c r="C410" s="16" t="s">
        <v>156</v>
      </c>
      <c r="D410" s="6"/>
      <c r="E410" s="7">
        <v>45</v>
      </c>
      <c r="F410" s="6" t="s">
        <v>81</v>
      </c>
      <c r="G410" s="17">
        <v>250</v>
      </c>
      <c r="H410" s="17">
        <v>11250</v>
      </c>
      <c r="I410" s="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>
      <c r="A411" s="7">
        <v>402</v>
      </c>
      <c r="B411" s="16"/>
      <c r="C411" s="16" t="s">
        <v>685</v>
      </c>
      <c r="D411" s="6"/>
      <c r="E411" s="7">
        <v>2</v>
      </c>
      <c r="F411" s="6" t="s">
        <v>206</v>
      </c>
      <c r="G411" s="17">
        <v>14999</v>
      </c>
      <c r="H411" s="17">
        <v>29998</v>
      </c>
      <c r="I411" s="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>
      <c r="A412" s="7">
        <v>403</v>
      </c>
      <c r="B412" s="16"/>
      <c r="C412" s="16" t="s">
        <v>661</v>
      </c>
      <c r="D412" s="6"/>
      <c r="E412" s="7">
        <v>1</v>
      </c>
      <c r="F412" s="6" t="s">
        <v>206</v>
      </c>
      <c r="G412" s="17">
        <v>7502</v>
      </c>
      <c r="H412" s="17">
        <v>7502</v>
      </c>
      <c r="I412" s="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>
      <c r="A413" s="7">
        <v>404</v>
      </c>
      <c r="B413" s="16"/>
      <c r="C413" s="16" t="s">
        <v>686</v>
      </c>
      <c r="D413" s="6"/>
      <c r="E413" s="7">
        <v>1</v>
      </c>
      <c r="F413" s="6" t="s">
        <v>206</v>
      </c>
      <c r="G413" s="17">
        <v>14499</v>
      </c>
      <c r="H413" s="17">
        <v>14499</v>
      </c>
      <c r="I413" s="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>
      <c r="A414" s="7">
        <v>405</v>
      </c>
      <c r="B414" s="16"/>
      <c r="C414" s="16" t="s">
        <v>687</v>
      </c>
      <c r="D414" s="6"/>
      <c r="E414" s="7">
        <v>1</v>
      </c>
      <c r="F414" s="6" t="s">
        <v>134</v>
      </c>
      <c r="G414" s="17">
        <v>13500</v>
      </c>
      <c r="H414" s="17">
        <v>13500</v>
      </c>
      <c r="I414" s="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>
      <c r="A415" s="7">
        <v>406</v>
      </c>
      <c r="B415" s="16"/>
      <c r="C415" s="16" t="s">
        <v>688</v>
      </c>
      <c r="D415" s="6"/>
      <c r="E415" s="7">
        <v>5</v>
      </c>
      <c r="F415" s="6" t="s">
        <v>117</v>
      </c>
      <c r="G415" s="17">
        <v>750</v>
      </c>
      <c r="H415" s="17">
        <v>3750</v>
      </c>
      <c r="I415" s="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>
      <c r="A416" s="7">
        <v>407</v>
      </c>
      <c r="B416" s="16"/>
      <c r="C416" s="16" t="s">
        <v>689</v>
      </c>
      <c r="D416" s="6"/>
      <c r="E416" s="7">
        <v>1</v>
      </c>
      <c r="F416" s="6" t="s">
        <v>112</v>
      </c>
      <c r="G416" s="17">
        <v>12000</v>
      </c>
      <c r="H416" s="17">
        <v>12000</v>
      </c>
      <c r="I416" s="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>
      <c r="A417" s="7">
        <v>408</v>
      </c>
      <c r="B417" s="16"/>
      <c r="C417" s="16" t="s">
        <v>690</v>
      </c>
      <c r="D417" s="6"/>
      <c r="E417" s="7">
        <v>1</v>
      </c>
      <c r="F417" s="6" t="s">
        <v>206</v>
      </c>
      <c r="G417" s="17">
        <v>14999</v>
      </c>
      <c r="H417" s="17">
        <v>14999</v>
      </c>
      <c r="I417" s="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>
      <c r="A418" s="7">
        <v>409</v>
      </c>
      <c r="B418" s="16"/>
      <c r="C418" s="16" t="s">
        <v>210</v>
      </c>
      <c r="D418" s="6"/>
      <c r="E418" s="7">
        <v>45</v>
      </c>
      <c r="F418" s="6" t="s">
        <v>85</v>
      </c>
      <c r="G418" s="17">
        <v>20</v>
      </c>
      <c r="H418" s="17">
        <v>900</v>
      </c>
      <c r="I418" s="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>
      <c r="A419" s="7">
        <v>410</v>
      </c>
      <c r="B419" s="16"/>
      <c r="C419" s="16" t="s">
        <v>211</v>
      </c>
      <c r="D419" s="6"/>
      <c r="E419" s="7">
        <v>1</v>
      </c>
      <c r="F419" s="6" t="s">
        <v>212</v>
      </c>
      <c r="G419" s="17">
        <v>450</v>
      </c>
      <c r="H419" s="17">
        <v>450</v>
      </c>
      <c r="I419" s="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>
      <c r="A420" s="7">
        <v>411</v>
      </c>
      <c r="B420" s="16"/>
      <c r="C420" s="16" t="s">
        <v>667</v>
      </c>
      <c r="D420" s="6"/>
      <c r="E420" s="7">
        <v>2</v>
      </c>
      <c r="F420" s="6" t="s">
        <v>109</v>
      </c>
      <c r="G420" s="17">
        <v>525</v>
      </c>
      <c r="H420" s="17">
        <v>1050</v>
      </c>
      <c r="I420" s="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>
      <c r="A421" s="7">
        <v>412</v>
      </c>
      <c r="B421" s="16"/>
      <c r="C421" s="16" t="s">
        <v>663</v>
      </c>
      <c r="D421" s="6"/>
      <c r="E421" s="7">
        <v>45</v>
      </c>
      <c r="F421" s="6" t="s">
        <v>85</v>
      </c>
      <c r="G421" s="17">
        <v>100</v>
      </c>
      <c r="H421" s="17">
        <v>4500</v>
      </c>
      <c r="I421" s="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>
      <c r="A422" s="7">
        <v>413</v>
      </c>
      <c r="B422" s="16"/>
      <c r="C422" s="16" t="s">
        <v>92</v>
      </c>
      <c r="D422" s="6"/>
      <c r="E422" s="7">
        <v>1</v>
      </c>
      <c r="F422" s="6" t="s">
        <v>206</v>
      </c>
      <c r="G422" s="17">
        <v>14999</v>
      </c>
      <c r="H422" s="17">
        <v>14999</v>
      </c>
      <c r="I422" s="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>
      <c r="A423" s="7">
        <v>414</v>
      </c>
      <c r="B423" s="16"/>
      <c r="C423" s="16" t="s">
        <v>167</v>
      </c>
      <c r="D423" s="6"/>
      <c r="E423" s="7">
        <v>1</v>
      </c>
      <c r="F423" s="6" t="s">
        <v>206</v>
      </c>
      <c r="G423" s="17">
        <v>550</v>
      </c>
      <c r="H423" s="17">
        <v>550</v>
      </c>
      <c r="I423" s="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>
      <c r="A424" s="7">
        <v>415</v>
      </c>
      <c r="B424" s="16"/>
      <c r="C424" s="16" t="s">
        <v>335</v>
      </c>
      <c r="D424" s="6"/>
      <c r="E424" s="7">
        <v>1</v>
      </c>
      <c r="F424" s="6" t="s">
        <v>206</v>
      </c>
      <c r="G424" s="17">
        <v>950</v>
      </c>
      <c r="H424" s="17">
        <v>950</v>
      </c>
      <c r="I424" s="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>
      <c r="A425" s="7">
        <v>416</v>
      </c>
      <c r="B425" s="16"/>
      <c r="C425" s="16" t="s">
        <v>568</v>
      </c>
      <c r="D425" s="6"/>
      <c r="E425" s="7">
        <v>1</v>
      </c>
      <c r="F425" s="6" t="s">
        <v>206</v>
      </c>
      <c r="G425" s="17">
        <v>12550</v>
      </c>
      <c r="H425" s="17">
        <v>12550</v>
      </c>
      <c r="I425" s="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ht="25.5">
      <c r="A426" s="7">
        <v>417</v>
      </c>
      <c r="B426" s="16"/>
      <c r="C426" s="16" t="s">
        <v>434</v>
      </c>
      <c r="D426" s="6"/>
      <c r="E426" s="7">
        <v>1</v>
      </c>
      <c r="F426" s="6" t="s">
        <v>206</v>
      </c>
      <c r="G426" s="17">
        <v>3888.62</v>
      </c>
      <c r="H426" s="17">
        <v>3888.62</v>
      </c>
      <c r="I426" s="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>
      <c r="A427" s="7">
        <v>418</v>
      </c>
      <c r="B427" s="16"/>
      <c r="C427" s="16" t="s">
        <v>435</v>
      </c>
      <c r="D427" s="6"/>
      <c r="E427" s="7">
        <v>1</v>
      </c>
      <c r="F427" s="6" t="s">
        <v>206</v>
      </c>
      <c r="G427" s="17">
        <v>10122.379999999999</v>
      </c>
      <c r="H427" s="17">
        <v>10122.379999999999</v>
      </c>
      <c r="I427" s="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ht="38.25">
      <c r="A428" s="7">
        <v>419</v>
      </c>
      <c r="B428" s="16"/>
      <c r="C428" s="16" t="s">
        <v>436</v>
      </c>
      <c r="D428" s="6"/>
      <c r="E428" s="7">
        <v>1</v>
      </c>
      <c r="F428" s="6" t="s">
        <v>206</v>
      </c>
      <c r="G428" s="17">
        <v>3780</v>
      </c>
      <c r="H428" s="17">
        <v>3780</v>
      </c>
      <c r="I428" s="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ht="25.5">
      <c r="A429" s="7">
        <v>420</v>
      </c>
      <c r="B429" s="16"/>
      <c r="C429" s="16" t="s">
        <v>437</v>
      </c>
      <c r="D429" s="6"/>
      <c r="E429" s="7">
        <v>1</v>
      </c>
      <c r="F429" s="6" t="s">
        <v>206</v>
      </c>
      <c r="G429" s="17">
        <v>4650</v>
      </c>
      <c r="H429" s="17">
        <v>4650</v>
      </c>
      <c r="I429" s="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>
      <c r="A430" s="7">
        <v>421</v>
      </c>
      <c r="B430" s="16"/>
      <c r="C430" s="16" t="s">
        <v>569</v>
      </c>
      <c r="D430" s="6"/>
      <c r="E430" s="7">
        <v>1</v>
      </c>
      <c r="F430" s="6" t="s">
        <v>206</v>
      </c>
      <c r="G430" s="17">
        <v>8500</v>
      </c>
      <c r="H430" s="17">
        <v>8500</v>
      </c>
      <c r="I430" s="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>
      <c r="A431" s="7">
        <v>422</v>
      </c>
      <c r="B431" s="16"/>
      <c r="C431" s="16" t="s">
        <v>439</v>
      </c>
      <c r="D431" s="6"/>
      <c r="E431" s="7">
        <v>1</v>
      </c>
      <c r="F431" s="6" t="s">
        <v>206</v>
      </c>
      <c r="G431" s="17">
        <v>4500</v>
      </c>
      <c r="H431" s="17">
        <v>4500</v>
      </c>
      <c r="I431" s="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>
      <c r="A432" s="7">
        <v>423</v>
      </c>
      <c r="B432" s="16"/>
      <c r="C432" s="16" t="s">
        <v>166</v>
      </c>
      <c r="D432" s="6"/>
      <c r="E432" s="7">
        <v>1</v>
      </c>
      <c r="F432" s="6" t="s">
        <v>206</v>
      </c>
      <c r="G432" s="17">
        <v>3500</v>
      </c>
      <c r="H432" s="17">
        <v>3500</v>
      </c>
      <c r="I432" s="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ht="25.5">
      <c r="A433" s="9">
        <v>424</v>
      </c>
      <c r="B433" s="13" t="s">
        <v>23</v>
      </c>
      <c r="C433" s="13" t="s">
        <v>257</v>
      </c>
      <c r="D433" s="14" t="s">
        <v>38</v>
      </c>
      <c r="E433" s="14"/>
      <c r="F433" s="14"/>
      <c r="G433" s="13"/>
      <c r="H433" s="15">
        <v>183890</v>
      </c>
      <c r="I433" s="14" t="s">
        <v>26</v>
      </c>
      <c r="J433" s="19"/>
      <c r="K433" s="19"/>
      <c r="L433" s="19"/>
      <c r="M433" s="19"/>
      <c r="N433" s="19"/>
      <c r="O433" s="19">
        <v>1</v>
      </c>
      <c r="P433" s="19"/>
      <c r="Q433" s="19"/>
      <c r="R433" s="19"/>
      <c r="S433" s="19"/>
      <c r="T433" s="19"/>
      <c r="U433" s="19"/>
    </row>
    <row r="434" spans="1:21">
      <c r="A434" s="7">
        <v>425</v>
      </c>
      <c r="B434" s="16"/>
      <c r="C434" s="16" t="s">
        <v>153</v>
      </c>
      <c r="D434" s="6"/>
      <c r="E434" s="7">
        <v>60</v>
      </c>
      <c r="F434" s="6" t="s">
        <v>81</v>
      </c>
      <c r="G434" s="17">
        <v>180</v>
      </c>
      <c r="H434" s="17">
        <v>10800</v>
      </c>
      <c r="I434" s="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>
      <c r="A435" s="7">
        <v>426</v>
      </c>
      <c r="B435" s="16"/>
      <c r="C435" s="16" t="s">
        <v>615</v>
      </c>
      <c r="D435" s="6"/>
      <c r="E435" s="7">
        <v>60</v>
      </c>
      <c r="F435" s="6" t="s">
        <v>81</v>
      </c>
      <c r="G435" s="17">
        <v>150</v>
      </c>
      <c r="H435" s="17">
        <v>9000</v>
      </c>
      <c r="I435" s="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>
      <c r="A436" s="7">
        <v>427</v>
      </c>
      <c r="B436" s="16"/>
      <c r="C436" s="16" t="s">
        <v>151</v>
      </c>
      <c r="D436" s="6"/>
      <c r="E436" s="7">
        <v>60</v>
      </c>
      <c r="F436" s="6" t="s">
        <v>81</v>
      </c>
      <c r="G436" s="17">
        <v>250</v>
      </c>
      <c r="H436" s="17">
        <v>15000</v>
      </c>
      <c r="I436" s="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>
      <c r="A437" s="7">
        <v>428</v>
      </c>
      <c r="B437" s="16"/>
      <c r="C437" s="16" t="s">
        <v>616</v>
      </c>
      <c r="D437" s="6"/>
      <c r="E437" s="7">
        <v>60</v>
      </c>
      <c r="F437" s="6" t="s">
        <v>81</v>
      </c>
      <c r="G437" s="17">
        <v>150</v>
      </c>
      <c r="H437" s="17">
        <v>9000</v>
      </c>
      <c r="I437" s="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>
      <c r="A438" s="7">
        <v>429</v>
      </c>
      <c r="B438" s="16"/>
      <c r="C438" s="16" t="s">
        <v>156</v>
      </c>
      <c r="D438" s="6"/>
      <c r="E438" s="7">
        <v>60</v>
      </c>
      <c r="F438" s="6" t="s">
        <v>81</v>
      </c>
      <c r="G438" s="17">
        <v>250</v>
      </c>
      <c r="H438" s="17">
        <v>15000</v>
      </c>
      <c r="I438" s="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>
      <c r="A439" s="7">
        <v>430</v>
      </c>
      <c r="B439" s="16"/>
      <c r="C439" s="16" t="s">
        <v>691</v>
      </c>
      <c r="D439" s="6"/>
      <c r="E439" s="7">
        <v>3</v>
      </c>
      <c r="F439" s="6" t="s">
        <v>206</v>
      </c>
      <c r="G439" s="17">
        <v>14999</v>
      </c>
      <c r="H439" s="17">
        <v>44997</v>
      </c>
      <c r="I439" s="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>
      <c r="A440" s="7">
        <v>431</v>
      </c>
      <c r="B440" s="16"/>
      <c r="C440" s="16" t="s">
        <v>692</v>
      </c>
      <c r="D440" s="6"/>
      <c r="E440" s="7">
        <v>3</v>
      </c>
      <c r="F440" s="6" t="s">
        <v>206</v>
      </c>
      <c r="G440" s="17">
        <v>12167.67</v>
      </c>
      <c r="H440" s="17">
        <v>36503.01</v>
      </c>
      <c r="I440" s="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>
      <c r="A441" s="7">
        <v>432</v>
      </c>
      <c r="B441" s="16"/>
      <c r="C441" s="16" t="s">
        <v>210</v>
      </c>
      <c r="D441" s="6"/>
      <c r="E441" s="7">
        <v>60</v>
      </c>
      <c r="F441" s="6" t="s">
        <v>85</v>
      </c>
      <c r="G441" s="17">
        <v>20</v>
      </c>
      <c r="H441" s="17">
        <v>1200</v>
      </c>
      <c r="I441" s="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>
      <c r="A442" s="7">
        <v>433</v>
      </c>
      <c r="B442" s="16"/>
      <c r="C442" s="16" t="s">
        <v>211</v>
      </c>
      <c r="D442" s="6"/>
      <c r="E442" s="7">
        <v>1</v>
      </c>
      <c r="F442" s="6" t="s">
        <v>212</v>
      </c>
      <c r="G442" s="17">
        <v>519.99</v>
      </c>
      <c r="H442" s="17">
        <v>519.99</v>
      </c>
      <c r="I442" s="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>
      <c r="A443" s="7">
        <v>434</v>
      </c>
      <c r="B443" s="16"/>
      <c r="C443" s="16" t="s">
        <v>652</v>
      </c>
      <c r="D443" s="6"/>
      <c r="E443" s="7">
        <v>15</v>
      </c>
      <c r="F443" s="6" t="s">
        <v>85</v>
      </c>
      <c r="G443" s="17">
        <v>100</v>
      </c>
      <c r="H443" s="17">
        <v>1500</v>
      </c>
      <c r="I443" s="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>
      <c r="A444" s="7">
        <v>435</v>
      </c>
      <c r="B444" s="16"/>
      <c r="C444" s="16" t="s">
        <v>264</v>
      </c>
      <c r="D444" s="6"/>
      <c r="E444" s="7">
        <v>1</v>
      </c>
      <c r="F444" s="6" t="s">
        <v>162</v>
      </c>
      <c r="G444" s="17">
        <v>1500</v>
      </c>
      <c r="H444" s="17">
        <v>1500</v>
      </c>
      <c r="I444" s="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>
      <c r="A445" s="7">
        <v>436</v>
      </c>
      <c r="B445" s="16"/>
      <c r="C445" s="16" t="s">
        <v>209</v>
      </c>
      <c r="D445" s="6"/>
      <c r="E445" s="7">
        <v>1</v>
      </c>
      <c r="F445" s="6" t="s">
        <v>91</v>
      </c>
      <c r="G445" s="17">
        <v>1900</v>
      </c>
      <c r="H445" s="17">
        <v>1900</v>
      </c>
      <c r="I445" s="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>
      <c r="A446" s="7">
        <v>437</v>
      </c>
      <c r="B446" s="16"/>
      <c r="C446" s="16" t="s">
        <v>217</v>
      </c>
      <c r="D446" s="6"/>
      <c r="E446" s="7">
        <v>2</v>
      </c>
      <c r="F446" s="6" t="s">
        <v>112</v>
      </c>
      <c r="G446" s="17">
        <v>550</v>
      </c>
      <c r="H446" s="17">
        <v>1100</v>
      </c>
      <c r="I446" s="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>
      <c r="A447" s="7">
        <v>438</v>
      </c>
      <c r="B447" s="16"/>
      <c r="C447" s="16" t="s">
        <v>286</v>
      </c>
      <c r="D447" s="6"/>
      <c r="E447" s="7">
        <v>3</v>
      </c>
      <c r="F447" s="6" t="s">
        <v>287</v>
      </c>
      <c r="G447" s="17">
        <v>160</v>
      </c>
      <c r="H447" s="17">
        <v>480</v>
      </c>
      <c r="I447" s="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>
      <c r="A448" s="7">
        <v>439</v>
      </c>
      <c r="B448" s="16"/>
      <c r="C448" s="16" t="s">
        <v>677</v>
      </c>
      <c r="D448" s="6"/>
      <c r="E448" s="7">
        <v>2</v>
      </c>
      <c r="F448" s="6" t="s">
        <v>206</v>
      </c>
      <c r="G448" s="17">
        <v>7500</v>
      </c>
      <c r="H448" s="17">
        <v>15000</v>
      </c>
      <c r="I448" s="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>
      <c r="A449" s="7">
        <v>440</v>
      </c>
      <c r="B449" s="16"/>
      <c r="C449" s="16" t="s">
        <v>288</v>
      </c>
      <c r="D449" s="6"/>
      <c r="E449" s="7">
        <v>3</v>
      </c>
      <c r="F449" s="6" t="s">
        <v>85</v>
      </c>
      <c r="G449" s="17">
        <v>250</v>
      </c>
      <c r="H449" s="17">
        <v>750</v>
      </c>
      <c r="I449" s="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>
      <c r="A450" s="7">
        <v>441</v>
      </c>
      <c r="B450" s="16"/>
      <c r="C450" s="16" t="s">
        <v>219</v>
      </c>
      <c r="D450" s="6"/>
      <c r="E450" s="7">
        <v>3</v>
      </c>
      <c r="F450" s="6" t="s">
        <v>246</v>
      </c>
      <c r="G450" s="17">
        <v>450</v>
      </c>
      <c r="H450" s="17">
        <v>1350</v>
      </c>
      <c r="I450" s="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>
      <c r="A451" s="7">
        <v>442</v>
      </c>
      <c r="B451" s="16"/>
      <c r="C451" s="16" t="s">
        <v>658</v>
      </c>
      <c r="D451" s="6"/>
      <c r="E451" s="7">
        <v>10</v>
      </c>
      <c r="F451" s="6" t="s">
        <v>134</v>
      </c>
      <c r="G451" s="17">
        <v>195</v>
      </c>
      <c r="H451" s="17">
        <v>1950</v>
      </c>
      <c r="I451" s="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>
      <c r="A452" s="7">
        <v>443</v>
      </c>
      <c r="B452" s="16"/>
      <c r="C452" s="16" t="s">
        <v>657</v>
      </c>
      <c r="D452" s="6"/>
      <c r="E452" s="7">
        <v>20</v>
      </c>
      <c r="F452" s="6" t="s">
        <v>85</v>
      </c>
      <c r="G452" s="17">
        <v>47</v>
      </c>
      <c r="H452" s="17">
        <v>940</v>
      </c>
      <c r="I452" s="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>
      <c r="A453" s="7">
        <v>444</v>
      </c>
      <c r="B453" s="16"/>
      <c r="C453" s="16" t="s">
        <v>216</v>
      </c>
      <c r="D453" s="6"/>
      <c r="E453" s="7">
        <v>5</v>
      </c>
      <c r="F453" s="6" t="s">
        <v>85</v>
      </c>
      <c r="G453" s="17">
        <v>700</v>
      </c>
      <c r="H453" s="17">
        <v>3500</v>
      </c>
      <c r="I453" s="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>
      <c r="A454" s="7">
        <v>445</v>
      </c>
      <c r="B454" s="16"/>
      <c r="C454" s="16" t="s">
        <v>221</v>
      </c>
      <c r="D454" s="6"/>
      <c r="E454" s="7">
        <v>5</v>
      </c>
      <c r="F454" s="6" t="s">
        <v>246</v>
      </c>
      <c r="G454" s="17">
        <v>1200</v>
      </c>
      <c r="H454" s="17">
        <v>6000</v>
      </c>
      <c r="I454" s="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>
      <c r="A455" s="7">
        <v>446</v>
      </c>
      <c r="B455" s="16"/>
      <c r="C455" s="16" t="s">
        <v>222</v>
      </c>
      <c r="D455" s="6"/>
      <c r="E455" s="7">
        <v>2</v>
      </c>
      <c r="F455" s="6" t="s">
        <v>223</v>
      </c>
      <c r="G455" s="17">
        <v>550</v>
      </c>
      <c r="H455" s="17">
        <v>1100</v>
      </c>
      <c r="I455" s="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>
      <c r="A456" s="7">
        <v>447</v>
      </c>
      <c r="B456" s="16"/>
      <c r="C456" s="16" t="s">
        <v>224</v>
      </c>
      <c r="D456" s="6"/>
      <c r="E456" s="7">
        <v>5</v>
      </c>
      <c r="F456" s="6" t="s">
        <v>85</v>
      </c>
      <c r="G456" s="17">
        <v>15</v>
      </c>
      <c r="H456" s="17">
        <v>75</v>
      </c>
      <c r="I456" s="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>
      <c r="A457" s="7">
        <v>448</v>
      </c>
      <c r="B457" s="16"/>
      <c r="C457" s="16" t="s">
        <v>228</v>
      </c>
      <c r="D457" s="6"/>
      <c r="E457" s="7">
        <v>60</v>
      </c>
      <c r="F457" s="6" t="s">
        <v>85</v>
      </c>
      <c r="G457" s="17">
        <v>35</v>
      </c>
      <c r="H457" s="17">
        <v>2100</v>
      </c>
      <c r="I457" s="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>
      <c r="A458" s="7">
        <v>449</v>
      </c>
      <c r="B458" s="16"/>
      <c r="C458" s="16" t="s">
        <v>235</v>
      </c>
      <c r="D458" s="6"/>
      <c r="E458" s="7">
        <v>5</v>
      </c>
      <c r="F458" s="6" t="s">
        <v>117</v>
      </c>
      <c r="G458" s="17">
        <v>525</v>
      </c>
      <c r="H458" s="17">
        <v>2625</v>
      </c>
      <c r="I458" s="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ht="25.5">
      <c r="A459" s="9">
        <v>450</v>
      </c>
      <c r="B459" s="13" t="s">
        <v>23</v>
      </c>
      <c r="C459" s="13" t="s">
        <v>279</v>
      </c>
      <c r="D459" s="14" t="s">
        <v>38</v>
      </c>
      <c r="E459" s="14"/>
      <c r="F459" s="14"/>
      <c r="G459" s="13"/>
      <c r="H459" s="15">
        <v>450154</v>
      </c>
      <c r="I459" s="14" t="s">
        <v>26</v>
      </c>
      <c r="J459" s="19"/>
      <c r="K459" s="19"/>
      <c r="L459" s="19"/>
      <c r="M459" s="19"/>
      <c r="N459" s="19"/>
      <c r="O459" s="19">
        <v>1</v>
      </c>
      <c r="P459" s="19"/>
      <c r="Q459" s="19"/>
      <c r="R459" s="19"/>
      <c r="S459" s="19"/>
      <c r="T459" s="19"/>
      <c r="U459" s="19"/>
    </row>
    <row r="460" spans="1:21">
      <c r="A460" s="7">
        <v>451</v>
      </c>
      <c r="B460" s="16"/>
      <c r="C460" s="16" t="s">
        <v>677</v>
      </c>
      <c r="D460" s="6"/>
      <c r="E460" s="7">
        <v>2</v>
      </c>
      <c r="F460" s="6" t="s">
        <v>206</v>
      </c>
      <c r="G460" s="17">
        <v>7500</v>
      </c>
      <c r="H460" s="17">
        <v>15000</v>
      </c>
      <c r="I460" s="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>
      <c r="A461" s="7">
        <v>452</v>
      </c>
      <c r="B461" s="16"/>
      <c r="C461" s="16" t="s">
        <v>669</v>
      </c>
      <c r="D461" s="6"/>
      <c r="E461" s="7">
        <v>70</v>
      </c>
      <c r="F461" s="6" t="s">
        <v>81</v>
      </c>
      <c r="G461" s="17">
        <v>300</v>
      </c>
      <c r="H461" s="17">
        <v>21000</v>
      </c>
      <c r="I461" s="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>
      <c r="A462" s="7">
        <v>453</v>
      </c>
      <c r="B462" s="16"/>
      <c r="C462" s="16" t="s">
        <v>670</v>
      </c>
      <c r="D462" s="6"/>
      <c r="E462" s="7">
        <v>70</v>
      </c>
      <c r="F462" s="6" t="s">
        <v>81</v>
      </c>
      <c r="G462" s="17">
        <v>240</v>
      </c>
      <c r="H462" s="17">
        <v>16800</v>
      </c>
      <c r="I462" s="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>
      <c r="A463" s="7">
        <v>454</v>
      </c>
      <c r="B463" s="16"/>
      <c r="C463" s="16" t="s">
        <v>671</v>
      </c>
      <c r="D463" s="6"/>
      <c r="E463" s="7">
        <v>70</v>
      </c>
      <c r="F463" s="6" t="s">
        <v>81</v>
      </c>
      <c r="G463" s="17">
        <v>360</v>
      </c>
      <c r="H463" s="17">
        <v>25200</v>
      </c>
      <c r="I463" s="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>
      <c r="A464" s="7">
        <v>455</v>
      </c>
      <c r="B464" s="16"/>
      <c r="C464" s="16" t="s">
        <v>672</v>
      </c>
      <c r="D464" s="6"/>
      <c r="E464" s="7">
        <v>70</v>
      </c>
      <c r="F464" s="6" t="s">
        <v>81</v>
      </c>
      <c r="G464" s="17">
        <v>240</v>
      </c>
      <c r="H464" s="17">
        <v>16800</v>
      </c>
      <c r="I464" s="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>
      <c r="A465" s="7">
        <v>456</v>
      </c>
      <c r="B465" s="16"/>
      <c r="C465" s="16" t="s">
        <v>673</v>
      </c>
      <c r="D465" s="6"/>
      <c r="E465" s="7">
        <v>70</v>
      </c>
      <c r="F465" s="6" t="s">
        <v>81</v>
      </c>
      <c r="G465" s="17">
        <v>360</v>
      </c>
      <c r="H465" s="17">
        <v>25200</v>
      </c>
      <c r="I465" s="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>
      <c r="A466" s="7">
        <v>457</v>
      </c>
      <c r="B466" s="16"/>
      <c r="C466" s="16" t="s">
        <v>674</v>
      </c>
      <c r="D466" s="6"/>
      <c r="E466" s="7">
        <v>2</v>
      </c>
      <c r="F466" s="6" t="s">
        <v>226</v>
      </c>
      <c r="G466" s="17">
        <v>4799</v>
      </c>
      <c r="H466" s="17">
        <v>9598</v>
      </c>
      <c r="I466" s="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>
      <c r="A467" s="7">
        <v>458</v>
      </c>
      <c r="B467" s="16"/>
      <c r="C467" s="16" t="s">
        <v>675</v>
      </c>
      <c r="D467" s="6"/>
      <c r="E467" s="7">
        <v>2</v>
      </c>
      <c r="F467" s="6" t="s">
        <v>226</v>
      </c>
      <c r="G467" s="17">
        <v>8244.5</v>
      </c>
      <c r="H467" s="17">
        <v>16489</v>
      </c>
      <c r="I467" s="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>
      <c r="A468" s="7">
        <v>459</v>
      </c>
      <c r="B468" s="16"/>
      <c r="C468" s="16" t="s">
        <v>676</v>
      </c>
      <c r="D468" s="6"/>
      <c r="E468" s="7">
        <v>2</v>
      </c>
      <c r="F468" s="6" t="s">
        <v>226</v>
      </c>
      <c r="G468" s="17">
        <v>16188</v>
      </c>
      <c r="H468" s="17">
        <v>32376</v>
      </c>
      <c r="I468" s="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>
      <c r="A469" s="7">
        <v>460</v>
      </c>
      <c r="B469" s="16"/>
      <c r="C469" s="16" t="s">
        <v>210</v>
      </c>
      <c r="D469" s="6"/>
      <c r="E469" s="7">
        <v>140</v>
      </c>
      <c r="F469" s="6" t="s">
        <v>85</v>
      </c>
      <c r="G469" s="17">
        <v>20</v>
      </c>
      <c r="H469" s="17">
        <v>2800</v>
      </c>
      <c r="I469" s="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>
      <c r="A470" s="7">
        <v>461</v>
      </c>
      <c r="B470" s="16"/>
      <c r="C470" s="16" t="s">
        <v>211</v>
      </c>
      <c r="D470" s="6"/>
      <c r="E470" s="7">
        <v>2</v>
      </c>
      <c r="F470" s="6" t="s">
        <v>212</v>
      </c>
      <c r="G470" s="17">
        <v>520</v>
      </c>
      <c r="H470" s="17">
        <v>1040</v>
      </c>
      <c r="I470" s="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>
      <c r="A471" s="7">
        <v>462</v>
      </c>
      <c r="B471" s="16"/>
      <c r="C471" s="16" t="s">
        <v>433</v>
      </c>
      <c r="D471" s="6"/>
      <c r="E471" s="7">
        <v>5</v>
      </c>
      <c r="F471" s="6" t="s">
        <v>206</v>
      </c>
      <c r="G471" s="17">
        <v>2500</v>
      </c>
      <c r="H471" s="17">
        <v>12500</v>
      </c>
      <c r="I471" s="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>
      <c r="A472" s="7">
        <v>463</v>
      </c>
      <c r="B472" s="16"/>
      <c r="C472" s="16" t="s">
        <v>264</v>
      </c>
      <c r="D472" s="6"/>
      <c r="E472" s="7">
        <v>2</v>
      </c>
      <c r="F472" s="6" t="s">
        <v>226</v>
      </c>
      <c r="G472" s="17">
        <v>1500</v>
      </c>
      <c r="H472" s="17">
        <v>3000</v>
      </c>
      <c r="I472" s="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>
      <c r="A473" s="7">
        <v>464</v>
      </c>
      <c r="B473" s="16"/>
      <c r="C473" s="16" t="s">
        <v>652</v>
      </c>
      <c r="D473" s="6"/>
      <c r="E473" s="7">
        <v>30</v>
      </c>
      <c r="F473" s="6" t="s">
        <v>85</v>
      </c>
      <c r="G473" s="17">
        <v>100</v>
      </c>
      <c r="H473" s="17">
        <v>3000</v>
      </c>
      <c r="I473" s="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>
      <c r="A474" s="7">
        <v>465</v>
      </c>
      <c r="B474" s="16"/>
      <c r="C474" s="16" t="s">
        <v>209</v>
      </c>
      <c r="D474" s="6"/>
      <c r="E474" s="7">
        <v>5</v>
      </c>
      <c r="F474" s="6" t="s">
        <v>112</v>
      </c>
      <c r="G474" s="17">
        <v>1900</v>
      </c>
      <c r="H474" s="17">
        <v>9500</v>
      </c>
      <c r="I474" s="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>
      <c r="A475" s="7">
        <v>466</v>
      </c>
      <c r="B475" s="16"/>
      <c r="C475" s="16" t="s">
        <v>217</v>
      </c>
      <c r="D475" s="6"/>
      <c r="E475" s="7">
        <v>2</v>
      </c>
      <c r="F475" s="6" t="s">
        <v>112</v>
      </c>
      <c r="G475" s="17">
        <v>550</v>
      </c>
      <c r="H475" s="17">
        <v>1100</v>
      </c>
      <c r="I475" s="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>
      <c r="A476" s="7">
        <v>467</v>
      </c>
      <c r="B476" s="16"/>
      <c r="C476" s="16" t="s">
        <v>286</v>
      </c>
      <c r="D476" s="6"/>
      <c r="E476" s="7">
        <v>3</v>
      </c>
      <c r="F476" s="6" t="s">
        <v>287</v>
      </c>
      <c r="G476" s="17">
        <v>160</v>
      </c>
      <c r="H476" s="17">
        <v>480</v>
      </c>
      <c r="I476" s="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>
      <c r="A477" s="7">
        <v>468</v>
      </c>
      <c r="B477" s="16"/>
      <c r="C477" s="16" t="s">
        <v>288</v>
      </c>
      <c r="D477" s="6"/>
      <c r="E477" s="7">
        <v>3</v>
      </c>
      <c r="F477" s="6" t="s">
        <v>85</v>
      </c>
      <c r="G477" s="17">
        <v>250</v>
      </c>
      <c r="H477" s="17">
        <v>750</v>
      </c>
      <c r="I477" s="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>
      <c r="A478" s="7">
        <v>469</v>
      </c>
      <c r="B478" s="16"/>
      <c r="C478" s="16" t="s">
        <v>219</v>
      </c>
      <c r="D478" s="6"/>
      <c r="E478" s="7">
        <v>3</v>
      </c>
      <c r="F478" s="6" t="s">
        <v>246</v>
      </c>
      <c r="G478" s="17">
        <v>450</v>
      </c>
      <c r="H478" s="17">
        <v>1350</v>
      </c>
      <c r="I478" s="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>
      <c r="A479" s="7">
        <v>470</v>
      </c>
      <c r="B479" s="16"/>
      <c r="C479" s="16" t="s">
        <v>658</v>
      </c>
      <c r="D479" s="6"/>
      <c r="E479" s="7">
        <v>10</v>
      </c>
      <c r="F479" s="6" t="s">
        <v>134</v>
      </c>
      <c r="G479" s="17">
        <v>195</v>
      </c>
      <c r="H479" s="17">
        <v>1950</v>
      </c>
      <c r="I479" s="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>
      <c r="A480" s="7">
        <v>471</v>
      </c>
      <c r="B480" s="16"/>
      <c r="C480" s="16" t="s">
        <v>657</v>
      </c>
      <c r="D480" s="6"/>
      <c r="E480" s="7">
        <v>20</v>
      </c>
      <c r="F480" s="6" t="s">
        <v>85</v>
      </c>
      <c r="G480" s="17">
        <v>47</v>
      </c>
      <c r="H480" s="17">
        <v>940</v>
      </c>
      <c r="I480" s="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>
      <c r="A481" s="7">
        <v>472</v>
      </c>
      <c r="B481" s="16"/>
      <c r="C481" s="16" t="s">
        <v>216</v>
      </c>
      <c r="D481" s="6"/>
      <c r="E481" s="7">
        <v>10</v>
      </c>
      <c r="F481" s="6" t="s">
        <v>85</v>
      </c>
      <c r="G481" s="17">
        <v>700</v>
      </c>
      <c r="H481" s="17">
        <v>7000</v>
      </c>
      <c r="I481" s="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>
      <c r="A482" s="7">
        <v>473</v>
      </c>
      <c r="B482" s="16"/>
      <c r="C482" s="16" t="s">
        <v>181</v>
      </c>
      <c r="D482" s="6"/>
      <c r="E482" s="7">
        <v>10</v>
      </c>
      <c r="F482" s="6" t="s">
        <v>85</v>
      </c>
      <c r="G482" s="17">
        <v>650</v>
      </c>
      <c r="H482" s="17">
        <v>6500</v>
      </c>
      <c r="I482" s="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>
      <c r="A483" s="7">
        <v>474</v>
      </c>
      <c r="B483" s="16"/>
      <c r="C483" s="16" t="s">
        <v>183</v>
      </c>
      <c r="D483" s="6"/>
      <c r="E483" s="7">
        <v>10</v>
      </c>
      <c r="F483" s="6" t="s">
        <v>85</v>
      </c>
      <c r="G483" s="17">
        <v>600</v>
      </c>
      <c r="H483" s="17">
        <v>6000</v>
      </c>
      <c r="I483" s="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>
      <c r="A484" s="7">
        <v>475</v>
      </c>
      <c r="B484" s="16"/>
      <c r="C484" s="16" t="s">
        <v>678</v>
      </c>
      <c r="D484" s="6"/>
      <c r="E484" s="7">
        <v>10</v>
      </c>
      <c r="F484" s="6" t="s">
        <v>85</v>
      </c>
      <c r="G484" s="17">
        <v>520</v>
      </c>
      <c r="H484" s="17">
        <v>5200</v>
      </c>
      <c r="I484" s="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>
      <c r="A485" s="7">
        <v>476</v>
      </c>
      <c r="B485" s="16"/>
      <c r="C485" s="16" t="s">
        <v>221</v>
      </c>
      <c r="D485" s="6"/>
      <c r="E485" s="7">
        <v>2</v>
      </c>
      <c r="F485" s="6" t="s">
        <v>246</v>
      </c>
      <c r="G485" s="17">
        <v>1200</v>
      </c>
      <c r="H485" s="17">
        <v>2400</v>
      </c>
      <c r="I485" s="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>
      <c r="A486" s="7">
        <v>477</v>
      </c>
      <c r="B486" s="16"/>
      <c r="C486" s="16" t="s">
        <v>222</v>
      </c>
      <c r="D486" s="6"/>
      <c r="E486" s="7">
        <v>2</v>
      </c>
      <c r="F486" s="6" t="s">
        <v>223</v>
      </c>
      <c r="G486" s="17">
        <v>550</v>
      </c>
      <c r="H486" s="17">
        <v>1100</v>
      </c>
      <c r="I486" s="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>
      <c r="A487" s="7">
        <v>478</v>
      </c>
      <c r="B487" s="16"/>
      <c r="C487" s="16" t="s">
        <v>224</v>
      </c>
      <c r="D487" s="6"/>
      <c r="E487" s="7">
        <v>10</v>
      </c>
      <c r="F487" s="6" t="s">
        <v>85</v>
      </c>
      <c r="G487" s="17">
        <v>15</v>
      </c>
      <c r="H487" s="17">
        <v>150</v>
      </c>
      <c r="I487" s="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>
      <c r="A488" s="7">
        <v>479</v>
      </c>
      <c r="B488" s="16"/>
      <c r="C488" s="16" t="s">
        <v>235</v>
      </c>
      <c r="D488" s="6"/>
      <c r="E488" s="7">
        <v>7</v>
      </c>
      <c r="F488" s="6" t="s">
        <v>117</v>
      </c>
      <c r="G488" s="17">
        <v>525</v>
      </c>
      <c r="H488" s="17">
        <v>3675</v>
      </c>
      <c r="I488" s="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>
      <c r="A489" s="7">
        <v>480</v>
      </c>
      <c r="B489" s="16"/>
      <c r="C489" s="16" t="s">
        <v>567</v>
      </c>
      <c r="D489" s="6"/>
      <c r="E489" s="7">
        <v>2</v>
      </c>
      <c r="F489" s="6" t="s">
        <v>206</v>
      </c>
      <c r="G489" s="17">
        <v>14999</v>
      </c>
      <c r="H489" s="17">
        <v>29998</v>
      </c>
      <c r="I489" s="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>
      <c r="A490" s="7">
        <v>481</v>
      </c>
      <c r="B490" s="16"/>
      <c r="C490" s="16" t="s">
        <v>167</v>
      </c>
      <c r="D490" s="6"/>
      <c r="E490" s="7">
        <v>2</v>
      </c>
      <c r="F490" s="6" t="s">
        <v>206</v>
      </c>
      <c r="G490" s="17">
        <v>550</v>
      </c>
      <c r="H490" s="17">
        <v>1100</v>
      </c>
      <c r="I490" s="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>
      <c r="A491" s="7">
        <v>482</v>
      </c>
      <c r="B491" s="16"/>
      <c r="C491" s="16" t="s">
        <v>335</v>
      </c>
      <c r="D491" s="6"/>
      <c r="E491" s="7">
        <v>2</v>
      </c>
      <c r="F491" s="6" t="s">
        <v>206</v>
      </c>
      <c r="G491" s="17">
        <v>950</v>
      </c>
      <c r="H491" s="17">
        <v>1900</v>
      </c>
      <c r="I491" s="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>
      <c r="A492" s="7">
        <v>483</v>
      </c>
      <c r="B492" s="16"/>
      <c r="C492" s="16" t="s">
        <v>568</v>
      </c>
      <c r="D492" s="6"/>
      <c r="E492" s="7">
        <v>2</v>
      </c>
      <c r="F492" s="6" t="s">
        <v>206</v>
      </c>
      <c r="G492" s="17">
        <v>12550</v>
      </c>
      <c r="H492" s="17">
        <v>25100</v>
      </c>
      <c r="I492" s="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ht="25.5">
      <c r="A493" s="7">
        <v>484</v>
      </c>
      <c r="B493" s="16"/>
      <c r="C493" s="16" t="s">
        <v>434</v>
      </c>
      <c r="D493" s="6"/>
      <c r="E493" s="7">
        <v>2</v>
      </c>
      <c r="F493" s="6" t="s">
        <v>206</v>
      </c>
      <c r="G493" s="17">
        <v>6500</v>
      </c>
      <c r="H493" s="17">
        <v>13000</v>
      </c>
      <c r="I493" s="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>
      <c r="A494" s="7">
        <v>485</v>
      </c>
      <c r="B494" s="16"/>
      <c r="C494" s="16" t="s">
        <v>435</v>
      </c>
      <c r="D494" s="6"/>
      <c r="E494" s="7">
        <v>2</v>
      </c>
      <c r="F494" s="6" t="s">
        <v>206</v>
      </c>
      <c r="G494" s="17">
        <v>10122.379999999999</v>
      </c>
      <c r="H494" s="17">
        <v>20244.759999999998</v>
      </c>
      <c r="I494" s="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ht="38.25">
      <c r="A495" s="7">
        <v>486</v>
      </c>
      <c r="B495" s="16"/>
      <c r="C495" s="16" t="s">
        <v>436</v>
      </c>
      <c r="D495" s="6"/>
      <c r="E495" s="7">
        <v>2</v>
      </c>
      <c r="F495" s="6" t="s">
        <v>206</v>
      </c>
      <c r="G495" s="17">
        <v>3780</v>
      </c>
      <c r="H495" s="17">
        <v>7560</v>
      </c>
      <c r="I495" s="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ht="25.5">
      <c r="A496" s="7">
        <v>487</v>
      </c>
      <c r="B496" s="16"/>
      <c r="C496" s="16" t="s">
        <v>437</v>
      </c>
      <c r="D496" s="6"/>
      <c r="E496" s="7">
        <v>2</v>
      </c>
      <c r="F496" s="6" t="s">
        <v>206</v>
      </c>
      <c r="G496" s="17">
        <v>4650</v>
      </c>
      <c r="H496" s="17">
        <v>9300</v>
      </c>
      <c r="I496" s="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ht="25.5">
      <c r="A497" s="7">
        <v>488</v>
      </c>
      <c r="B497" s="16"/>
      <c r="C497" s="16" t="s">
        <v>576</v>
      </c>
      <c r="D497" s="6"/>
      <c r="E497" s="7">
        <v>2</v>
      </c>
      <c r="F497" s="6" t="s">
        <v>206</v>
      </c>
      <c r="G497" s="17">
        <v>2850</v>
      </c>
      <c r="H497" s="17">
        <v>5700</v>
      </c>
      <c r="I497" s="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>
      <c r="A498" s="7">
        <v>489</v>
      </c>
      <c r="B498" s="16"/>
      <c r="C498" s="16" t="s">
        <v>439</v>
      </c>
      <c r="D498" s="6"/>
      <c r="E498" s="7">
        <v>2</v>
      </c>
      <c r="F498" s="6" t="s">
        <v>91</v>
      </c>
      <c r="G498" s="17">
        <v>4500</v>
      </c>
      <c r="H498" s="17">
        <v>9000</v>
      </c>
      <c r="I498" s="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>
      <c r="A499" s="7">
        <v>490</v>
      </c>
      <c r="B499" s="16"/>
      <c r="C499" s="16" t="s">
        <v>166</v>
      </c>
      <c r="D499" s="6"/>
      <c r="E499" s="7">
        <v>2</v>
      </c>
      <c r="F499" s="6" t="s">
        <v>91</v>
      </c>
      <c r="G499" s="17">
        <v>3500</v>
      </c>
      <c r="H499" s="17">
        <v>7000</v>
      </c>
      <c r="I499" s="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>
      <c r="A500" s="7">
        <v>491</v>
      </c>
      <c r="B500" s="16"/>
      <c r="C500" s="16" t="s">
        <v>577</v>
      </c>
      <c r="D500" s="6"/>
      <c r="E500" s="7">
        <v>2</v>
      </c>
      <c r="F500" s="6" t="s">
        <v>206</v>
      </c>
      <c r="G500" s="17">
        <v>1450</v>
      </c>
      <c r="H500" s="17">
        <v>2900</v>
      </c>
      <c r="I500" s="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>
      <c r="A501" s="7">
        <v>492</v>
      </c>
      <c r="B501" s="16"/>
      <c r="C501" s="16" t="s">
        <v>137</v>
      </c>
      <c r="D501" s="6"/>
      <c r="E501" s="7">
        <v>2</v>
      </c>
      <c r="F501" s="6" t="s">
        <v>206</v>
      </c>
      <c r="G501" s="17">
        <v>2684</v>
      </c>
      <c r="H501" s="17">
        <v>5368</v>
      </c>
      <c r="I501" s="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>
      <c r="A502" s="7">
        <v>493</v>
      </c>
      <c r="B502" s="16"/>
      <c r="C502" s="16" t="s">
        <v>431</v>
      </c>
      <c r="D502" s="6"/>
      <c r="E502" s="7">
        <v>2</v>
      </c>
      <c r="F502" s="6" t="s">
        <v>206</v>
      </c>
      <c r="G502" s="17">
        <v>8183.62</v>
      </c>
      <c r="H502" s="17">
        <v>16367.24</v>
      </c>
      <c r="I502" s="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>
      <c r="A503" s="7">
        <v>494</v>
      </c>
      <c r="B503" s="16"/>
      <c r="C503" s="16" t="s">
        <v>569</v>
      </c>
      <c r="D503" s="6"/>
      <c r="E503" s="7">
        <v>2</v>
      </c>
      <c r="F503" s="6" t="s">
        <v>206</v>
      </c>
      <c r="G503" s="17">
        <v>8500</v>
      </c>
      <c r="H503" s="17">
        <v>17000</v>
      </c>
      <c r="I503" s="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>
      <c r="A504" s="7">
        <v>495</v>
      </c>
      <c r="B504" s="16"/>
      <c r="C504" s="16" t="s">
        <v>244</v>
      </c>
      <c r="D504" s="6"/>
      <c r="E504" s="7">
        <v>2</v>
      </c>
      <c r="F504" s="6" t="s">
        <v>206</v>
      </c>
      <c r="G504" s="17">
        <v>14859</v>
      </c>
      <c r="H504" s="17">
        <v>29718</v>
      </c>
      <c r="I504" s="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ht="25.5">
      <c r="A505" s="9">
        <v>496</v>
      </c>
      <c r="B505" s="13" t="s">
        <v>23</v>
      </c>
      <c r="C505" s="13" t="s">
        <v>268</v>
      </c>
      <c r="D505" s="14" t="s">
        <v>38</v>
      </c>
      <c r="E505" s="14"/>
      <c r="F505" s="14"/>
      <c r="G505" s="13"/>
      <c r="H505" s="15">
        <v>180874.5</v>
      </c>
      <c r="I505" s="14" t="s">
        <v>26</v>
      </c>
      <c r="J505" s="19"/>
      <c r="K505" s="19"/>
      <c r="L505" s="19"/>
      <c r="M505" s="19"/>
      <c r="N505" s="19"/>
      <c r="O505" s="19">
        <v>1</v>
      </c>
      <c r="P505" s="19"/>
      <c r="Q505" s="19"/>
      <c r="R505" s="19"/>
      <c r="S505" s="19"/>
      <c r="T505" s="19"/>
      <c r="U505" s="19"/>
    </row>
    <row r="506" spans="1:21">
      <c r="A506" s="7">
        <v>497</v>
      </c>
      <c r="B506" s="16"/>
      <c r="C506" s="16" t="s">
        <v>585</v>
      </c>
      <c r="D506" s="6"/>
      <c r="E506" s="7">
        <v>80</v>
      </c>
      <c r="F506" s="6" t="s">
        <v>85</v>
      </c>
      <c r="G506" s="17">
        <v>20</v>
      </c>
      <c r="H506" s="17">
        <v>1600</v>
      </c>
      <c r="I506" s="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>
      <c r="A507" s="7">
        <v>498</v>
      </c>
      <c r="B507" s="16"/>
      <c r="C507" s="16" t="s">
        <v>264</v>
      </c>
      <c r="D507" s="6"/>
      <c r="E507" s="7">
        <v>1</v>
      </c>
      <c r="F507" s="6" t="s">
        <v>226</v>
      </c>
      <c r="G507" s="17">
        <v>1500</v>
      </c>
      <c r="H507" s="17">
        <v>1500</v>
      </c>
      <c r="I507" s="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>
      <c r="A508" s="7">
        <v>499</v>
      </c>
      <c r="B508" s="16"/>
      <c r="C508" s="16" t="s">
        <v>209</v>
      </c>
      <c r="D508" s="6"/>
      <c r="E508" s="7">
        <v>2</v>
      </c>
      <c r="F508" s="6" t="s">
        <v>112</v>
      </c>
      <c r="G508" s="17">
        <v>1900</v>
      </c>
      <c r="H508" s="17">
        <v>3800</v>
      </c>
      <c r="I508" s="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>
      <c r="A509" s="7">
        <v>500</v>
      </c>
      <c r="B509" s="16"/>
      <c r="C509" s="16" t="s">
        <v>235</v>
      </c>
      <c r="D509" s="6"/>
      <c r="E509" s="7">
        <v>5</v>
      </c>
      <c r="F509" s="6" t="s">
        <v>117</v>
      </c>
      <c r="G509" s="17">
        <v>525</v>
      </c>
      <c r="H509" s="17">
        <v>2625</v>
      </c>
      <c r="I509" s="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>
      <c r="A510" s="7">
        <v>501</v>
      </c>
      <c r="B510" s="16"/>
      <c r="C510" s="16" t="s">
        <v>211</v>
      </c>
      <c r="D510" s="6"/>
      <c r="E510" s="7">
        <v>4</v>
      </c>
      <c r="F510" s="6" t="s">
        <v>212</v>
      </c>
      <c r="G510" s="17">
        <v>520</v>
      </c>
      <c r="H510" s="17">
        <v>2080</v>
      </c>
      <c r="I510" s="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>
      <c r="A511" s="7">
        <v>502</v>
      </c>
      <c r="B511" s="16"/>
      <c r="C511" s="16" t="s">
        <v>652</v>
      </c>
      <c r="D511" s="6"/>
      <c r="E511" s="7">
        <v>80</v>
      </c>
      <c r="F511" s="6" t="s">
        <v>85</v>
      </c>
      <c r="G511" s="17">
        <v>100</v>
      </c>
      <c r="H511" s="17">
        <v>8000</v>
      </c>
      <c r="I511" s="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>
      <c r="A512" s="7">
        <v>503</v>
      </c>
      <c r="B512" s="16"/>
      <c r="C512" s="16" t="s">
        <v>680</v>
      </c>
      <c r="D512" s="6"/>
      <c r="E512" s="7">
        <v>5</v>
      </c>
      <c r="F512" s="6" t="s">
        <v>85</v>
      </c>
      <c r="G512" s="17">
        <v>3500</v>
      </c>
      <c r="H512" s="17">
        <v>17500</v>
      </c>
      <c r="I512" s="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>
      <c r="A513" s="7">
        <v>504</v>
      </c>
      <c r="B513" s="16"/>
      <c r="C513" s="16" t="s">
        <v>153</v>
      </c>
      <c r="D513" s="6"/>
      <c r="E513" s="7">
        <v>80</v>
      </c>
      <c r="F513" s="6" t="s">
        <v>81</v>
      </c>
      <c r="G513" s="17">
        <v>250</v>
      </c>
      <c r="H513" s="17">
        <v>20000</v>
      </c>
      <c r="I513" s="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>
      <c r="A514" s="7">
        <v>505</v>
      </c>
      <c r="B514" s="16"/>
      <c r="C514" s="16" t="s">
        <v>615</v>
      </c>
      <c r="D514" s="6"/>
      <c r="E514" s="7">
        <v>80</v>
      </c>
      <c r="F514" s="6" t="s">
        <v>81</v>
      </c>
      <c r="G514" s="17">
        <v>180</v>
      </c>
      <c r="H514" s="17">
        <v>14400</v>
      </c>
      <c r="I514" s="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>
      <c r="A515" s="7">
        <v>506</v>
      </c>
      <c r="B515" s="16"/>
      <c r="C515" s="16" t="s">
        <v>151</v>
      </c>
      <c r="D515" s="6"/>
      <c r="E515" s="7">
        <v>80</v>
      </c>
      <c r="F515" s="6" t="s">
        <v>81</v>
      </c>
      <c r="G515" s="17">
        <v>300</v>
      </c>
      <c r="H515" s="17">
        <v>24000</v>
      </c>
      <c r="I515" s="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>
      <c r="A516" s="7">
        <v>507</v>
      </c>
      <c r="B516" s="16"/>
      <c r="C516" s="16" t="s">
        <v>616</v>
      </c>
      <c r="D516" s="6"/>
      <c r="E516" s="7">
        <v>80</v>
      </c>
      <c r="F516" s="6" t="s">
        <v>81</v>
      </c>
      <c r="G516" s="17">
        <v>180</v>
      </c>
      <c r="H516" s="17">
        <v>14400</v>
      </c>
      <c r="I516" s="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>
      <c r="A517" s="7">
        <v>508</v>
      </c>
      <c r="B517" s="16"/>
      <c r="C517" s="16" t="s">
        <v>156</v>
      </c>
      <c r="D517" s="6"/>
      <c r="E517" s="7">
        <v>80</v>
      </c>
      <c r="F517" s="6" t="s">
        <v>81</v>
      </c>
      <c r="G517" s="17">
        <v>350</v>
      </c>
      <c r="H517" s="17">
        <v>28000</v>
      </c>
      <c r="I517" s="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>
      <c r="A518" s="7">
        <v>509</v>
      </c>
      <c r="B518" s="16"/>
      <c r="C518" s="16" t="s">
        <v>679</v>
      </c>
      <c r="D518" s="6"/>
      <c r="E518" s="7">
        <v>35</v>
      </c>
      <c r="F518" s="6" t="s">
        <v>246</v>
      </c>
      <c r="G518" s="17">
        <v>65.7</v>
      </c>
      <c r="H518" s="17">
        <v>2299.5</v>
      </c>
      <c r="I518" s="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>
      <c r="A519" s="7">
        <v>510</v>
      </c>
      <c r="B519" s="16"/>
      <c r="C519" s="16" t="s">
        <v>224</v>
      </c>
      <c r="D519" s="6"/>
      <c r="E519" s="7">
        <v>10</v>
      </c>
      <c r="F519" s="6" t="s">
        <v>85</v>
      </c>
      <c r="G519" s="17">
        <v>27</v>
      </c>
      <c r="H519" s="17">
        <v>270</v>
      </c>
      <c r="I519" s="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>
      <c r="A520" s="7">
        <v>511</v>
      </c>
      <c r="B520" s="16"/>
      <c r="C520" s="16" t="s">
        <v>228</v>
      </c>
      <c r="D520" s="6"/>
      <c r="E520" s="7">
        <v>80</v>
      </c>
      <c r="F520" s="6" t="s">
        <v>85</v>
      </c>
      <c r="G520" s="17">
        <v>55</v>
      </c>
      <c r="H520" s="17">
        <v>4400</v>
      </c>
      <c r="I520" s="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>
      <c r="A521" s="7">
        <v>512</v>
      </c>
      <c r="B521" s="16"/>
      <c r="C521" s="16" t="s">
        <v>174</v>
      </c>
      <c r="D521" s="6"/>
      <c r="E521" s="7">
        <v>80</v>
      </c>
      <c r="F521" s="6" t="s">
        <v>85</v>
      </c>
      <c r="G521" s="17">
        <v>450</v>
      </c>
      <c r="H521" s="17">
        <v>36000</v>
      </c>
      <c r="I521" s="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ht="25.5">
      <c r="A522" s="9">
        <v>513</v>
      </c>
      <c r="B522" s="13" t="s">
        <v>23</v>
      </c>
      <c r="C522" s="13" t="s">
        <v>290</v>
      </c>
      <c r="D522" s="14" t="s">
        <v>38</v>
      </c>
      <c r="E522" s="14"/>
      <c r="F522" s="14"/>
      <c r="G522" s="13"/>
      <c r="H522" s="15">
        <v>240975</v>
      </c>
      <c r="I522" s="14" t="s">
        <v>26</v>
      </c>
      <c r="J522" s="19"/>
      <c r="K522" s="19"/>
      <c r="L522" s="19"/>
      <c r="M522" s="19"/>
      <c r="N522" s="19"/>
      <c r="O522" s="19">
        <v>1</v>
      </c>
      <c r="P522" s="19"/>
      <c r="Q522" s="19"/>
      <c r="R522" s="19"/>
      <c r="S522" s="19"/>
      <c r="T522" s="19"/>
      <c r="U522" s="19"/>
    </row>
    <row r="523" spans="1:21">
      <c r="A523" s="7">
        <v>514</v>
      </c>
      <c r="B523" s="16"/>
      <c r="C523" s="16" t="s">
        <v>585</v>
      </c>
      <c r="D523" s="6"/>
      <c r="E523" s="7">
        <v>150</v>
      </c>
      <c r="F523" s="6" t="s">
        <v>85</v>
      </c>
      <c r="G523" s="17">
        <v>20</v>
      </c>
      <c r="H523" s="17">
        <v>3000</v>
      </c>
      <c r="I523" s="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>
      <c r="A524" s="7">
        <v>515</v>
      </c>
      <c r="B524" s="16"/>
      <c r="C524" s="16" t="s">
        <v>235</v>
      </c>
      <c r="D524" s="6"/>
      <c r="E524" s="7">
        <v>5</v>
      </c>
      <c r="F524" s="6" t="s">
        <v>117</v>
      </c>
      <c r="G524" s="17">
        <v>525</v>
      </c>
      <c r="H524" s="17">
        <v>2625</v>
      </c>
      <c r="I524" s="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>
      <c r="A525" s="7">
        <v>516</v>
      </c>
      <c r="B525" s="16"/>
      <c r="C525" s="16" t="s">
        <v>652</v>
      </c>
      <c r="D525" s="6"/>
      <c r="E525" s="7">
        <v>35</v>
      </c>
      <c r="F525" s="6" t="s">
        <v>85</v>
      </c>
      <c r="G525" s="17">
        <v>100</v>
      </c>
      <c r="H525" s="17">
        <v>3500</v>
      </c>
      <c r="I525" s="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>
      <c r="A526" s="7">
        <v>517</v>
      </c>
      <c r="B526" s="16"/>
      <c r="C526" s="16" t="s">
        <v>211</v>
      </c>
      <c r="D526" s="6"/>
      <c r="E526" s="7">
        <v>5</v>
      </c>
      <c r="F526" s="6" t="s">
        <v>212</v>
      </c>
      <c r="G526" s="17">
        <v>520</v>
      </c>
      <c r="H526" s="17">
        <v>2600</v>
      </c>
      <c r="I526" s="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>
      <c r="A527" s="7">
        <v>518</v>
      </c>
      <c r="B527" s="16"/>
      <c r="C527" s="16" t="s">
        <v>693</v>
      </c>
      <c r="D527" s="6"/>
      <c r="E527" s="7">
        <v>35</v>
      </c>
      <c r="F527" s="6" t="s">
        <v>81</v>
      </c>
      <c r="G527" s="17">
        <v>1750</v>
      </c>
      <c r="H527" s="17">
        <v>61250</v>
      </c>
      <c r="I527" s="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>
      <c r="A528" s="7">
        <v>519</v>
      </c>
      <c r="B528" s="16"/>
      <c r="C528" s="16" t="s">
        <v>694</v>
      </c>
      <c r="D528" s="6"/>
      <c r="E528" s="7">
        <v>35</v>
      </c>
      <c r="F528" s="6" t="s">
        <v>81</v>
      </c>
      <c r="G528" s="17">
        <v>900</v>
      </c>
      <c r="H528" s="17">
        <v>31500</v>
      </c>
      <c r="I528" s="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>
      <c r="A529" s="7">
        <v>520</v>
      </c>
      <c r="B529" s="16"/>
      <c r="C529" s="16" t="s">
        <v>695</v>
      </c>
      <c r="D529" s="6"/>
      <c r="E529" s="7">
        <v>35</v>
      </c>
      <c r="F529" s="6" t="s">
        <v>81</v>
      </c>
      <c r="G529" s="17">
        <v>1750</v>
      </c>
      <c r="H529" s="17">
        <v>61250</v>
      </c>
      <c r="I529" s="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>
      <c r="A530" s="7">
        <v>521</v>
      </c>
      <c r="B530" s="16"/>
      <c r="C530" s="16" t="s">
        <v>696</v>
      </c>
      <c r="D530" s="6"/>
      <c r="E530" s="7">
        <v>35</v>
      </c>
      <c r="F530" s="6" t="s">
        <v>81</v>
      </c>
      <c r="G530" s="17">
        <v>900</v>
      </c>
      <c r="H530" s="17">
        <v>31500</v>
      </c>
      <c r="I530" s="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>
      <c r="A531" s="7">
        <v>522</v>
      </c>
      <c r="B531" s="16"/>
      <c r="C531" s="16" t="s">
        <v>697</v>
      </c>
      <c r="D531" s="6"/>
      <c r="E531" s="7">
        <v>35</v>
      </c>
      <c r="F531" s="6" t="s">
        <v>81</v>
      </c>
      <c r="G531" s="17">
        <v>1250</v>
      </c>
      <c r="H531" s="17">
        <v>43750</v>
      </c>
      <c r="I531" s="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ht="25.5">
      <c r="A532" s="9">
        <v>523</v>
      </c>
      <c r="B532" s="13" t="s">
        <v>23</v>
      </c>
      <c r="C532" s="13" t="s">
        <v>298</v>
      </c>
      <c r="D532" s="14" t="s">
        <v>38</v>
      </c>
      <c r="E532" s="14"/>
      <c r="F532" s="14"/>
      <c r="G532" s="13"/>
      <c r="H532" s="15">
        <v>87930</v>
      </c>
      <c r="I532" s="14" t="s">
        <v>26</v>
      </c>
      <c r="J532" s="19"/>
      <c r="K532" s="19"/>
      <c r="L532" s="19"/>
      <c r="M532" s="19"/>
      <c r="N532" s="19"/>
      <c r="O532" s="19">
        <v>1</v>
      </c>
      <c r="P532" s="19"/>
      <c r="Q532" s="19"/>
      <c r="R532" s="19"/>
      <c r="S532" s="19"/>
      <c r="T532" s="19"/>
      <c r="U532" s="19"/>
    </row>
    <row r="533" spans="1:21">
      <c r="A533" s="7">
        <v>524</v>
      </c>
      <c r="B533" s="16"/>
      <c r="C533" s="16" t="s">
        <v>652</v>
      </c>
      <c r="D533" s="6"/>
      <c r="E533" s="7">
        <v>30</v>
      </c>
      <c r="F533" s="6" t="s">
        <v>85</v>
      </c>
      <c r="G533" s="17">
        <v>100</v>
      </c>
      <c r="H533" s="17">
        <v>3000</v>
      </c>
      <c r="I533" s="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>
      <c r="A534" s="7">
        <v>525</v>
      </c>
      <c r="B534" s="16"/>
      <c r="C534" s="16" t="s">
        <v>235</v>
      </c>
      <c r="D534" s="6"/>
      <c r="E534" s="7">
        <v>2</v>
      </c>
      <c r="F534" s="6" t="s">
        <v>109</v>
      </c>
      <c r="G534" s="17">
        <v>525</v>
      </c>
      <c r="H534" s="17">
        <v>1050</v>
      </c>
      <c r="I534" s="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>
      <c r="A535" s="7">
        <v>526</v>
      </c>
      <c r="B535" s="16"/>
      <c r="C535" s="16" t="s">
        <v>585</v>
      </c>
      <c r="D535" s="6"/>
      <c r="E535" s="7">
        <v>20</v>
      </c>
      <c r="F535" s="6" t="s">
        <v>109</v>
      </c>
      <c r="G535" s="17">
        <v>150</v>
      </c>
      <c r="H535" s="17">
        <v>3000</v>
      </c>
      <c r="I535" s="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>
      <c r="A536" s="7">
        <v>527</v>
      </c>
      <c r="B536" s="16"/>
      <c r="C536" s="16" t="s">
        <v>153</v>
      </c>
      <c r="D536" s="6"/>
      <c r="E536" s="7">
        <v>30</v>
      </c>
      <c r="F536" s="6" t="s">
        <v>81</v>
      </c>
      <c r="G536" s="17">
        <v>250</v>
      </c>
      <c r="H536" s="17">
        <v>7500</v>
      </c>
      <c r="I536" s="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>
      <c r="A537" s="7">
        <v>528</v>
      </c>
      <c r="B537" s="16"/>
      <c r="C537" s="16" t="s">
        <v>615</v>
      </c>
      <c r="D537" s="6"/>
      <c r="E537" s="7">
        <v>30</v>
      </c>
      <c r="F537" s="6" t="s">
        <v>81</v>
      </c>
      <c r="G537" s="17">
        <v>180</v>
      </c>
      <c r="H537" s="17">
        <v>5400</v>
      </c>
      <c r="I537" s="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>
      <c r="A538" s="7">
        <v>529</v>
      </c>
      <c r="B538" s="16"/>
      <c r="C538" s="16" t="s">
        <v>151</v>
      </c>
      <c r="D538" s="6"/>
      <c r="E538" s="7">
        <v>30</v>
      </c>
      <c r="F538" s="6" t="s">
        <v>81</v>
      </c>
      <c r="G538" s="17">
        <v>300</v>
      </c>
      <c r="H538" s="17">
        <v>9000</v>
      </c>
      <c r="I538" s="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>
      <c r="A539" s="7">
        <v>530</v>
      </c>
      <c r="B539" s="16"/>
      <c r="C539" s="16" t="s">
        <v>616</v>
      </c>
      <c r="D539" s="6"/>
      <c r="E539" s="7">
        <v>30</v>
      </c>
      <c r="F539" s="6" t="s">
        <v>81</v>
      </c>
      <c r="G539" s="17">
        <v>180</v>
      </c>
      <c r="H539" s="17">
        <v>5400</v>
      </c>
      <c r="I539" s="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>
      <c r="A540" s="7">
        <v>531</v>
      </c>
      <c r="B540" s="16"/>
      <c r="C540" s="16" t="s">
        <v>156</v>
      </c>
      <c r="D540" s="6"/>
      <c r="E540" s="7">
        <v>30</v>
      </c>
      <c r="F540" s="6" t="s">
        <v>81</v>
      </c>
      <c r="G540" s="17">
        <v>350</v>
      </c>
      <c r="H540" s="17">
        <v>10500</v>
      </c>
      <c r="I540" s="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>
      <c r="A541" s="7">
        <v>532</v>
      </c>
      <c r="B541" s="16"/>
      <c r="C541" s="16" t="s">
        <v>211</v>
      </c>
      <c r="D541" s="6"/>
      <c r="E541" s="7">
        <v>4</v>
      </c>
      <c r="F541" s="6" t="s">
        <v>125</v>
      </c>
      <c r="G541" s="17">
        <v>520</v>
      </c>
      <c r="H541" s="17">
        <v>2080</v>
      </c>
      <c r="I541" s="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>
      <c r="A542" s="7">
        <v>533</v>
      </c>
      <c r="B542" s="16"/>
      <c r="C542" s="16" t="s">
        <v>174</v>
      </c>
      <c r="D542" s="6"/>
      <c r="E542" s="7">
        <v>30</v>
      </c>
      <c r="F542" s="6" t="s">
        <v>85</v>
      </c>
      <c r="G542" s="17">
        <v>1300</v>
      </c>
      <c r="H542" s="17">
        <v>39000</v>
      </c>
      <c r="I542" s="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>
      <c r="A543" s="7">
        <v>534</v>
      </c>
      <c r="B543" s="16"/>
      <c r="C543" s="16" t="s">
        <v>341</v>
      </c>
      <c r="D543" s="6"/>
      <c r="E543" s="7">
        <v>10</v>
      </c>
      <c r="F543" s="6" t="s">
        <v>109</v>
      </c>
      <c r="G543" s="17">
        <v>200</v>
      </c>
      <c r="H543" s="17">
        <v>2000</v>
      </c>
      <c r="I543" s="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ht="38.25">
      <c r="A544" s="9">
        <v>535</v>
      </c>
      <c r="B544" s="13" t="s">
        <v>23</v>
      </c>
      <c r="C544" s="13" t="s">
        <v>296</v>
      </c>
      <c r="D544" s="14" t="s">
        <v>38</v>
      </c>
      <c r="E544" s="14"/>
      <c r="F544" s="14"/>
      <c r="G544" s="13"/>
      <c r="H544" s="15">
        <v>229691</v>
      </c>
      <c r="I544" s="14" t="s">
        <v>26</v>
      </c>
      <c r="J544" s="19"/>
      <c r="K544" s="19"/>
      <c r="L544" s="19"/>
      <c r="M544" s="19"/>
      <c r="N544" s="19"/>
      <c r="O544" s="19">
        <v>1</v>
      </c>
      <c r="P544" s="19"/>
      <c r="Q544" s="19"/>
      <c r="R544" s="19"/>
      <c r="S544" s="19"/>
      <c r="T544" s="19"/>
      <c r="U544" s="19"/>
    </row>
    <row r="545" spans="1:21">
      <c r="A545" s="7">
        <v>536</v>
      </c>
      <c r="B545" s="16"/>
      <c r="C545" s="16" t="s">
        <v>153</v>
      </c>
      <c r="D545" s="6"/>
      <c r="E545" s="7">
        <v>35</v>
      </c>
      <c r="F545" s="6" t="s">
        <v>81</v>
      </c>
      <c r="G545" s="17">
        <v>250</v>
      </c>
      <c r="H545" s="17">
        <v>8750</v>
      </c>
      <c r="I545" s="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>
      <c r="A546" s="7">
        <v>537</v>
      </c>
      <c r="B546" s="16"/>
      <c r="C546" s="16" t="s">
        <v>677</v>
      </c>
      <c r="D546" s="6"/>
      <c r="E546" s="7">
        <v>1</v>
      </c>
      <c r="F546" s="6" t="s">
        <v>134</v>
      </c>
      <c r="G546" s="17">
        <v>7500</v>
      </c>
      <c r="H546" s="17">
        <v>7500</v>
      </c>
      <c r="I546" s="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>
      <c r="A547" s="7">
        <v>538</v>
      </c>
      <c r="B547" s="16"/>
      <c r="C547" s="16" t="s">
        <v>684</v>
      </c>
      <c r="D547" s="6"/>
      <c r="E547" s="7">
        <v>10</v>
      </c>
      <c r="F547" s="6" t="s">
        <v>117</v>
      </c>
      <c r="G547" s="17">
        <v>750</v>
      </c>
      <c r="H547" s="17">
        <v>7500</v>
      </c>
      <c r="I547" s="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>
      <c r="A548" s="7">
        <v>539</v>
      </c>
      <c r="B548" s="16"/>
      <c r="C548" s="16" t="s">
        <v>652</v>
      </c>
      <c r="D548" s="6"/>
      <c r="E548" s="7">
        <v>35</v>
      </c>
      <c r="F548" s="6" t="s">
        <v>85</v>
      </c>
      <c r="G548" s="17">
        <v>100</v>
      </c>
      <c r="H548" s="17">
        <v>3500</v>
      </c>
      <c r="I548" s="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>
      <c r="A549" s="7">
        <v>540</v>
      </c>
      <c r="B549" s="16"/>
      <c r="C549" s="16" t="s">
        <v>568</v>
      </c>
      <c r="D549" s="6"/>
      <c r="E549" s="7">
        <v>1</v>
      </c>
      <c r="F549" s="6" t="s">
        <v>134</v>
      </c>
      <c r="G549" s="17">
        <v>12550</v>
      </c>
      <c r="H549" s="17">
        <v>12550</v>
      </c>
      <c r="I549" s="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ht="25.5">
      <c r="A550" s="7">
        <v>541</v>
      </c>
      <c r="B550" s="16"/>
      <c r="C550" s="16" t="s">
        <v>434</v>
      </c>
      <c r="D550" s="6"/>
      <c r="E550" s="7">
        <v>1</v>
      </c>
      <c r="F550" s="6" t="s">
        <v>134</v>
      </c>
      <c r="G550" s="17">
        <v>3888.62</v>
      </c>
      <c r="H550" s="17">
        <v>3888.62</v>
      </c>
      <c r="I550" s="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>
      <c r="A551" s="7">
        <v>542</v>
      </c>
      <c r="B551" s="16"/>
      <c r="C551" s="16" t="s">
        <v>435</v>
      </c>
      <c r="D551" s="6"/>
      <c r="E551" s="7">
        <v>1</v>
      </c>
      <c r="F551" s="6" t="s">
        <v>134</v>
      </c>
      <c r="G551" s="17">
        <v>10122.379999999999</v>
      </c>
      <c r="H551" s="17">
        <v>10122.379999999999</v>
      </c>
      <c r="I551" s="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ht="38.25">
      <c r="A552" s="7">
        <v>543</v>
      </c>
      <c r="B552" s="16"/>
      <c r="C552" s="16" t="s">
        <v>436</v>
      </c>
      <c r="D552" s="6"/>
      <c r="E552" s="7">
        <v>1</v>
      </c>
      <c r="F552" s="6" t="s">
        <v>134</v>
      </c>
      <c r="G552" s="17">
        <v>3780</v>
      </c>
      <c r="H552" s="17">
        <v>3780</v>
      </c>
      <c r="I552" s="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ht="25.5">
      <c r="A553" s="7">
        <v>544</v>
      </c>
      <c r="B553" s="16"/>
      <c r="C553" s="16" t="s">
        <v>437</v>
      </c>
      <c r="D553" s="6"/>
      <c r="E553" s="7">
        <v>1</v>
      </c>
      <c r="F553" s="6" t="s">
        <v>134</v>
      </c>
      <c r="G553" s="17">
        <v>4650</v>
      </c>
      <c r="H553" s="17">
        <v>4650</v>
      </c>
      <c r="I553" s="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>
      <c r="A554" s="7">
        <v>545</v>
      </c>
      <c r="B554" s="16"/>
      <c r="C554" s="16" t="s">
        <v>569</v>
      </c>
      <c r="D554" s="6"/>
      <c r="E554" s="7">
        <v>1</v>
      </c>
      <c r="F554" s="6" t="s">
        <v>134</v>
      </c>
      <c r="G554" s="17">
        <v>8500</v>
      </c>
      <c r="H554" s="17">
        <v>8500</v>
      </c>
      <c r="I554" s="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>
      <c r="A555" s="7">
        <v>546</v>
      </c>
      <c r="B555" s="16"/>
      <c r="C555" s="16" t="s">
        <v>439</v>
      </c>
      <c r="D555" s="6"/>
      <c r="E555" s="7">
        <v>1</v>
      </c>
      <c r="F555" s="6" t="s">
        <v>134</v>
      </c>
      <c r="G555" s="17">
        <v>4500</v>
      </c>
      <c r="H555" s="17">
        <v>4500</v>
      </c>
      <c r="I555" s="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>
      <c r="A556" s="7">
        <v>547</v>
      </c>
      <c r="B556" s="16"/>
      <c r="C556" s="16" t="s">
        <v>166</v>
      </c>
      <c r="D556" s="6"/>
      <c r="E556" s="7">
        <v>1</v>
      </c>
      <c r="F556" s="6" t="s">
        <v>134</v>
      </c>
      <c r="G556" s="17">
        <v>3500</v>
      </c>
      <c r="H556" s="17">
        <v>3500</v>
      </c>
      <c r="I556" s="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>
      <c r="A557" s="7">
        <v>548</v>
      </c>
      <c r="B557" s="16"/>
      <c r="C557" s="16" t="s">
        <v>335</v>
      </c>
      <c r="D557" s="6"/>
      <c r="E557" s="7">
        <v>1</v>
      </c>
      <c r="F557" s="6" t="s">
        <v>134</v>
      </c>
      <c r="G557" s="17">
        <v>1845</v>
      </c>
      <c r="H557" s="17">
        <v>1845</v>
      </c>
      <c r="I557" s="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>
      <c r="A558" s="7">
        <v>549</v>
      </c>
      <c r="B558" s="16"/>
      <c r="C558" s="16" t="s">
        <v>167</v>
      </c>
      <c r="D558" s="6"/>
      <c r="E558" s="7">
        <v>1</v>
      </c>
      <c r="F558" s="6" t="s">
        <v>134</v>
      </c>
      <c r="G558" s="17">
        <v>1399</v>
      </c>
      <c r="H558" s="17">
        <v>1399</v>
      </c>
      <c r="I558" s="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>
      <c r="A559" s="7">
        <v>550</v>
      </c>
      <c r="B559" s="16"/>
      <c r="C559" s="16" t="s">
        <v>92</v>
      </c>
      <c r="D559" s="6"/>
      <c r="E559" s="7">
        <v>1</v>
      </c>
      <c r="F559" s="6" t="s">
        <v>134</v>
      </c>
      <c r="G559" s="17">
        <v>25990</v>
      </c>
      <c r="H559" s="17">
        <v>25990</v>
      </c>
      <c r="I559" s="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>
      <c r="A560" s="7">
        <v>551</v>
      </c>
      <c r="B560" s="16"/>
      <c r="C560" s="16" t="s">
        <v>211</v>
      </c>
      <c r="D560" s="6"/>
      <c r="E560" s="7">
        <v>1</v>
      </c>
      <c r="F560" s="6" t="s">
        <v>125</v>
      </c>
      <c r="G560" s="17">
        <v>520</v>
      </c>
      <c r="H560" s="17">
        <v>520</v>
      </c>
      <c r="I560" s="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>
      <c r="A561" s="7">
        <v>552</v>
      </c>
      <c r="B561" s="16"/>
      <c r="C561" s="16" t="s">
        <v>235</v>
      </c>
      <c r="D561" s="6"/>
      <c r="E561" s="7">
        <v>2</v>
      </c>
      <c r="F561" s="6" t="s">
        <v>109</v>
      </c>
      <c r="G561" s="17">
        <v>525</v>
      </c>
      <c r="H561" s="17">
        <v>1050</v>
      </c>
      <c r="I561" s="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>
      <c r="A562" s="7">
        <v>553</v>
      </c>
      <c r="B562" s="16"/>
      <c r="C562" s="16" t="s">
        <v>210</v>
      </c>
      <c r="D562" s="6"/>
      <c r="E562" s="7">
        <v>10</v>
      </c>
      <c r="F562" s="6" t="s">
        <v>109</v>
      </c>
      <c r="G562" s="17">
        <v>150</v>
      </c>
      <c r="H562" s="17">
        <v>1500</v>
      </c>
      <c r="I562" s="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>
      <c r="A563" s="7">
        <v>554</v>
      </c>
      <c r="B563" s="16"/>
      <c r="C563" s="16" t="s">
        <v>651</v>
      </c>
      <c r="D563" s="6"/>
      <c r="E563" s="7">
        <v>1</v>
      </c>
      <c r="F563" s="6" t="s">
        <v>206</v>
      </c>
      <c r="G563" s="17">
        <v>21700</v>
      </c>
      <c r="H563" s="17">
        <v>21700</v>
      </c>
      <c r="I563" s="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>
      <c r="A564" s="7">
        <v>555</v>
      </c>
      <c r="B564" s="16"/>
      <c r="C564" s="16" t="s">
        <v>698</v>
      </c>
      <c r="D564" s="6"/>
      <c r="E564" s="7">
        <v>1</v>
      </c>
      <c r="F564" s="6" t="s">
        <v>134</v>
      </c>
      <c r="G564" s="17">
        <v>14346</v>
      </c>
      <c r="H564" s="17">
        <v>14346</v>
      </c>
      <c r="I564" s="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>
      <c r="A565" s="7">
        <v>556</v>
      </c>
      <c r="B565" s="16"/>
      <c r="C565" s="16" t="s">
        <v>615</v>
      </c>
      <c r="D565" s="6"/>
      <c r="E565" s="7">
        <v>35</v>
      </c>
      <c r="F565" s="6" t="s">
        <v>81</v>
      </c>
      <c r="G565" s="17">
        <v>180</v>
      </c>
      <c r="H565" s="17">
        <v>6300</v>
      </c>
      <c r="I565" s="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>
      <c r="A566" s="7">
        <v>557</v>
      </c>
      <c r="B566" s="16"/>
      <c r="C566" s="16" t="s">
        <v>151</v>
      </c>
      <c r="D566" s="6"/>
      <c r="E566" s="7">
        <v>35</v>
      </c>
      <c r="F566" s="6" t="s">
        <v>81</v>
      </c>
      <c r="G566" s="17">
        <v>350</v>
      </c>
      <c r="H566" s="17">
        <v>12250</v>
      </c>
      <c r="I566" s="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>
      <c r="A567" s="7">
        <v>558</v>
      </c>
      <c r="B567" s="16"/>
      <c r="C567" s="16" t="s">
        <v>616</v>
      </c>
      <c r="D567" s="6"/>
      <c r="E567" s="7">
        <v>35</v>
      </c>
      <c r="F567" s="6" t="s">
        <v>81</v>
      </c>
      <c r="G567" s="17">
        <v>180</v>
      </c>
      <c r="H567" s="17">
        <v>6300</v>
      </c>
      <c r="I567" s="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>
      <c r="A568" s="7">
        <v>559</v>
      </c>
      <c r="B568" s="16"/>
      <c r="C568" s="16" t="s">
        <v>156</v>
      </c>
      <c r="D568" s="6"/>
      <c r="E568" s="7">
        <v>35</v>
      </c>
      <c r="F568" s="6" t="s">
        <v>81</v>
      </c>
      <c r="G568" s="17">
        <v>350</v>
      </c>
      <c r="H568" s="17">
        <v>12250</v>
      </c>
      <c r="I568" s="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>
      <c r="A569" s="7">
        <v>560</v>
      </c>
      <c r="B569" s="16"/>
      <c r="C569" s="16" t="s">
        <v>174</v>
      </c>
      <c r="D569" s="6"/>
      <c r="E569" s="7">
        <v>35</v>
      </c>
      <c r="F569" s="6" t="s">
        <v>85</v>
      </c>
      <c r="G569" s="17">
        <v>1300</v>
      </c>
      <c r="H569" s="17">
        <v>45500</v>
      </c>
      <c r="I569" s="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ht="25.5">
      <c r="A570" s="9">
        <v>561</v>
      </c>
      <c r="B570" s="13" t="s">
        <v>23</v>
      </c>
      <c r="C570" s="13" t="s">
        <v>291</v>
      </c>
      <c r="D570" s="14" t="s">
        <v>38</v>
      </c>
      <c r="E570" s="14"/>
      <c r="F570" s="14"/>
      <c r="G570" s="13"/>
      <c r="H570" s="15">
        <v>123975</v>
      </c>
      <c r="I570" s="14" t="s">
        <v>26</v>
      </c>
      <c r="J570" s="19"/>
      <c r="K570" s="19"/>
      <c r="L570" s="19"/>
      <c r="M570" s="19"/>
      <c r="N570" s="19"/>
      <c r="O570" s="19">
        <v>1</v>
      </c>
      <c r="P570" s="19"/>
      <c r="Q570" s="19"/>
      <c r="R570" s="19"/>
      <c r="S570" s="19"/>
      <c r="T570" s="19"/>
      <c r="U570" s="19"/>
    </row>
    <row r="571" spans="1:21">
      <c r="A571" s="7">
        <v>562</v>
      </c>
      <c r="B571" s="16"/>
      <c r="C571" s="16" t="s">
        <v>153</v>
      </c>
      <c r="D571" s="6"/>
      <c r="E571" s="7">
        <v>50</v>
      </c>
      <c r="F571" s="6" t="s">
        <v>81</v>
      </c>
      <c r="G571" s="17">
        <v>180</v>
      </c>
      <c r="H571" s="17">
        <v>9000</v>
      </c>
      <c r="I571" s="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>
      <c r="A572" s="7">
        <v>563</v>
      </c>
      <c r="B572" s="16"/>
      <c r="C572" s="16" t="s">
        <v>615</v>
      </c>
      <c r="D572" s="6"/>
      <c r="E572" s="7">
        <v>50</v>
      </c>
      <c r="F572" s="6" t="s">
        <v>81</v>
      </c>
      <c r="G572" s="17">
        <v>150</v>
      </c>
      <c r="H572" s="17">
        <v>7500</v>
      </c>
      <c r="I572" s="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>
      <c r="A573" s="7">
        <v>564</v>
      </c>
      <c r="B573" s="16"/>
      <c r="C573" s="16" t="s">
        <v>151</v>
      </c>
      <c r="D573" s="6"/>
      <c r="E573" s="7">
        <v>50</v>
      </c>
      <c r="F573" s="6" t="s">
        <v>81</v>
      </c>
      <c r="G573" s="17">
        <v>250</v>
      </c>
      <c r="H573" s="17">
        <v>12500</v>
      </c>
      <c r="I573" s="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>
      <c r="A574" s="7">
        <v>565</v>
      </c>
      <c r="B574" s="16"/>
      <c r="C574" s="16" t="s">
        <v>616</v>
      </c>
      <c r="D574" s="6"/>
      <c r="E574" s="7">
        <v>50</v>
      </c>
      <c r="F574" s="6" t="s">
        <v>81</v>
      </c>
      <c r="G574" s="17">
        <v>150</v>
      </c>
      <c r="H574" s="17">
        <v>7500</v>
      </c>
      <c r="I574" s="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>
      <c r="A575" s="7">
        <v>566</v>
      </c>
      <c r="B575" s="16"/>
      <c r="C575" s="16" t="s">
        <v>156</v>
      </c>
      <c r="D575" s="6"/>
      <c r="E575" s="7">
        <v>50</v>
      </c>
      <c r="F575" s="6" t="s">
        <v>81</v>
      </c>
      <c r="G575" s="17">
        <v>250</v>
      </c>
      <c r="H575" s="17">
        <v>12500</v>
      </c>
      <c r="I575" s="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>
      <c r="A576" s="7">
        <v>567</v>
      </c>
      <c r="B576" s="16"/>
      <c r="C576" s="16" t="s">
        <v>585</v>
      </c>
      <c r="D576" s="6"/>
      <c r="E576" s="7">
        <v>50</v>
      </c>
      <c r="F576" s="6" t="s">
        <v>85</v>
      </c>
      <c r="G576" s="17">
        <v>20</v>
      </c>
      <c r="H576" s="17">
        <v>1000</v>
      </c>
      <c r="I576" s="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>
      <c r="A577" s="7">
        <v>568</v>
      </c>
      <c r="B577" s="16"/>
      <c r="C577" s="16" t="s">
        <v>652</v>
      </c>
      <c r="D577" s="6"/>
      <c r="E577" s="7">
        <v>50</v>
      </c>
      <c r="F577" s="6" t="s">
        <v>85</v>
      </c>
      <c r="G577" s="17">
        <v>100</v>
      </c>
      <c r="H577" s="17">
        <v>5000</v>
      </c>
      <c r="I577" s="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>
      <c r="A578" s="7">
        <v>569</v>
      </c>
      <c r="B578" s="16"/>
      <c r="C578" s="16" t="s">
        <v>235</v>
      </c>
      <c r="D578" s="6"/>
      <c r="E578" s="7">
        <v>5</v>
      </c>
      <c r="F578" s="6" t="s">
        <v>117</v>
      </c>
      <c r="G578" s="17">
        <v>525</v>
      </c>
      <c r="H578" s="17">
        <v>2625</v>
      </c>
      <c r="I578" s="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>
      <c r="A579" s="7">
        <v>570</v>
      </c>
      <c r="B579" s="16"/>
      <c r="C579" s="16" t="s">
        <v>211</v>
      </c>
      <c r="D579" s="6"/>
      <c r="E579" s="7">
        <v>3</v>
      </c>
      <c r="F579" s="6" t="s">
        <v>212</v>
      </c>
      <c r="G579" s="17">
        <v>450</v>
      </c>
      <c r="H579" s="17">
        <v>1350</v>
      </c>
      <c r="I579" s="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>
      <c r="A580" s="7">
        <v>571</v>
      </c>
      <c r="B580" s="16"/>
      <c r="C580" s="16" t="s">
        <v>174</v>
      </c>
      <c r="D580" s="6"/>
      <c r="E580" s="7">
        <v>50</v>
      </c>
      <c r="F580" s="6" t="s">
        <v>85</v>
      </c>
      <c r="G580" s="17">
        <v>1300</v>
      </c>
      <c r="H580" s="17">
        <v>65000</v>
      </c>
      <c r="I580" s="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ht="25.5">
      <c r="A581" s="9">
        <v>572</v>
      </c>
      <c r="B581" s="13" t="s">
        <v>23</v>
      </c>
      <c r="C581" s="13" t="s">
        <v>299</v>
      </c>
      <c r="D581" s="14" t="s">
        <v>38</v>
      </c>
      <c r="E581" s="14"/>
      <c r="F581" s="14"/>
      <c r="G581" s="13"/>
      <c r="H581" s="15">
        <v>190750</v>
      </c>
      <c r="I581" s="14" t="s">
        <v>26</v>
      </c>
      <c r="J581" s="19"/>
      <c r="K581" s="19"/>
      <c r="L581" s="19"/>
      <c r="M581" s="19"/>
      <c r="N581" s="19"/>
      <c r="O581" s="19">
        <v>1</v>
      </c>
      <c r="P581" s="19"/>
      <c r="Q581" s="19"/>
      <c r="R581" s="19"/>
      <c r="S581" s="19"/>
      <c r="T581" s="19"/>
      <c r="U581" s="19"/>
    </row>
    <row r="582" spans="1:21">
      <c r="A582" s="7">
        <v>573</v>
      </c>
      <c r="B582" s="16"/>
      <c r="C582" s="16" t="s">
        <v>653</v>
      </c>
      <c r="D582" s="6"/>
      <c r="E582" s="7">
        <v>35</v>
      </c>
      <c r="F582" s="6" t="s">
        <v>81</v>
      </c>
      <c r="G582" s="17">
        <v>750</v>
      </c>
      <c r="H582" s="17">
        <v>26250</v>
      </c>
      <c r="I582" s="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>
      <c r="A583" s="7">
        <v>574</v>
      </c>
      <c r="B583" s="16"/>
      <c r="C583" s="16" t="s">
        <v>654</v>
      </c>
      <c r="D583" s="6"/>
      <c r="E583" s="7">
        <v>35</v>
      </c>
      <c r="F583" s="6" t="s">
        <v>81</v>
      </c>
      <c r="G583" s="17">
        <v>600</v>
      </c>
      <c r="H583" s="17">
        <v>21000</v>
      </c>
      <c r="I583" s="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>
      <c r="A584" s="7">
        <v>575</v>
      </c>
      <c r="B584" s="16"/>
      <c r="C584" s="16" t="s">
        <v>655</v>
      </c>
      <c r="D584" s="6"/>
      <c r="E584" s="7">
        <v>35</v>
      </c>
      <c r="F584" s="6" t="s">
        <v>81</v>
      </c>
      <c r="G584" s="17">
        <v>900</v>
      </c>
      <c r="H584" s="17">
        <v>31500</v>
      </c>
      <c r="I584" s="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>
      <c r="A585" s="7">
        <v>576</v>
      </c>
      <c r="B585" s="16"/>
      <c r="C585" s="16" t="s">
        <v>649</v>
      </c>
      <c r="D585" s="6"/>
      <c r="E585" s="7">
        <v>35</v>
      </c>
      <c r="F585" s="6" t="s">
        <v>81</v>
      </c>
      <c r="G585" s="17">
        <v>600</v>
      </c>
      <c r="H585" s="17">
        <v>21000</v>
      </c>
      <c r="I585" s="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>
      <c r="A586" s="7">
        <v>577</v>
      </c>
      <c r="B586" s="16"/>
      <c r="C586" s="16" t="s">
        <v>650</v>
      </c>
      <c r="D586" s="6"/>
      <c r="E586" s="7">
        <v>35</v>
      </c>
      <c r="F586" s="6" t="s">
        <v>81</v>
      </c>
      <c r="G586" s="17">
        <v>900</v>
      </c>
      <c r="H586" s="17">
        <v>31500</v>
      </c>
      <c r="I586" s="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>
      <c r="A587" s="7">
        <v>578</v>
      </c>
      <c r="B587" s="16"/>
      <c r="C587" s="16" t="s">
        <v>585</v>
      </c>
      <c r="D587" s="6"/>
      <c r="E587" s="7">
        <v>150</v>
      </c>
      <c r="F587" s="6" t="s">
        <v>85</v>
      </c>
      <c r="G587" s="17">
        <v>20</v>
      </c>
      <c r="H587" s="17">
        <v>3000</v>
      </c>
      <c r="I587" s="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>
      <c r="A588" s="7">
        <v>579</v>
      </c>
      <c r="B588" s="16"/>
      <c r="C588" s="16" t="s">
        <v>211</v>
      </c>
      <c r="D588" s="6"/>
      <c r="E588" s="7">
        <v>5</v>
      </c>
      <c r="F588" s="6" t="s">
        <v>212</v>
      </c>
      <c r="G588" s="17">
        <v>450</v>
      </c>
      <c r="H588" s="17">
        <v>2250</v>
      </c>
      <c r="I588" s="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>
      <c r="A589" s="7">
        <v>580</v>
      </c>
      <c r="B589" s="16"/>
      <c r="C589" s="16" t="s">
        <v>235</v>
      </c>
      <c r="D589" s="6"/>
      <c r="E589" s="7">
        <v>10</v>
      </c>
      <c r="F589" s="6" t="s">
        <v>117</v>
      </c>
      <c r="G589" s="17">
        <v>525</v>
      </c>
      <c r="H589" s="17">
        <v>5250</v>
      </c>
      <c r="I589" s="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>
      <c r="A590" s="7">
        <v>581</v>
      </c>
      <c r="B590" s="16"/>
      <c r="C590" s="16" t="s">
        <v>652</v>
      </c>
      <c r="D590" s="6"/>
      <c r="E590" s="7">
        <v>35</v>
      </c>
      <c r="F590" s="6" t="s">
        <v>85</v>
      </c>
      <c r="G590" s="17">
        <v>100</v>
      </c>
      <c r="H590" s="17">
        <v>3500</v>
      </c>
      <c r="I590" s="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>
      <c r="A591" s="7">
        <v>582</v>
      </c>
      <c r="B591" s="16"/>
      <c r="C591" s="16" t="s">
        <v>174</v>
      </c>
      <c r="D591" s="6"/>
      <c r="E591" s="7">
        <v>35</v>
      </c>
      <c r="F591" s="6" t="s">
        <v>85</v>
      </c>
      <c r="G591" s="17">
        <v>1300</v>
      </c>
      <c r="H591" s="17">
        <v>45500</v>
      </c>
      <c r="I591" s="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ht="25.5">
      <c r="A592" s="9">
        <v>583</v>
      </c>
      <c r="B592" s="13" t="s">
        <v>23</v>
      </c>
      <c r="C592" s="13" t="s">
        <v>302</v>
      </c>
      <c r="D592" s="14" t="s">
        <v>38</v>
      </c>
      <c r="E592" s="14"/>
      <c r="F592" s="14"/>
      <c r="G592" s="13"/>
      <c r="H592" s="15">
        <v>85650</v>
      </c>
      <c r="I592" s="14" t="s">
        <v>26</v>
      </c>
      <c r="J592" s="19"/>
      <c r="K592" s="19"/>
      <c r="L592" s="19"/>
      <c r="M592" s="19"/>
      <c r="N592" s="19"/>
      <c r="O592" s="19">
        <v>1</v>
      </c>
      <c r="P592" s="19"/>
      <c r="Q592" s="19"/>
      <c r="R592" s="19"/>
      <c r="S592" s="19"/>
      <c r="T592" s="19"/>
      <c r="U592" s="19"/>
    </row>
    <row r="593" spans="1:21">
      <c r="A593" s="7">
        <v>584</v>
      </c>
      <c r="B593" s="16"/>
      <c r="C593" s="16" t="s">
        <v>585</v>
      </c>
      <c r="D593" s="6"/>
      <c r="E593" s="7">
        <v>30</v>
      </c>
      <c r="F593" s="6" t="s">
        <v>85</v>
      </c>
      <c r="G593" s="17">
        <v>20</v>
      </c>
      <c r="H593" s="17">
        <v>600</v>
      </c>
      <c r="I593" s="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>
      <c r="A594" s="7">
        <v>585</v>
      </c>
      <c r="B594" s="16"/>
      <c r="C594" s="16" t="s">
        <v>235</v>
      </c>
      <c r="D594" s="6"/>
      <c r="E594" s="7">
        <v>2</v>
      </c>
      <c r="F594" s="6" t="s">
        <v>109</v>
      </c>
      <c r="G594" s="17">
        <v>525</v>
      </c>
      <c r="H594" s="17">
        <v>1050</v>
      </c>
      <c r="I594" s="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>
      <c r="A595" s="7">
        <v>586</v>
      </c>
      <c r="B595" s="16"/>
      <c r="C595" s="16" t="s">
        <v>652</v>
      </c>
      <c r="D595" s="6"/>
      <c r="E595" s="7">
        <v>30</v>
      </c>
      <c r="F595" s="6" t="s">
        <v>85</v>
      </c>
      <c r="G595" s="17">
        <v>100</v>
      </c>
      <c r="H595" s="17">
        <v>3000</v>
      </c>
      <c r="I595" s="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>
      <c r="A596" s="7">
        <v>587</v>
      </c>
      <c r="B596" s="16"/>
      <c r="C596" s="16" t="s">
        <v>211</v>
      </c>
      <c r="D596" s="6"/>
      <c r="E596" s="7">
        <v>2</v>
      </c>
      <c r="F596" s="6" t="s">
        <v>125</v>
      </c>
      <c r="G596" s="17">
        <v>450</v>
      </c>
      <c r="H596" s="17">
        <v>900</v>
      </c>
      <c r="I596" s="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>
      <c r="A597" s="7">
        <v>588</v>
      </c>
      <c r="B597" s="16"/>
      <c r="C597" s="16" t="s">
        <v>153</v>
      </c>
      <c r="D597" s="6"/>
      <c r="E597" s="7">
        <v>30</v>
      </c>
      <c r="F597" s="6" t="s">
        <v>81</v>
      </c>
      <c r="G597" s="17">
        <v>250</v>
      </c>
      <c r="H597" s="17">
        <v>7500</v>
      </c>
      <c r="I597" s="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>
      <c r="A598" s="7">
        <v>589</v>
      </c>
      <c r="B598" s="16"/>
      <c r="C598" s="16" t="s">
        <v>615</v>
      </c>
      <c r="D598" s="6"/>
      <c r="E598" s="7">
        <v>30</v>
      </c>
      <c r="F598" s="6" t="s">
        <v>81</v>
      </c>
      <c r="G598" s="17">
        <v>250</v>
      </c>
      <c r="H598" s="17">
        <v>7500</v>
      </c>
      <c r="I598" s="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>
      <c r="A599" s="7">
        <v>590</v>
      </c>
      <c r="B599" s="16"/>
      <c r="C599" s="16" t="s">
        <v>151</v>
      </c>
      <c r="D599" s="6"/>
      <c r="E599" s="7">
        <v>30</v>
      </c>
      <c r="F599" s="6" t="s">
        <v>81</v>
      </c>
      <c r="G599" s="17">
        <v>300</v>
      </c>
      <c r="H599" s="17">
        <v>9000</v>
      </c>
      <c r="I599" s="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>
      <c r="A600" s="7">
        <v>591</v>
      </c>
      <c r="B600" s="16"/>
      <c r="C600" s="16" t="s">
        <v>616</v>
      </c>
      <c r="D600" s="6"/>
      <c r="E600" s="7">
        <v>30</v>
      </c>
      <c r="F600" s="6" t="s">
        <v>81</v>
      </c>
      <c r="G600" s="17">
        <v>220</v>
      </c>
      <c r="H600" s="17">
        <v>6600</v>
      </c>
      <c r="I600" s="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>
      <c r="A601" s="7">
        <v>592</v>
      </c>
      <c r="B601" s="16"/>
      <c r="C601" s="16" t="s">
        <v>156</v>
      </c>
      <c r="D601" s="6"/>
      <c r="E601" s="7">
        <v>30</v>
      </c>
      <c r="F601" s="6" t="s">
        <v>81</v>
      </c>
      <c r="G601" s="17">
        <v>350</v>
      </c>
      <c r="H601" s="17">
        <v>10500</v>
      </c>
      <c r="I601" s="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>
      <c r="A602" s="7">
        <v>593</v>
      </c>
      <c r="B602" s="16"/>
      <c r="C602" s="16" t="s">
        <v>174</v>
      </c>
      <c r="D602" s="6"/>
      <c r="E602" s="7">
        <v>30</v>
      </c>
      <c r="F602" s="6" t="s">
        <v>85</v>
      </c>
      <c r="G602" s="17">
        <v>1300</v>
      </c>
      <c r="H602" s="17">
        <v>39000</v>
      </c>
      <c r="I602" s="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ht="25.5">
      <c r="A603" s="9">
        <v>594</v>
      </c>
      <c r="B603" s="13" t="s">
        <v>23</v>
      </c>
      <c r="C603" s="13" t="s">
        <v>300</v>
      </c>
      <c r="D603" s="14" t="s">
        <v>38</v>
      </c>
      <c r="E603" s="14"/>
      <c r="F603" s="14"/>
      <c r="G603" s="13"/>
      <c r="H603" s="15">
        <v>86085</v>
      </c>
      <c r="I603" s="14" t="s">
        <v>26</v>
      </c>
      <c r="J603" s="19"/>
      <c r="K603" s="19"/>
      <c r="L603" s="19"/>
      <c r="M603" s="19"/>
      <c r="N603" s="19"/>
      <c r="O603" s="19">
        <v>1</v>
      </c>
      <c r="P603" s="19"/>
      <c r="Q603" s="19"/>
      <c r="R603" s="19"/>
      <c r="S603" s="19"/>
      <c r="T603" s="19"/>
      <c r="U603" s="19"/>
    </row>
    <row r="604" spans="1:21">
      <c r="A604" s="7">
        <v>595</v>
      </c>
      <c r="B604" s="16"/>
      <c r="C604" s="16" t="s">
        <v>585</v>
      </c>
      <c r="D604" s="6"/>
      <c r="E604" s="7">
        <v>30</v>
      </c>
      <c r="F604" s="6" t="s">
        <v>85</v>
      </c>
      <c r="G604" s="17">
        <v>20</v>
      </c>
      <c r="H604" s="17">
        <v>600</v>
      </c>
      <c r="I604" s="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>
      <c r="A605" s="7">
        <v>596</v>
      </c>
      <c r="B605" s="16"/>
      <c r="C605" s="16" t="s">
        <v>652</v>
      </c>
      <c r="D605" s="6"/>
      <c r="E605" s="7">
        <v>30</v>
      </c>
      <c r="F605" s="6" t="s">
        <v>85</v>
      </c>
      <c r="G605" s="17">
        <v>100</v>
      </c>
      <c r="H605" s="17">
        <v>3000</v>
      </c>
      <c r="I605" s="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>
      <c r="A606" s="7">
        <v>597</v>
      </c>
      <c r="B606" s="16"/>
      <c r="C606" s="16" t="s">
        <v>235</v>
      </c>
      <c r="D606" s="6"/>
      <c r="E606" s="7">
        <v>5</v>
      </c>
      <c r="F606" s="6" t="s">
        <v>109</v>
      </c>
      <c r="G606" s="17">
        <v>525</v>
      </c>
      <c r="H606" s="17">
        <v>2625</v>
      </c>
      <c r="I606" s="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>
      <c r="A607" s="7">
        <v>598</v>
      </c>
      <c r="B607" s="16"/>
      <c r="C607" s="16" t="s">
        <v>211</v>
      </c>
      <c r="D607" s="6"/>
      <c r="E607" s="7">
        <v>3</v>
      </c>
      <c r="F607" s="6" t="s">
        <v>125</v>
      </c>
      <c r="G607" s="17">
        <v>520</v>
      </c>
      <c r="H607" s="17">
        <v>1560</v>
      </c>
      <c r="I607" s="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>
      <c r="A608" s="7">
        <v>599</v>
      </c>
      <c r="B608" s="16"/>
      <c r="C608" s="16" t="s">
        <v>153</v>
      </c>
      <c r="D608" s="6"/>
      <c r="E608" s="7">
        <v>30</v>
      </c>
      <c r="F608" s="6" t="s">
        <v>81</v>
      </c>
      <c r="G608" s="17">
        <v>250</v>
      </c>
      <c r="H608" s="17">
        <v>7500</v>
      </c>
      <c r="I608" s="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>
      <c r="A609" s="7">
        <v>600</v>
      </c>
      <c r="B609" s="16"/>
      <c r="C609" s="16" t="s">
        <v>615</v>
      </c>
      <c r="D609" s="6"/>
      <c r="E609" s="7">
        <v>30</v>
      </c>
      <c r="F609" s="6" t="s">
        <v>81</v>
      </c>
      <c r="G609" s="17">
        <v>180</v>
      </c>
      <c r="H609" s="17">
        <v>5400</v>
      </c>
      <c r="I609" s="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>
      <c r="A610" s="7">
        <v>601</v>
      </c>
      <c r="B610" s="16"/>
      <c r="C610" s="16" t="s">
        <v>151</v>
      </c>
      <c r="D610" s="6"/>
      <c r="E610" s="7">
        <v>30</v>
      </c>
      <c r="F610" s="6" t="s">
        <v>81</v>
      </c>
      <c r="G610" s="17">
        <v>350</v>
      </c>
      <c r="H610" s="17">
        <v>10500</v>
      </c>
      <c r="I610" s="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>
      <c r="A611" s="7">
        <v>602</v>
      </c>
      <c r="B611" s="16"/>
      <c r="C611" s="16" t="s">
        <v>616</v>
      </c>
      <c r="D611" s="6"/>
      <c r="E611" s="7">
        <v>30</v>
      </c>
      <c r="F611" s="6" t="s">
        <v>81</v>
      </c>
      <c r="G611" s="17">
        <v>180</v>
      </c>
      <c r="H611" s="17">
        <v>5400</v>
      </c>
      <c r="I611" s="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>
      <c r="A612" s="7">
        <v>603</v>
      </c>
      <c r="B612" s="16"/>
      <c r="C612" s="16" t="s">
        <v>156</v>
      </c>
      <c r="D612" s="6"/>
      <c r="E612" s="7">
        <v>30</v>
      </c>
      <c r="F612" s="6" t="s">
        <v>81</v>
      </c>
      <c r="G612" s="17">
        <v>350</v>
      </c>
      <c r="H612" s="17">
        <v>10500</v>
      </c>
      <c r="I612" s="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>
      <c r="A613" s="7">
        <v>604</v>
      </c>
      <c r="B613" s="16"/>
      <c r="C613" s="16" t="s">
        <v>174</v>
      </c>
      <c r="D613" s="6"/>
      <c r="E613" s="7">
        <v>30</v>
      </c>
      <c r="F613" s="6" t="s">
        <v>85</v>
      </c>
      <c r="G613" s="17">
        <v>1300</v>
      </c>
      <c r="H613" s="17">
        <v>39000</v>
      </c>
      <c r="I613" s="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>
      <c r="A614" s="9">
        <v>605</v>
      </c>
      <c r="B614" s="13" t="s">
        <v>23</v>
      </c>
      <c r="C614" s="13" t="s">
        <v>304</v>
      </c>
      <c r="D614" s="14" t="s">
        <v>38</v>
      </c>
      <c r="E614" s="14"/>
      <c r="F614" s="14"/>
      <c r="G614" s="13"/>
      <c r="H614" s="15">
        <v>215238</v>
      </c>
      <c r="I614" s="14" t="s">
        <v>26</v>
      </c>
      <c r="J614" s="19"/>
      <c r="K614" s="19"/>
      <c r="L614" s="19"/>
      <c r="M614" s="19"/>
      <c r="N614" s="19"/>
      <c r="O614" s="19">
        <v>1</v>
      </c>
      <c r="P614" s="19"/>
      <c r="Q614" s="19"/>
      <c r="R614" s="19"/>
      <c r="S614" s="19"/>
      <c r="T614" s="19"/>
      <c r="U614" s="19"/>
    </row>
    <row r="615" spans="1:21">
      <c r="A615" s="7">
        <v>606</v>
      </c>
      <c r="B615" s="16"/>
      <c r="C615" s="16" t="s">
        <v>616</v>
      </c>
      <c r="D615" s="6"/>
      <c r="E615" s="7">
        <v>45</v>
      </c>
      <c r="F615" s="6" t="s">
        <v>81</v>
      </c>
      <c r="G615" s="17">
        <v>150</v>
      </c>
      <c r="H615" s="17">
        <v>6750</v>
      </c>
      <c r="I615" s="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>
      <c r="A616" s="7">
        <v>607</v>
      </c>
      <c r="B616" s="16"/>
      <c r="C616" s="16" t="s">
        <v>156</v>
      </c>
      <c r="D616" s="6"/>
      <c r="E616" s="7">
        <v>45</v>
      </c>
      <c r="F616" s="6" t="s">
        <v>81</v>
      </c>
      <c r="G616" s="17">
        <v>250</v>
      </c>
      <c r="H616" s="17">
        <v>11250</v>
      </c>
      <c r="I616" s="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>
      <c r="A617" s="7">
        <v>608</v>
      </c>
      <c r="B617" s="16"/>
      <c r="C617" s="16" t="s">
        <v>153</v>
      </c>
      <c r="D617" s="6"/>
      <c r="E617" s="7">
        <v>45</v>
      </c>
      <c r="F617" s="6" t="s">
        <v>81</v>
      </c>
      <c r="G617" s="17">
        <v>180</v>
      </c>
      <c r="H617" s="17">
        <v>8100</v>
      </c>
      <c r="I617" s="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>
      <c r="A618" s="7">
        <v>609</v>
      </c>
      <c r="B618" s="16"/>
      <c r="C618" s="16" t="s">
        <v>615</v>
      </c>
      <c r="D618" s="6"/>
      <c r="E618" s="7">
        <v>45</v>
      </c>
      <c r="F618" s="6" t="s">
        <v>81</v>
      </c>
      <c r="G618" s="17">
        <v>150</v>
      </c>
      <c r="H618" s="17">
        <v>6750</v>
      </c>
      <c r="I618" s="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>
      <c r="A619" s="7">
        <v>610</v>
      </c>
      <c r="B619" s="16"/>
      <c r="C619" s="16" t="s">
        <v>151</v>
      </c>
      <c r="D619" s="6"/>
      <c r="E619" s="7">
        <v>45</v>
      </c>
      <c r="F619" s="6" t="s">
        <v>81</v>
      </c>
      <c r="G619" s="17">
        <v>250</v>
      </c>
      <c r="H619" s="17">
        <v>11250</v>
      </c>
      <c r="I619" s="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>
      <c r="A620" s="7">
        <v>611</v>
      </c>
      <c r="B620" s="16"/>
      <c r="C620" s="16" t="s">
        <v>677</v>
      </c>
      <c r="D620" s="6"/>
      <c r="E620" s="7">
        <v>1</v>
      </c>
      <c r="F620" s="6" t="s">
        <v>206</v>
      </c>
      <c r="G620" s="17">
        <v>7502</v>
      </c>
      <c r="H620" s="17">
        <v>7502</v>
      </c>
      <c r="I620" s="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>
      <c r="A621" s="7">
        <v>612</v>
      </c>
      <c r="B621" s="16"/>
      <c r="C621" s="16" t="s">
        <v>699</v>
      </c>
      <c r="D621" s="6"/>
      <c r="E621" s="7">
        <v>2</v>
      </c>
      <c r="F621" s="6" t="s">
        <v>206</v>
      </c>
      <c r="G621" s="17">
        <v>14999</v>
      </c>
      <c r="H621" s="17">
        <v>29998</v>
      </c>
      <c r="I621" s="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>
      <c r="A622" s="7">
        <v>613</v>
      </c>
      <c r="B622" s="16"/>
      <c r="C622" s="16" t="s">
        <v>700</v>
      </c>
      <c r="D622" s="6"/>
      <c r="E622" s="7">
        <v>1</v>
      </c>
      <c r="F622" s="6" t="s">
        <v>206</v>
      </c>
      <c r="G622" s="17">
        <v>14499</v>
      </c>
      <c r="H622" s="17">
        <v>14499</v>
      </c>
      <c r="I622" s="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>
      <c r="A623" s="7">
        <v>614</v>
      </c>
      <c r="B623" s="16"/>
      <c r="C623" s="16" t="s">
        <v>683</v>
      </c>
      <c r="D623" s="6"/>
      <c r="E623" s="7">
        <v>1</v>
      </c>
      <c r="F623" s="6" t="s">
        <v>206</v>
      </c>
      <c r="G623" s="17">
        <v>13500</v>
      </c>
      <c r="H623" s="17">
        <v>13500</v>
      </c>
      <c r="I623" s="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>
      <c r="A624" s="7">
        <v>615</v>
      </c>
      <c r="B624" s="16"/>
      <c r="C624" s="16" t="s">
        <v>684</v>
      </c>
      <c r="D624" s="6"/>
      <c r="E624" s="7">
        <v>5</v>
      </c>
      <c r="F624" s="6" t="s">
        <v>117</v>
      </c>
      <c r="G624" s="17">
        <v>750</v>
      </c>
      <c r="H624" s="17">
        <v>3750</v>
      </c>
      <c r="I624" s="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>
      <c r="A625" s="7">
        <v>616</v>
      </c>
      <c r="B625" s="16"/>
      <c r="C625" s="16" t="s">
        <v>689</v>
      </c>
      <c r="D625" s="6"/>
      <c r="E625" s="7">
        <v>1</v>
      </c>
      <c r="F625" s="6" t="s">
        <v>112</v>
      </c>
      <c r="G625" s="17">
        <v>12000</v>
      </c>
      <c r="H625" s="17">
        <v>12000</v>
      </c>
      <c r="I625" s="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>
      <c r="A626" s="7">
        <v>617</v>
      </c>
      <c r="B626" s="16"/>
      <c r="C626" s="16" t="s">
        <v>651</v>
      </c>
      <c r="D626" s="6"/>
      <c r="E626" s="7">
        <v>1</v>
      </c>
      <c r="F626" s="6" t="s">
        <v>206</v>
      </c>
      <c r="G626" s="17">
        <v>14999</v>
      </c>
      <c r="H626" s="17">
        <v>14999</v>
      </c>
      <c r="I626" s="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>
      <c r="A627" s="7">
        <v>618</v>
      </c>
      <c r="B627" s="16"/>
      <c r="C627" s="16" t="s">
        <v>210</v>
      </c>
      <c r="D627" s="6"/>
      <c r="E627" s="7">
        <v>45</v>
      </c>
      <c r="F627" s="6" t="s">
        <v>85</v>
      </c>
      <c r="G627" s="17">
        <v>20</v>
      </c>
      <c r="H627" s="17">
        <v>900</v>
      </c>
      <c r="I627" s="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>
      <c r="A628" s="7">
        <v>619</v>
      </c>
      <c r="B628" s="16"/>
      <c r="C628" s="16" t="s">
        <v>211</v>
      </c>
      <c r="D628" s="6"/>
      <c r="E628" s="7">
        <v>1</v>
      </c>
      <c r="F628" s="6" t="s">
        <v>212</v>
      </c>
      <c r="G628" s="17">
        <v>450</v>
      </c>
      <c r="H628" s="17">
        <v>450</v>
      </c>
      <c r="I628" s="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>
      <c r="A629" s="7">
        <v>620</v>
      </c>
      <c r="B629" s="16"/>
      <c r="C629" s="16" t="s">
        <v>235</v>
      </c>
      <c r="D629" s="6"/>
      <c r="E629" s="7">
        <v>2</v>
      </c>
      <c r="F629" s="6" t="s">
        <v>109</v>
      </c>
      <c r="G629" s="17">
        <v>525</v>
      </c>
      <c r="H629" s="17">
        <v>1050</v>
      </c>
      <c r="I629" s="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>
      <c r="A630" s="7">
        <v>621</v>
      </c>
      <c r="B630" s="16"/>
      <c r="C630" s="16" t="s">
        <v>555</v>
      </c>
      <c r="D630" s="6"/>
      <c r="E630" s="7">
        <v>45</v>
      </c>
      <c r="F630" s="6" t="s">
        <v>85</v>
      </c>
      <c r="G630" s="17">
        <v>100</v>
      </c>
      <c r="H630" s="17">
        <v>4500</v>
      </c>
      <c r="I630" s="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>
      <c r="A631" s="7">
        <v>622</v>
      </c>
      <c r="B631" s="16"/>
      <c r="C631" s="16" t="s">
        <v>92</v>
      </c>
      <c r="D631" s="6"/>
      <c r="E631" s="7">
        <v>1</v>
      </c>
      <c r="F631" s="6" t="s">
        <v>134</v>
      </c>
      <c r="G631" s="17">
        <v>14999</v>
      </c>
      <c r="H631" s="17">
        <v>14999</v>
      </c>
      <c r="I631" s="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>
      <c r="A632" s="7">
        <v>623</v>
      </c>
      <c r="B632" s="16"/>
      <c r="C632" s="16" t="s">
        <v>167</v>
      </c>
      <c r="D632" s="6"/>
      <c r="E632" s="7">
        <v>1</v>
      </c>
      <c r="F632" s="6" t="s">
        <v>134</v>
      </c>
      <c r="G632" s="17">
        <v>550</v>
      </c>
      <c r="H632" s="17">
        <v>550</v>
      </c>
      <c r="I632" s="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>
      <c r="A633" s="7">
        <v>624</v>
      </c>
      <c r="B633" s="16"/>
      <c r="C633" s="16" t="s">
        <v>335</v>
      </c>
      <c r="D633" s="6"/>
      <c r="E633" s="7">
        <v>1</v>
      </c>
      <c r="F633" s="6" t="s">
        <v>134</v>
      </c>
      <c r="G633" s="17">
        <v>950</v>
      </c>
      <c r="H633" s="17">
        <v>950</v>
      </c>
      <c r="I633" s="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>
      <c r="A634" s="7">
        <v>625</v>
      </c>
      <c r="B634" s="16"/>
      <c r="C634" s="16" t="s">
        <v>568</v>
      </c>
      <c r="D634" s="6"/>
      <c r="E634" s="7">
        <v>1</v>
      </c>
      <c r="F634" s="6" t="s">
        <v>134</v>
      </c>
      <c r="G634" s="17">
        <v>12550</v>
      </c>
      <c r="H634" s="17">
        <v>12550</v>
      </c>
      <c r="I634" s="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ht="25.5">
      <c r="A635" s="7">
        <v>626</v>
      </c>
      <c r="B635" s="16"/>
      <c r="C635" s="16" t="s">
        <v>434</v>
      </c>
      <c r="D635" s="6"/>
      <c r="E635" s="7">
        <v>1</v>
      </c>
      <c r="F635" s="6" t="s">
        <v>134</v>
      </c>
      <c r="G635" s="17">
        <v>3888.62</v>
      </c>
      <c r="H635" s="17">
        <v>3888.62</v>
      </c>
      <c r="I635" s="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>
      <c r="A636" s="7">
        <v>627</v>
      </c>
      <c r="B636" s="16"/>
      <c r="C636" s="16" t="s">
        <v>435</v>
      </c>
      <c r="D636" s="6"/>
      <c r="E636" s="7">
        <v>1</v>
      </c>
      <c r="F636" s="6" t="s">
        <v>134</v>
      </c>
      <c r="G636" s="17">
        <v>10122.379999999999</v>
      </c>
      <c r="H636" s="17">
        <v>10122.379999999999</v>
      </c>
      <c r="I636" s="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ht="38.25">
      <c r="A637" s="7">
        <v>628</v>
      </c>
      <c r="B637" s="16"/>
      <c r="C637" s="16" t="s">
        <v>436</v>
      </c>
      <c r="D637" s="6"/>
      <c r="E637" s="7">
        <v>1</v>
      </c>
      <c r="F637" s="6" t="s">
        <v>134</v>
      </c>
      <c r="G637" s="17">
        <v>3780</v>
      </c>
      <c r="H637" s="17">
        <v>3780</v>
      </c>
      <c r="I637" s="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ht="25.5">
      <c r="A638" s="7">
        <v>629</v>
      </c>
      <c r="B638" s="16"/>
      <c r="C638" s="16" t="s">
        <v>437</v>
      </c>
      <c r="D638" s="6"/>
      <c r="E638" s="7">
        <v>1</v>
      </c>
      <c r="F638" s="6" t="s">
        <v>134</v>
      </c>
      <c r="G638" s="17">
        <v>4650</v>
      </c>
      <c r="H638" s="17">
        <v>4650</v>
      </c>
      <c r="I638" s="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>
      <c r="A639" s="7">
        <v>630</v>
      </c>
      <c r="B639" s="16"/>
      <c r="C639" s="16" t="s">
        <v>569</v>
      </c>
      <c r="D639" s="6"/>
      <c r="E639" s="7">
        <v>1</v>
      </c>
      <c r="F639" s="6" t="s">
        <v>134</v>
      </c>
      <c r="G639" s="17">
        <v>8500</v>
      </c>
      <c r="H639" s="17">
        <v>8500</v>
      </c>
      <c r="I639" s="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>
      <c r="A640" s="7">
        <v>631</v>
      </c>
      <c r="B640" s="16"/>
      <c r="C640" s="16" t="s">
        <v>439</v>
      </c>
      <c r="D640" s="6"/>
      <c r="E640" s="7">
        <v>1</v>
      </c>
      <c r="F640" s="6" t="s">
        <v>134</v>
      </c>
      <c r="G640" s="17">
        <v>4500</v>
      </c>
      <c r="H640" s="17">
        <v>4500</v>
      </c>
      <c r="I640" s="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>
      <c r="A641" s="7">
        <v>632</v>
      </c>
      <c r="B641" s="16"/>
      <c r="C641" s="16" t="s">
        <v>166</v>
      </c>
      <c r="D641" s="6"/>
      <c r="E641" s="7">
        <v>1</v>
      </c>
      <c r="F641" s="6" t="s">
        <v>134</v>
      </c>
      <c r="G641" s="17">
        <v>3500</v>
      </c>
      <c r="H641" s="17">
        <v>3500</v>
      </c>
      <c r="I641" s="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ht="25.5">
      <c r="A642" s="9">
        <v>633</v>
      </c>
      <c r="B642" s="13" t="s">
        <v>23</v>
      </c>
      <c r="C642" s="13" t="s">
        <v>289</v>
      </c>
      <c r="D642" s="14" t="s">
        <v>38</v>
      </c>
      <c r="E642" s="14"/>
      <c r="F642" s="14"/>
      <c r="G642" s="13"/>
      <c r="H642" s="15">
        <v>252674</v>
      </c>
      <c r="I642" s="14" t="s">
        <v>26</v>
      </c>
      <c r="J642" s="19"/>
      <c r="K642" s="19"/>
      <c r="L642" s="19"/>
      <c r="M642" s="19"/>
      <c r="N642" s="19"/>
      <c r="O642" s="19">
        <v>1</v>
      </c>
      <c r="P642" s="19"/>
      <c r="Q642" s="19"/>
      <c r="R642" s="19"/>
      <c r="S642" s="19"/>
      <c r="T642" s="19"/>
      <c r="U642" s="19"/>
    </row>
    <row r="643" spans="1:21">
      <c r="A643" s="7">
        <v>634</v>
      </c>
      <c r="B643" s="16"/>
      <c r="C643" s="16" t="s">
        <v>651</v>
      </c>
      <c r="D643" s="6"/>
      <c r="E643" s="7">
        <v>1</v>
      </c>
      <c r="F643" s="6" t="s">
        <v>206</v>
      </c>
      <c r="G643" s="17">
        <v>14999</v>
      </c>
      <c r="H643" s="17">
        <v>14999</v>
      </c>
      <c r="I643" s="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>
      <c r="A644" s="7">
        <v>635</v>
      </c>
      <c r="B644" s="16"/>
      <c r="C644" s="16" t="s">
        <v>284</v>
      </c>
      <c r="D644" s="6"/>
      <c r="E644" s="7">
        <v>10</v>
      </c>
      <c r="F644" s="6" t="s">
        <v>112</v>
      </c>
      <c r="G644" s="17">
        <v>250</v>
      </c>
      <c r="H644" s="17">
        <v>2500</v>
      </c>
      <c r="I644" s="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>
      <c r="A645" s="7">
        <v>636</v>
      </c>
      <c r="B645" s="16"/>
      <c r="C645" s="16" t="s">
        <v>210</v>
      </c>
      <c r="D645" s="6"/>
      <c r="E645" s="7">
        <v>150</v>
      </c>
      <c r="F645" s="6" t="s">
        <v>85</v>
      </c>
      <c r="G645" s="17">
        <v>20</v>
      </c>
      <c r="H645" s="17">
        <v>3000</v>
      </c>
      <c r="I645" s="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>
      <c r="A646" s="7">
        <v>637</v>
      </c>
      <c r="B646" s="16"/>
      <c r="C646" s="16" t="s">
        <v>209</v>
      </c>
      <c r="D646" s="6"/>
      <c r="E646" s="7">
        <v>1</v>
      </c>
      <c r="F646" s="6" t="s">
        <v>91</v>
      </c>
      <c r="G646" s="17">
        <v>1900</v>
      </c>
      <c r="H646" s="17">
        <v>1900</v>
      </c>
      <c r="I646" s="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>
      <c r="A647" s="7">
        <v>638</v>
      </c>
      <c r="B647" s="16"/>
      <c r="C647" s="16" t="s">
        <v>217</v>
      </c>
      <c r="D647" s="6"/>
      <c r="E647" s="7">
        <v>2</v>
      </c>
      <c r="F647" s="6" t="s">
        <v>112</v>
      </c>
      <c r="G647" s="17">
        <v>550</v>
      </c>
      <c r="H647" s="17">
        <v>1100</v>
      </c>
      <c r="I647" s="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>
      <c r="A648" s="7">
        <v>639</v>
      </c>
      <c r="B648" s="16"/>
      <c r="C648" s="16" t="s">
        <v>213</v>
      </c>
      <c r="D648" s="6"/>
      <c r="E648" s="7">
        <v>9</v>
      </c>
      <c r="F648" s="6" t="s">
        <v>85</v>
      </c>
      <c r="G648" s="17">
        <v>4000</v>
      </c>
      <c r="H648" s="17">
        <v>36000</v>
      </c>
      <c r="I648" s="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>
      <c r="A649" s="7">
        <v>640</v>
      </c>
      <c r="B649" s="16"/>
      <c r="C649" s="16" t="s">
        <v>216</v>
      </c>
      <c r="D649" s="6"/>
      <c r="E649" s="7">
        <v>5</v>
      </c>
      <c r="F649" s="6" t="s">
        <v>85</v>
      </c>
      <c r="G649" s="17">
        <v>700</v>
      </c>
      <c r="H649" s="17">
        <v>3500</v>
      </c>
      <c r="I649" s="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>
      <c r="A650" s="7">
        <v>641</v>
      </c>
      <c r="B650" s="16"/>
      <c r="C650" s="16" t="s">
        <v>221</v>
      </c>
      <c r="D650" s="6"/>
      <c r="E650" s="7">
        <v>1</v>
      </c>
      <c r="F650" s="6" t="s">
        <v>121</v>
      </c>
      <c r="G650" s="17">
        <v>1200</v>
      </c>
      <c r="H650" s="17">
        <v>1200</v>
      </c>
      <c r="I650" s="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>
      <c r="A651" s="7">
        <v>642</v>
      </c>
      <c r="B651" s="16"/>
      <c r="C651" s="16" t="s">
        <v>222</v>
      </c>
      <c r="D651" s="6"/>
      <c r="E651" s="7">
        <v>8</v>
      </c>
      <c r="F651" s="6" t="s">
        <v>223</v>
      </c>
      <c r="G651" s="17">
        <v>550</v>
      </c>
      <c r="H651" s="17">
        <v>4400</v>
      </c>
      <c r="I651" s="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>
      <c r="A652" s="7">
        <v>643</v>
      </c>
      <c r="B652" s="16"/>
      <c r="C652" s="16" t="s">
        <v>224</v>
      </c>
      <c r="D652" s="6"/>
      <c r="E652" s="7">
        <v>25</v>
      </c>
      <c r="F652" s="6" t="s">
        <v>85</v>
      </c>
      <c r="G652" s="17">
        <v>15</v>
      </c>
      <c r="H652" s="17">
        <v>375</v>
      </c>
      <c r="I652" s="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>
      <c r="A653" s="7">
        <v>644</v>
      </c>
      <c r="B653" s="16"/>
      <c r="C653" s="16" t="s">
        <v>656</v>
      </c>
      <c r="D653" s="6"/>
      <c r="E653" s="7">
        <v>5</v>
      </c>
      <c r="F653" s="6" t="s">
        <v>206</v>
      </c>
      <c r="G653" s="17">
        <v>650</v>
      </c>
      <c r="H653" s="17">
        <v>3250</v>
      </c>
      <c r="I653" s="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>
      <c r="A654" s="7">
        <v>645</v>
      </c>
      <c r="B654" s="16"/>
      <c r="C654" s="16" t="s">
        <v>235</v>
      </c>
      <c r="D654" s="6"/>
      <c r="E654" s="7">
        <v>10</v>
      </c>
      <c r="F654" s="6" t="s">
        <v>117</v>
      </c>
      <c r="G654" s="17">
        <v>525</v>
      </c>
      <c r="H654" s="17">
        <v>5250</v>
      </c>
      <c r="I654" s="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>
      <c r="A655" s="7">
        <v>646</v>
      </c>
      <c r="B655" s="16"/>
      <c r="C655" s="16" t="s">
        <v>653</v>
      </c>
      <c r="D655" s="6"/>
      <c r="E655" s="7">
        <v>40</v>
      </c>
      <c r="F655" s="6" t="s">
        <v>81</v>
      </c>
      <c r="G655" s="17">
        <v>750</v>
      </c>
      <c r="H655" s="17">
        <v>30000</v>
      </c>
      <c r="I655" s="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>
      <c r="A656" s="7">
        <v>647</v>
      </c>
      <c r="B656" s="16"/>
      <c r="C656" s="16" t="s">
        <v>654</v>
      </c>
      <c r="D656" s="6"/>
      <c r="E656" s="7">
        <v>40</v>
      </c>
      <c r="F656" s="6" t="s">
        <v>81</v>
      </c>
      <c r="G656" s="17">
        <v>600</v>
      </c>
      <c r="H656" s="17">
        <v>24000</v>
      </c>
      <c r="I656" s="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1">
      <c r="A657" s="7">
        <v>648</v>
      </c>
      <c r="B657" s="16"/>
      <c r="C657" s="16" t="s">
        <v>655</v>
      </c>
      <c r="D657" s="6"/>
      <c r="E657" s="7">
        <v>40</v>
      </c>
      <c r="F657" s="6" t="s">
        <v>81</v>
      </c>
      <c r="G657" s="17">
        <v>900</v>
      </c>
      <c r="H657" s="17">
        <v>36000</v>
      </c>
      <c r="I657" s="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1">
      <c r="A658" s="7">
        <v>649</v>
      </c>
      <c r="B658" s="16"/>
      <c r="C658" s="16" t="s">
        <v>649</v>
      </c>
      <c r="D658" s="6"/>
      <c r="E658" s="7">
        <v>40</v>
      </c>
      <c r="F658" s="6" t="s">
        <v>81</v>
      </c>
      <c r="G658" s="17">
        <v>600</v>
      </c>
      <c r="H658" s="17">
        <v>24000</v>
      </c>
      <c r="I658" s="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1">
      <c r="A659" s="7">
        <v>650</v>
      </c>
      <c r="B659" s="16"/>
      <c r="C659" s="16" t="s">
        <v>650</v>
      </c>
      <c r="D659" s="6"/>
      <c r="E659" s="7">
        <v>40</v>
      </c>
      <c r="F659" s="6" t="s">
        <v>81</v>
      </c>
      <c r="G659" s="17">
        <v>900</v>
      </c>
      <c r="H659" s="17">
        <v>36000</v>
      </c>
      <c r="I659" s="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1">
      <c r="A660" s="7">
        <v>651</v>
      </c>
      <c r="B660" s="16"/>
      <c r="C660" s="16" t="s">
        <v>652</v>
      </c>
      <c r="D660" s="6"/>
      <c r="E660" s="7">
        <v>20</v>
      </c>
      <c r="F660" s="6" t="s">
        <v>85</v>
      </c>
      <c r="G660" s="17">
        <v>100</v>
      </c>
      <c r="H660" s="17">
        <v>2000</v>
      </c>
      <c r="I660" s="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1">
      <c r="A661" s="7">
        <v>652</v>
      </c>
      <c r="B661" s="16"/>
      <c r="C661" s="16" t="s">
        <v>211</v>
      </c>
      <c r="D661" s="6"/>
      <c r="E661" s="7">
        <v>10</v>
      </c>
      <c r="F661" s="6" t="s">
        <v>212</v>
      </c>
      <c r="G661" s="17">
        <v>520</v>
      </c>
      <c r="H661" s="17">
        <v>5200</v>
      </c>
      <c r="I661" s="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1:21">
      <c r="A662" s="7">
        <v>653</v>
      </c>
      <c r="B662" s="16"/>
      <c r="C662" s="16" t="s">
        <v>174</v>
      </c>
      <c r="D662" s="6"/>
      <c r="E662" s="7">
        <v>40</v>
      </c>
      <c r="F662" s="6" t="s">
        <v>85</v>
      </c>
      <c r="G662" s="17">
        <v>450</v>
      </c>
      <c r="H662" s="17">
        <v>18000</v>
      </c>
      <c r="I662" s="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1:21" ht="25.5">
      <c r="A663" s="9">
        <v>654</v>
      </c>
      <c r="B663" s="13" t="s">
        <v>23</v>
      </c>
      <c r="C663" s="13" t="s">
        <v>267</v>
      </c>
      <c r="D663" s="14" t="s">
        <v>38</v>
      </c>
      <c r="E663" s="14"/>
      <c r="F663" s="14"/>
      <c r="G663" s="13"/>
      <c r="H663" s="15">
        <v>163480</v>
      </c>
      <c r="I663" s="14" t="s">
        <v>26</v>
      </c>
      <c r="J663" s="19"/>
      <c r="K663" s="19"/>
      <c r="L663" s="19"/>
      <c r="M663" s="19"/>
      <c r="N663" s="19"/>
      <c r="O663" s="19">
        <v>1</v>
      </c>
      <c r="P663" s="19"/>
      <c r="Q663" s="19"/>
      <c r="R663" s="19"/>
      <c r="S663" s="19"/>
      <c r="T663" s="19"/>
      <c r="U663" s="19"/>
    </row>
    <row r="664" spans="1:21">
      <c r="A664" s="7">
        <v>655</v>
      </c>
      <c r="B664" s="16"/>
      <c r="C664" s="16" t="s">
        <v>210</v>
      </c>
      <c r="D664" s="6"/>
      <c r="E664" s="7">
        <v>50</v>
      </c>
      <c r="F664" s="6" t="s">
        <v>85</v>
      </c>
      <c r="G664" s="17">
        <v>20</v>
      </c>
      <c r="H664" s="17">
        <v>1000</v>
      </c>
      <c r="I664" s="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1:21">
      <c r="A665" s="7">
        <v>656</v>
      </c>
      <c r="B665" s="16"/>
      <c r="C665" s="16" t="s">
        <v>209</v>
      </c>
      <c r="D665" s="6"/>
      <c r="E665" s="7">
        <v>1</v>
      </c>
      <c r="F665" s="6" t="s">
        <v>91</v>
      </c>
      <c r="G665" s="17">
        <v>1900</v>
      </c>
      <c r="H665" s="17">
        <v>1900</v>
      </c>
      <c r="I665" s="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1:21">
      <c r="A666" s="7">
        <v>657</v>
      </c>
      <c r="B666" s="16"/>
      <c r="C666" s="16" t="s">
        <v>652</v>
      </c>
      <c r="D666" s="6"/>
      <c r="E666" s="7">
        <v>50</v>
      </c>
      <c r="F666" s="6" t="s">
        <v>85</v>
      </c>
      <c r="G666" s="17">
        <v>100</v>
      </c>
      <c r="H666" s="17">
        <v>5000</v>
      </c>
      <c r="I666" s="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1:21">
      <c r="A667" s="7">
        <v>658</v>
      </c>
      <c r="B667" s="16"/>
      <c r="C667" s="16" t="s">
        <v>211</v>
      </c>
      <c r="D667" s="6"/>
      <c r="E667" s="7">
        <v>3</v>
      </c>
      <c r="F667" s="6" t="s">
        <v>212</v>
      </c>
      <c r="G667" s="17">
        <v>520</v>
      </c>
      <c r="H667" s="17">
        <v>1560</v>
      </c>
      <c r="I667" s="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1:21">
      <c r="A668" s="7">
        <v>659</v>
      </c>
      <c r="B668" s="16"/>
      <c r="C668" s="16" t="s">
        <v>153</v>
      </c>
      <c r="D668" s="6"/>
      <c r="E668" s="7">
        <v>50</v>
      </c>
      <c r="F668" s="6" t="s">
        <v>81</v>
      </c>
      <c r="G668" s="17">
        <v>250</v>
      </c>
      <c r="H668" s="17">
        <v>12500</v>
      </c>
      <c r="I668" s="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1:21">
      <c r="A669" s="7">
        <v>660</v>
      </c>
      <c r="B669" s="16"/>
      <c r="C669" s="16" t="s">
        <v>615</v>
      </c>
      <c r="D669" s="6"/>
      <c r="E669" s="7">
        <v>50</v>
      </c>
      <c r="F669" s="6" t="s">
        <v>81</v>
      </c>
      <c r="G669" s="17">
        <v>180</v>
      </c>
      <c r="H669" s="17">
        <v>9000</v>
      </c>
      <c r="I669" s="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1:21">
      <c r="A670" s="7">
        <v>661</v>
      </c>
      <c r="B670" s="16"/>
      <c r="C670" s="16" t="s">
        <v>151</v>
      </c>
      <c r="D670" s="6"/>
      <c r="E670" s="7">
        <v>50</v>
      </c>
      <c r="F670" s="6" t="s">
        <v>81</v>
      </c>
      <c r="G670" s="17">
        <v>350</v>
      </c>
      <c r="H670" s="17">
        <v>17500</v>
      </c>
      <c r="I670" s="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1:21">
      <c r="A671" s="7">
        <v>662</v>
      </c>
      <c r="B671" s="16"/>
      <c r="C671" s="16" t="s">
        <v>616</v>
      </c>
      <c r="D671" s="6"/>
      <c r="E671" s="7">
        <v>50</v>
      </c>
      <c r="F671" s="6" t="s">
        <v>81</v>
      </c>
      <c r="G671" s="17">
        <v>180</v>
      </c>
      <c r="H671" s="17">
        <v>9000</v>
      </c>
      <c r="I671" s="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1:21">
      <c r="A672" s="7">
        <v>663</v>
      </c>
      <c r="B672" s="16"/>
      <c r="C672" s="16" t="s">
        <v>156</v>
      </c>
      <c r="D672" s="6"/>
      <c r="E672" s="7">
        <v>50</v>
      </c>
      <c r="F672" s="6" t="s">
        <v>81</v>
      </c>
      <c r="G672" s="17">
        <v>350</v>
      </c>
      <c r="H672" s="17">
        <v>17500</v>
      </c>
      <c r="I672" s="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1:21">
      <c r="A673" s="7">
        <v>664</v>
      </c>
      <c r="B673" s="16"/>
      <c r="C673" s="16" t="s">
        <v>282</v>
      </c>
      <c r="D673" s="6"/>
      <c r="E673" s="7">
        <v>2</v>
      </c>
      <c r="F673" s="6" t="s">
        <v>206</v>
      </c>
      <c r="G673" s="17">
        <v>2500</v>
      </c>
      <c r="H673" s="17">
        <v>5000</v>
      </c>
      <c r="I673" s="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</row>
    <row r="674" spans="1:21">
      <c r="A674" s="7">
        <v>665</v>
      </c>
      <c r="B674" s="16"/>
      <c r="C674" s="16" t="s">
        <v>217</v>
      </c>
      <c r="D674" s="6"/>
      <c r="E674" s="7">
        <v>2</v>
      </c>
      <c r="F674" s="6" t="s">
        <v>112</v>
      </c>
      <c r="G674" s="17">
        <v>550</v>
      </c>
      <c r="H674" s="17">
        <v>1100</v>
      </c>
      <c r="I674" s="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pans="1:21">
      <c r="A675" s="7">
        <v>666</v>
      </c>
      <c r="B675" s="16"/>
      <c r="C675" s="16" t="s">
        <v>285</v>
      </c>
      <c r="D675" s="6"/>
      <c r="E675" s="7">
        <v>3</v>
      </c>
      <c r="F675" s="6" t="s">
        <v>85</v>
      </c>
      <c r="G675" s="17">
        <v>750</v>
      </c>
      <c r="H675" s="17">
        <v>2250</v>
      </c>
      <c r="I675" s="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pans="1:21">
      <c r="A676" s="7">
        <v>667</v>
      </c>
      <c r="B676" s="16"/>
      <c r="C676" s="16" t="s">
        <v>286</v>
      </c>
      <c r="D676" s="6"/>
      <c r="E676" s="7">
        <v>3</v>
      </c>
      <c r="F676" s="6" t="s">
        <v>287</v>
      </c>
      <c r="G676" s="17">
        <v>160</v>
      </c>
      <c r="H676" s="17">
        <v>480</v>
      </c>
      <c r="I676" s="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>
      <c r="A677" s="7">
        <v>668</v>
      </c>
      <c r="B677" s="16"/>
      <c r="C677" s="16" t="s">
        <v>288</v>
      </c>
      <c r="D677" s="6"/>
      <c r="E677" s="7">
        <v>3</v>
      </c>
      <c r="F677" s="6" t="s">
        <v>85</v>
      </c>
      <c r="G677" s="17">
        <v>250</v>
      </c>
      <c r="H677" s="17">
        <v>750</v>
      </c>
      <c r="I677" s="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pans="1:21">
      <c r="A678" s="7">
        <v>669</v>
      </c>
      <c r="B678" s="16"/>
      <c r="C678" s="16" t="s">
        <v>219</v>
      </c>
      <c r="D678" s="6"/>
      <c r="E678" s="7">
        <v>3</v>
      </c>
      <c r="F678" s="6" t="s">
        <v>246</v>
      </c>
      <c r="G678" s="17">
        <v>450</v>
      </c>
      <c r="H678" s="17">
        <v>1350</v>
      </c>
      <c r="I678" s="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pans="1:21">
      <c r="A679" s="7">
        <v>670</v>
      </c>
      <c r="B679" s="16"/>
      <c r="C679" s="16" t="s">
        <v>658</v>
      </c>
      <c r="D679" s="6"/>
      <c r="E679" s="7">
        <v>10</v>
      </c>
      <c r="F679" s="6" t="s">
        <v>134</v>
      </c>
      <c r="G679" s="17">
        <v>195</v>
      </c>
      <c r="H679" s="17">
        <v>1950</v>
      </c>
      <c r="I679" s="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pans="1:21">
      <c r="A680" s="7">
        <v>671</v>
      </c>
      <c r="B680" s="16"/>
      <c r="C680" s="16" t="s">
        <v>657</v>
      </c>
      <c r="D680" s="6"/>
      <c r="E680" s="7">
        <v>20</v>
      </c>
      <c r="F680" s="6" t="s">
        <v>85</v>
      </c>
      <c r="G680" s="17">
        <v>47</v>
      </c>
      <c r="H680" s="17">
        <v>940</v>
      </c>
      <c r="I680" s="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pans="1:21">
      <c r="A681" s="7">
        <v>672</v>
      </c>
      <c r="B681" s="16"/>
      <c r="C681" s="16" t="s">
        <v>216</v>
      </c>
      <c r="D681" s="6"/>
      <c r="E681" s="7">
        <v>5</v>
      </c>
      <c r="F681" s="6" t="s">
        <v>85</v>
      </c>
      <c r="G681" s="17">
        <v>700</v>
      </c>
      <c r="H681" s="17">
        <v>3500</v>
      </c>
      <c r="I681" s="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pans="1:21">
      <c r="A682" s="7">
        <v>673</v>
      </c>
      <c r="B682" s="16"/>
      <c r="C682" s="16" t="s">
        <v>222</v>
      </c>
      <c r="D682" s="6"/>
      <c r="E682" s="7">
        <v>2</v>
      </c>
      <c r="F682" s="6" t="s">
        <v>223</v>
      </c>
      <c r="G682" s="17">
        <v>550</v>
      </c>
      <c r="H682" s="17">
        <v>1100</v>
      </c>
      <c r="I682" s="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pans="1:21">
      <c r="A683" s="7">
        <v>674</v>
      </c>
      <c r="B683" s="16"/>
      <c r="C683" s="16" t="s">
        <v>224</v>
      </c>
      <c r="D683" s="6"/>
      <c r="E683" s="7">
        <v>5</v>
      </c>
      <c r="F683" s="6" t="s">
        <v>85</v>
      </c>
      <c r="G683" s="17">
        <v>15</v>
      </c>
      <c r="H683" s="17">
        <v>75</v>
      </c>
      <c r="I683" s="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</row>
    <row r="684" spans="1:21">
      <c r="A684" s="7">
        <v>675</v>
      </c>
      <c r="B684" s="16"/>
      <c r="C684" s="16" t="s">
        <v>235</v>
      </c>
      <c r="D684" s="6"/>
      <c r="E684" s="7">
        <v>5</v>
      </c>
      <c r="F684" s="6" t="s">
        <v>117</v>
      </c>
      <c r="G684" s="17">
        <v>525</v>
      </c>
      <c r="H684" s="17">
        <v>2625</v>
      </c>
      <c r="I684" s="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</row>
    <row r="685" spans="1:21">
      <c r="A685" s="7">
        <v>676</v>
      </c>
      <c r="B685" s="16"/>
      <c r="C685" s="16" t="s">
        <v>221</v>
      </c>
      <c r="D685" s="6"/>
      <c r="E685" s="7">
        <v>2</v>
      </c>
      <c r="F685" s="6" t="s">
        <v>121</v>
      </c>
      <c r="G685" s="17">
        <v>1200</v>
      </c>
      <c r="H685" s="17">
        <v>2400</v>
      </c>
      <c r="I685" s="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1">
      <c r="A686" s="7">
        <v>677</v>
      </c>
      <c r="B686" s="16"/>
      <c r="C686" s="16" t="s">
        <v>174</v>
      </c>
      <c r="D686" s="6"/>
      <c r="E686" s="7">
        <v>50</v>
      </c>
      <c r="F686" s="6" t="s">
        <v>85</v>
      </c>
      <c r="G686" s="17">
        <v>1300</v>
      </c>
      <c r="H686" s="17">
        <v>65000</v>
      </c>
      <c r="I686" s="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pans="1:21">
      <c r="A687" s="9">
        <v>678</v>
      </c>
      <c r="B687" s="10" t="s">
        <v>32</v>
      </c>
      <c r="C687" s="10" t="s">
        <v>33</v>
      </c>
      <c r="D687" s="11" t="s">
        <v>79</v>
      </c>
      <c r="E687" s="11"/>
      <c r="F687" s="11"/>
      <c r="G687" s="10"/>
      <c r="H687" s="12">
        <v>977057.44</v>
      </c>
      <c r="I687" s="11" t="s">
        <v>701</v>
      </c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ht="25.5">
      <c r="A688" s="9">
        <v>679</v>
      </c>
      <c r="B688" s="13" t="s">
        <v>32</v>
      </c>
      <c r="C688" s="13" t="s">
        <v>337</v>
      </c>
      <c r="D688" s="14" t="s">
        <v>38</v>
      </c>
      <c r="E688" s="14"/>
      <c r="F688" s="14"/>
      <c r="G688" s="13"/>
      <c r="H688" s="15">
        <v>957925.44</v>
      </c>
      <c r="I688" s="14" t="s">
        <v>701</v>
      </c>
      <c r="J688" s="19">
        <v>2</v>
      </c>
      <c r="K688" s="19"/>
      <c r="L688" s="19"/>
      <c r="M688" s="19">
        <v>2</v>
      </c>
      <c r="N688" s="19"/>
      <c r="O688" s="19"/>
      <c r="P688" s="19">
        <v>2</v>
      </c>
      <c r="Q688" s="19"/>
      <c r="R688" s="19"/>
      <c r="S688" s="19">
        <v>2</v>
      </c>
      <c r="T688" s="19"/>
      <c r="U688" s="19"/>
    </row>
    <row r="689" spans="1:21">
      <c r="A689" s="7">
        <v>680</v>
      </c>
      <c r="B689" s="16"/>
      <c r="C689" s="16" t="s">
        <v>84</v>
      </c>
      <c r="D689" s="6"/>
      <c r="E689" s="7">
        <v>40</v>
      </c>
      <c r="F689" s="6" t="s">
        <v>109</v>
      </c>
      <c r="G689" s="17">
        <v>420</v>
      </c>
      <c r="H689" s="17">
        <v>16800</v>
      </c>
      <c r="I689" s="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pans="1:21">
      <c r="A690" s="7">
        <v>681</v>
      </c>
      <c r="B690" s="16"/>
      <c r="C690" s="16" t="s">
        <v>120</v>
      </c>
      <c r="D690" s="6"/>
      <c r="E690" s="7">
        <v>120</v>
      </c>
      <c r="F690" s="6" t="s">
        <v>121</v>
      </c>
      <c r="G690" s="17">
        <v>150</v>
      </c>
      <c r="H690" s="17">
        <v>18000</v>
      </c>
      <c r="I690" s="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pans="1:21">
      <c r="A691" s="7">
        <v>682</v>
      </c>
      <c r="B691" s="16"/>
      <c r="C691" s="16" t="s">
        <v>122</v>
      </c>
      <c r="D691" s="6"/>
      <c r="E691" s="7">
        <v>120</v>
      </c>
      <c r="F691" s="6" t="s">
        <v>121</v>
      </c>
      <c r="G691" s="17">
        <v>180</v>
      </c>
      <c r="H691" s="17">
        <v>21600</v>
      </c>
      <c r="I691" s="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pans="1:21">
      <c r="A692" s="7">
        <v>683</v>
      </c>
      <c r="B692" s="16"/>
      <c r="C692" s="16" t="s">
        <v>702</v>
      </c>
      <c r="D692" s="6"/>
      <c r="E692" s="7">
        <v>160</v>
      </c>
      <c r="F692" s="6" t="s">
        <v>121</v>
      </c>
      <c r="G692" s="17">
        <v>80</v>
      </c>
      <c r="H692" s="17">
        <v>12800</v>
      </c>
      <c r="I692" s="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pans="1:21">
      <c r="A693" s="7">
        <v>684</v>
      </c>
      <c r="B693" s="16"/>
      <c r="C693" s="16" t="s">
        <v>703</v>
      </c>
      <c r="D693" s="6"/>
      <c r="E693" s="7">
        <v>160</v>
      </c>
      <c r="F693" s="6" t="s">
        <v>121</v>
      </c>
      <c r="G693" s="17">
        <v>102</v>
      </c>
      <c r="H693" s="17">
        <v>16320</v>
      </c>
      <c r="I693" s="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</row>
    <row r="694" spans="1:21">
      <c r="A694" s="7">
        <v>685</v>
      </c>
      <c r="B694" s="16"/>
      <c r="C694" s="16" t="s">
        <v>349</v>
      </c>
      <c r="D694" s="6"/>
      <c r="E694" s="7">
        <v>120</v>
      </c>
      <c r="F694" s="6" t="s">
        <v>121</v>
      </c>
      <c r="G694" s="17">
        <v>257.5</v>
      </c>
      <c r="H694" s="17">
        <v>30900</v>
      </c>
      <c r="I694" s="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</row>
    <row r="695" spans="1:21">
      <c r="A695" s="7">
        <v>686</v>
      </c>
      <c r="B695" s="16"/>
      <c r="C695" s="16" t="s">
        <v>329</v>
      </c>
      <c r="D695" s="6"/>
      <c r="E695" s="7">
        <v>16</v>
      </c>
      <c r="F695" s="6" t="s">
        <v>89</v>
      </c>
      <c r="G695" s="17">
        <v>4500</v>
      </c>
      <c r="H695" s="17">
        <v>72000</v>
      </c>
      <c r="I695" s="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pans="1:21">
      <c r="A696" s="7">
        <v>687</v>
      </c>
      <c r="B696" s="16"/>
      <c r="C696" s="16" t="s">
        <v>247</v>
      </c>
      <c r="D696" s="6"/>
      <c r="E696" s="7">
        <v>24</v>
      </c>
      <c r="F696" s="6" t="s">
        <v>91</v>
      </c>
      <c r="G696" s="17">
        <v>4350</v>
      </c>
      <c r="H696" s="17">
        <v>104400</v>
      </c>
      <c r="I696" s="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pans="1:21">
      <c r="A697" s="7">
        <v>688</v>
      </c>
      <c r="B697" s="16"/>
      <c r="C697" s="16" t="s">
        <v>679</v>
      </c>
      <c r="D697" s="6"/>
      <c r="E697" s="7">
        <v>160</v>
      </c>
      <c r="F697" s="6" t="s">
        <v>85</v>
      </c>
      <c r="G697" s="17">
        <v>150</v>
      </c>
      <c r="H697" s="17">
        <v>24000</v>
      </c>
      <c r="I697" s="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pans="1:21">
      <c r="A698" s="7">
        <v>689</v>
      </c>
      <c r="B698" s="16"/>
      <c r="C698" s="16" t="s">
        <v>704</v>
      </c>
      <c r="D698" s="6"/>
      <c r="E698" s="7">
        <v>40</v>
      </c>
      <c r="F698" s="6" t="s">
        <v>85</v>
      </c>
      <c r="G698" s="17">
        <v>550</v>
      </c>
      <c r="H698" s="17">
        <v>22000</v>
      </c>
      <c r="I698" s="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pans="1:21" s="4" customFormat="1">
      <c r="A699" s="24">
        <v>690</v>
      </c>
      <c r="B699" s="25"/>
      <c r="C699" s="25" t="s">
        <v>705</v>
      </c>
      <c r="D699" s="26"/>
      <c r="E699" s="24">
        <v>16</v>
      </c>
      <c r="F699" s="26" t="s">
        <v>85</v>
      </c>
      <c r="G699" s="27">
        <v>1200</v>
      </c>
      <c r="H699" s="27">
        <v>19200</v>
      </c>
      <c r="I699" s="28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</row>
    <row r="700" spans="1:21">
      <c r="A700" s="7">
        <v>691</v>
      </c>
      <c r="B700" s="16"/>
      <c r="C700" s="16" t="s">
        <v>352</v>
      </c>
      <c r="D700" s="6"/>
      <c r="E700" s="7">
        <v>80</v>
      </c>
      <c r="F700" s="6" t="s">
        <v>85</v>
      </c>
      <c r="G700" s="17">
        <v>179</v>
      </c>
      <c r="H700" s="17">
        <v>14320</v>
      </c>
      <c r="I700" s="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pans="1:21">
      <c r="A701" s="7">
        <v>692</v>
      </c>
      <c r="B701" s="16"/>
      <c r="C701" s="16" t="s">
        <v>706</v>
      </c>
      <c r="D701" s="6"/>
      <c r="E701" s="7">
        <v>80</v>
      </c>
      <c r="F701" s="6" t="s">
        <v>117</v>
      </c>
      <c r="G701" s="17">
        <v>350</v>
      </c>
      <c r="H701" s="17">
        <v>28000</v>
      </c>
      <c r="I701" s="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pans="1:21">
      <c r="A702" s="7">
        <v>693</v>
      </c>
      <c r="B702" s="16"/>
      <c r="C702" s="16" t="s">
        <v>368</v>
      </c>
      <c r="D702" s="6"/>
      <c r="E702" s="7">
        <v>200</v>
      </c>
      <c r="F702" s="6" t="s">
        <v>85</v>
      </c>
      <c r="G702" s="17">
        <v>62.5</v>
      </c>
      <c r="H702" s="17">
        <v>12500</v>
      </c>
      <c r="I702" s="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</row>
    <row r="703" spans="1:21">
      <c r="A703" s="7">
        <v>694</v>
      </c>
      <c r="B703" s="16"/>
      <c r="C703" s="16" t="s">
        <v>707</v>
      </c>
      <c r="D703" s="6"/>
      <c r="E703" s="7">
        <v>160</v>
      </c>
      <c r="F703" s="6" t="s">
        <v>85</v>
      </c>
      <c r="G703" s="17">
        <v>172</v>
      </c>
      <c r="H703" s="17">
        <v>27520</v>
      </c>
      <c r="I703" s="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</row>
    <row r="704" spans="1:21">
      <c r="A704" s="7">
        <v>695</v>
      </c>
      <c r="B704" s="16"/>
      <c r="C704" s="16" t="s">
        <v>123</v>
      </c>
      <c r="D704" s="6"/>
      <c r="E704" s="7">
        <v>80</v>
      </c>
      <c r="F704" s="6" t="s">
        <v>85</v>
      </c>
      <c r="G704" s="17">
        <v>32</v>
      </c>
      <c r="H704" s="17">
        <v>2560</v>
      </c>
      <c r="I704" s="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pans="1:21">
      <c r="A705" s="7">
        <v>696</v>
      </c>
      <c r="B705" s="16"/>
      <c r="C705" s="16" t="s">
        <v>708</v>
      </c>
      <c r="D705" s="6"/>
      <c r="E705" s="7">
        <v>80</v>
      </c>
      <c r="F705" s="6" t="s">
        <v>85</v>
      </c>
      <c r="G705" s="17">
        <v>56</v>
      </c>
      <c r="H705" s="17">
        <v>4480</v>
      </c>
      <c r="I705" s="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pans="1:21">
      <c r="A706" s="7">
        <v>697</v>
      </c>
      <c r="B706" s="16"/>
      <c r="C706" s="16" t="s">
        <v>709</v>
      </c>
      <c r="D706" s="6"/>
      <c r="E706" s="7">
        <v>200</v>
      </c>
      <c r="F706" s="6" t="s">
        <v>85</v>
      </c>
      <c r="G706" s="17">
        <v>35</v>
      </c>
      <c r="H706" s="17">
        <v>7000</v>
      </c>
      <c r="I706" s="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pans="1:21">
      <c r="A707" s="7">
        <v>698</v>
      </c>
      <c r="B707" s="16"/>
      <c r="C707" s="16" t="s">
        <v>710</v>
      </c>
      <c r="D707" s="6"/>
      <c r="E707" s="7">
        <v>200</v>
      </c>
      <c r="F707" s="6" t="s">
        <v>85</v>
      </c>
      <c r="G707" s="17">
        <v>15</v>
      </c>
      <c r="H707" s="17">
        <v>3000</v>
      </c>
      <c r="I707" s="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pans="1:21">
      <c r="A708" s="7">
        <v>699</v>
      </c>
      <c r="B708" s="16"/>
      <c r="C708" s="16" t="s">
        <v>377</v>
      </c>
      <c r="D708" s="6"/>
      <c r="E708" s="7">
        <v>200</v>
      </c>
      <c r="F708" s="6" t="s">
        <v>85</v>
      </c>
      <c r="G708" s="17">
        <v>25</v>
      </c>
      <c r="H708" s="17">
        <v>5000</v>
      </c>
      <c r="I708" s="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1:21">
      <c r="A709" s="7">
        <v>700</v>
      </c>
      <c r="B709" s="16"/>
      <c r="C709" s="16" t="s">
        <v>711</v>
      </c>
      <c r="D709" s="6"/>
      <c r="E709" s="7">
        <v>200</v>
      </c>
      <c r="F709" s="6" t="s">
        <v>85</v>
      </c>
      <c r="G709" s="17">
        <v>75</v>
      </c>
      <c r="H709" s="17">
        <v>15000</v>
      </c>
      <c r="I709" s="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1:21">
      <c r="A710" s="7">
        <v>701</v>
      </c>
      <c r="B710" s="16"/>
      <c r="C710" s="16" t="s">
        <v>169</v>
      </c>
      <c r="D710" s="6"/>
      <c r="E710" s="7">
        <v>160</v>
      </c>
      <c r="F710" s="6" t="s">
        <v>109</v>
      </c>
      <c r="G710" s="17">
        <v>815</v>
      </c>
      <c r="H710" s="17">
        <v>130400</v>
      </c>
      <c r="I710" s="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1:21">
      <c r="A711" s="7">
        <v>702</v>
      </c>
      <c r="B711" s="16"/>
      <c r="C711" s="16" t="s">
        <v>170</v>
      </c>
      <c r="D711" s="6"/>
      <c r="E711" s="7">
        <v>160</v>
      </c>
      <c r="F711" s="6" t="s">
        <v>109</v>
      </c>
      <c r="G711" s="17">
        <v>920</v>
      </c>
      <c r="H711" s="17">
        <v>147200</v>
      </c>
      <c r="I711" s="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1:21">
      <c r="A712" s="7">
        <v>703</v>
      </c>
      <c r="B712" s="16"/>
      <c r="C712" s="16" t="s">
        <v>115</v>
      </c>
      <c r="D712" s="6"/>
      <c r="E712" s="7">
        <v>24</v>
      </c>
      <c r="F712" s="6" t="s">
        <v>85</v>
      </c>
      <c r="G712" s="17">
        <v>250</v>
      </c>
      <c r="H712" s="17">
        <v>6000</v>
      </c>
      <c r="I712" s="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</row>
    <row r="713" spans="1:21">
      <c r="A713" s="7">
        <v>704</v>
      </c>
      <c r="B713" s="16"/>
      <c r="C713" s="16" t="s">
        <v>116</v>
      </c>
      <c r="D713" s="6"/>
      <c r="E713" s="7">
        <v>120</v>
      </c>
      <c r="F713" s="6" t="s">
        <v>117</v>
      </c>
      <c r="G713" s="17">
        <v>35</v>
      </c>
      <c r="H713" s="17">
        <v>4200</v>
      </c>
      <c r="I713" s="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1:21">
      <c r="A714" s="7">
        <v>705</v>
      </c>
      <c r="B714" s="16"/>
      <c r="C714" s="16" t="s">
        <v>712</v>
      </c>
      <c r="D714" s="6"/>
      <c r="E714" s="7">
        <v>120</v>
      </c>
      <c r="F714" s="6" t="s">
        <v>117</v>
      </c>
      <c r="G714" s="17">
        <v>472</v>
      </c>
      <c r="H714" s="17">
        <v>56640</v>
      </c>
      <c r="I714" s="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1:21">
      <c r="A715" s="7">
        <v>706</v>
      </c>
      <c r="B715" s="16"/>
      <c r="C715" s="16" t="s">
        <v>713</v>
      </c>
      <c r="D715" s="6"/>
      <c r="E715" s="7">
        <v>8</v>
      </c>
      <c r="F715" s="6" t="s">
        <v>85</v>
      </c>
      <c r="G715" s="17">
        <v>1350</v>
      </c>
      <c r="H715" s="17">
        <v>10800</v>
      </c>
      <c r="I715" s="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1:21">
      <c r="A716" s="7">
        <v>707</v>
      </c>
      <c r="B716" s="16"/>
      <c r="C716" s="16" t="s">
        <v>370</v>
      </c>
      <c r="D716" s="6"/>
      <c r="E716" s="7">
        <v>8</v>
      </c>
      <c r="F716" s="6" t="s">
        <v>85</v>
      </c>
      <c r="G716" s="17">
        <v>120</v>
      </c>
      <c r="H716" s="17">
        <v>960</v>
      </c>
      <c r="I716" s="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1:21">
      <c r="A717" s="7">
        <v>708</v>
      </c>
      <c r="B717" s="16"/>
      <c r="C717" s="16" t="s">
        <v>714</v>
      </c>
      <c r="D717" s="6"/>
      <c r="E717" s="7">
        <v>80</v>
      </c>
      <c r="F717" s="6" t="s">
        <v>121</v>
      </c>
      <c r="G717" s="17">
        <v>120</v>
      </c>
      <c r="H717" s="17">
        <v>9600</v>
      </c>
      <c r="I717" s="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1:21">
      <c r="A718" s="7">
        <v>709</v>
      </c>
      <c r="B718" s="16"/>
      <c r="C718" s="16" t="s">
        <v>124</v>
      </c>
      <c r="D718" s="6"/>
      <c r="E718" s="7">
        <v>64</v>
      </c>
      <c r="F718" s="6" t="s">
        <v>381</v>
      </c>
      <c r="G718" s="17">
        <v>110</v>
      </c>
      <c r="H718" s="17">
        <v>7040</v>
      </c>
      <c r="I718" s="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1:21">
      <c r="A719" s="7">
        <v>710</v>
      </c>
      <c r="B719" s="16"/>
      <c r="C719" s="16" t="s">
        <v>715</v>
      </c>
      <c r="D719" s="6"/>
      <c r="E719" s="7">
        <v>40</v>
      </c>
      <c r="F719" s="6" t="s">
        <v>117</v>
      </c>
      <c r="G719" s="17">
        <v>150</v>
      </c>
      <c r="H719" s="17">
        <v>6000</v>
      </c>
      <c r="I719" s="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1:21">
      <c r="A720" s="7">
        <v>711</v>
      </c>
      <c r="B720" s="16"/>
      <c r="C720" s="16" t="s">
        <v>716</v>
      </c>
      <c r="D720" s="6"/>
      <c r="E720" s="7">
        <v>40</v>
      </c>
      <c r="F720" s="6" t="s">
        <v>85</v>
      </c>
      <c r="G720" s="17">
        <v>124</v>
      </c>
      <c r="H720" s="17">
        <v>4960</v>
      </c>
      <c r="I720" s="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1:21">
      <c r="A721" s="7">
        <v>712</v>
      </c>
      <c r="B721" s="16"/>
      <c r="C721" s="16" t="s">
        <v>717</v>
      </c>
      <c r="D721" s="6"/>
      <c r="E721" s="7">
        <v>24</v>
      </c>
      <c r="F721" s="6" t="s">
        <v>85</v>
      </c>
      <c r="G721" s="17">
        <v>320</v>
      </c>
      <c r="H721" s="17">
        <v>7680</v>
      </c>
      <c r="I721" s="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1:21">
      <c r="A722" s="7">
        <v>713</v>
      </c>
      <c r="B722" s="16"/>
      <c r="C722" s="16" t="s">
        <v>718</v>
      </c>
      <c r="D722" s="6"/>
      <c r="E722" s="7">
        <v>16</v>
      </c>
      <c r="F722" s="6" t="s">
        <v>381</v>
      </c>
      <c r="G722" s="17">
        <v>369.75</v>
      </c>
      <c r="H722" s="17">
        <v>5916</v>
      </c>
      <c r="I722" s="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pans="1:21">
      <c r="A723" s="7">
        <v>714</v>
      </c>
      <c r="B723" s="16"/>
      <c r="C723" s="16" t="s">
        <v>380</v>
      </c>
      <c r="D723" s="6"/>
      <c r="E723" s="7">
        <v>48</v>
      </c>
      <c r="F723" s="6" t="s">
        <v>381</v>
      </c>
      <c r="G723" s="17">
        <v>279.77999999999997</v>
      </c>
      <c r="H723" s="17">
        <v>13429.44</v>
      </c>
      <c r="I723" s="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pans="1:21">
      <c r="A724" s="7">
        <v>715</v>
      </c>
      <c r="B724" s="16"/>
      <c r="C724" s="16" t="s">
        <v>385</v>
      </c>
      <c r="D724" s="6"/>
      <c r="E724" s="7">
        <v>80</v>
      </c>
      <c r="F724" s="6" t="s">
        <v>85</v>
      </c>
      <c r="G724" s="17">
        <v>130</v>
      </c>
      <c r="H724" s="17">
        <v>10400</v>
      </c>
      <c r="I724" s="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pans="1:21">
      <c r="A725" s="7">
        <v>716</v>
      </c>
      <c r="B725" s="16"/>
      <c r="C725" s="16" t="s">
        <v>358</v>
      </c>
      <c r="D725" s="6"/>
      <c r="E725" s="7">
        <v>120</v>
      </c>
      <c r="F725" s="6" t="s">
        <v>121</v>
      </c>
      <c r="G725" s="17">
        <v>115</v>
      </c>
      <c r="H725" s="17">
        <v>13800</v>
      </c>
      <c r="I725" s="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pans="1:21">
      <c r="A726" s="7">
        <v>717</v>
      </c>
      <c r="B726" s="16"/>
      <c r="C726" s="16" t="s">
        <v>384</v>
      </c>
      <c r="D726" s="6"/>
      <c r="E726" s="7">
        <v>16</v>
      </c>
      <c r="F726" s="6" t="s">
        <v>134</v>
      </c>
      <c r="G726" s="17">
        <v>560</v>
      </c>
      <c r="H726" s="17">
        <v>8960</v>
      </c>
      <c r="I726" s="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</row>
    <row r="727" spans="1:21">
      <c r="A727" s="7">
        <v>718</v>
      </c>
      <c r="B727" s="16"/>
      <c r="C727" s="16" t="s">
        <v>389</v>
      </c>
      <c r="D727" s="6"/>
      <c r="E727" s="7">
        <v>16</v>
      </c>
      <c r="F727" s="6" t="s">
        <v>119</v>
      </c>
      <c r="G727" s="17">
        <v>2283.75</v>
      </c>
      <c r="H727" s="17">
        <v>36540</v>
      </c>
      <c r="I727" s="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pans="1:21" ht="25.5">
      <c r="A728" s="9">
        <v>719</v>
      </c>
      <c r="B728" s="13" t="s">
        <v>32</v>
      </c>
      <c r="C728" s="13" t="s">
        <v>403</v>
      </c>
      <c r="D728" s="14" t="s">
        <v>38</v>
      </c>
      <c r="E728" s="14"/>
      <c r="F728" s="14"/>
      <c r="G728" s="13"/>
      <c r="H728" s="15">
        <v>19132</v>
      </c>
      <c r="I728" s="14" t="s">
        <v>701</v>
      </c>
      <c r="J728" s="19"/>
      <c r="K728" s="19"/>
      <c r="L728" s="19"/>
      <c r="M728" s="19"/>
      <c r="N728" s="19"/>
      <c r="O728" s="19"/>
      <c r="P728" s="19">
        <v>1</v>
      </c>
      <c r="Q728" s="19"/>
      <c r="R728" s="19"/>
      <c r="S728" s="19"/>
      <c r="T728" s="19"/>
      <c r="U728" s="19"/>
    </row>
    <row r="729" spans="1:21" s="76" customFormat="1" ht="25.5">
      <c r="A729" s="24">
        <v>720</v>
      </c>
      <c r="B729" s="25"/>
      <c r="C729" s="25" t="s">
        <v>719</v>
      </c>
      <c r="D729" s="26"/>
      <c r="E729" s="24">
        <v>2</v>
      </c>
      <c r="F729" s="26" t="s">
        <v>89</v>
      </c>
      <c r="G729" s="27">
        <v>4750</v>
      </c>
      <c r="H729" s="27">
        <v>9500</v>
      </c>
      <c r="I729" s="77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</row>
    <row r="730" spans="1:21">
      <c r="A730" s="7">
        <v>721</v>
      </c>
      <c r="B730" s="16"/>
      <c r="C730" s="16" t="s">
        <v>720</v>
      </c>
      <c r="D730" s="6"/>
      <c r="E730" s="7">
        <v>8</v>
      </c>
      <c r="F730" s="6" t="s">
        <v>89</v>
      </c>
      <c r="G730" s="17">
        <v>680</v>
      </c>
      <c r="H730" s="17">
        <v>5440</v>
      </c>
      <c r="I730" s="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</row>
    <row r="731" spans="1:21">
      <c r="A731" s="7">
        <v>722</v>
      </c>
      <c r="B731" s="16"/>
      <c r="C731" s="16" t="s">
        <v>721</v>
      </c>
      <c r="D731" s="6"/>
      <c r="E731" s="7">
        <v>67</v>
      </c>
      <c r="F731" s="6" t="s">
        <v>89</v>
      </c>
      <c r="G731" s="17">
        <v>16</v>
      </c>
      <c r="H731" s="17">
        <v>1072</v>
      </c>
      <c r="I731" s="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</row>
    <row r="732" spans="1:21">
      <c r="A732" s="7">
        <v>723</v>
      </c>
      <c r="B732" s="16"/>
      <c r="C732" s="16" t="s">
        <v>722</v>
      </c>
      <c r="D732" s="6"/>
      <c r="E732" s="7">
        <v>5</v>
      </c>
      <c r="F732" s="6" t="s">
        <v>134</v>
      </c>
      <c r="G732" s="17">
        <v>624</v>
      </c>
      <c r="H732" s="17">
        <v>3120</v>
      </c>
      <c r="I732" s="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</row>
    <row r="733" spans="1:21">
      <c r="A733" s="9">
        <v>724</v>
      </c>
      <c r="B733" s="10" t="s">
        <v>32</v>
      </c>
      <c r="C733" s="10" t="s">
        <v>33</v>
      </c>
      <c r="D733" s="11" t="s">
        <v>79</v>
      </c>
      <c r="E733" s="11"/>
      <c r="F733" s="11"/>
      <c r="G733" s="10"/>
      <c r="H733" s="12">
        <v>35189.980000000003</v>
      </c>
      <c r="I733" s="11" t="s">
        <v>26</v>
      </c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 ht="25.5">
      <c r="A734" s="9">
        <v>725</v>
      </c>
      <c r="B734" s="13" t="s">
        <v>32</v>
      </c>
      <c r="C734" s="13" t="s">
        <v>723</v>
      </c>
      <c r="D734" s="14" t="s">
        <v>38</v>
      </c>
      <c r="E734" s="14"/>
      <c r="F734" s="14"/>
      <c r="G734" s="13"/>
      <c r="H734" s="15">
        <v>32564.98</v>
      </c>
      <c r="I734" s="14" t="s">
        <v>26</v>
      </c>
      <c r="J734" s="19"/>
      <c r="K734" s="19"/>
      <c r="L734" s="19"/>
      <c r="M734" s="19"/>
      <c r="N734" s="19"/>
      <c r="O734" s="19">
        <v>1</v>
      </c>
      <c r="P734" s="19"/>
      <c r="Q734" s="19"/>
      <c r="R734" s="19"/>
      <c r="S734" s="19"/>
      <c r="T734" s="19"/>
      <c r="U734" s="19"/>
    </row>
    <row r="735" spans="1:21">
      <c r="A735" s="7">
        <v>726</v>
      </c>
      <c r="B735" s="16"/>
      <c r="C735" s="16" t="s">
        <v>586</v>
      </c>
      <c r="D735" s="6"/>
      <c r="E735" s="7">
        <v>4</v>
      </c>
      <c r="F735" s="6" t="s">
        <v>121</v>
      </c>
      <c r="G735" s="17">
        <v>261</v>
      </c>
      <c r="H735" s="17">
        <v>1044</v>
      </c>
      <c r="I735" s="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pans="1:21">
      <c r="A736" s="7">
        <v>727</v>
      </c>
      <c r="B736" s="16"/>
      <c r="C736" s="16" t="s">
        <v>546</v>
      </c>
      <c r="D736" s="6"/>
      <c r="E736" s="7">
        <v>5</v>
      </c>
      <c r="F736" s="6" t="s">
        <v>85</v>
      </c>
      <c r="G736" s="17">
        <v>450</v>
      </c>
      <c r="H736" s="17">
        <v>2250</v>
      </c>
      <c r="I736" s="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pans="1:21">
      <c r="A737" s="7">
        <v>728</v>
      </c>
      <c r="B737" s="16"/>
      <c r="C737" s="16" t="s">
        <v>721</v>
      </c>
      <c r="D737" s="6"/>
      <c r="E737" s="7">
        <v>111</v>
      </c>
      <c r="F737" s="6" t="s">
        <v>85</v>
      </c>
      <c r="G737" s="17">
        <v>16</v>
      </c>
      <c r="H737" s="17">
        <v>1776</v>
      </c>
      <c r="I737" s="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pans="1:21" ht="25.5">
      <c r="A738" s="7">
        <v>729</v>
      </c>
      <c r="B738" s="16"/>
      <c r="C738" s="16" t="s">
        <v>724</v>
      </c>
      <c r="D738" s="6"/>
      <c r="E738" s="7">
        <v>3</v>
      </c>
      <c r="F738" s="6" t="s">
        <v>121</v>
      </c>
      <c r="G738" s="17">
        <v>350</v>
      </c>
      <c r="H738" s="17">
        <v>1050</v>
      </c>
      <c r="I738" s="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1:21" ht="25.5">
      <c r="A739" s="7">
        <v>730</v>
      </c>
      <c r="B739" s="16"/>
      <c r="C739" s="16" t="s">
        <v>725</v>
      </c>
      <c r="D739" s="6"/>
      <c r="E739" s="7">
        <v>3</v>
      </c>
      <c r="F739" s="6" t="s">
        <v>121</v>
      </c>
      <c r="G739" s="17">
        <v>265</v>
      </c>
      <c r="H739" s="17">
        <v>795</v>
      </c>
      <c r="I739" s="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pans="1:21" ht="25.5">
      <c r="A740" s="7">
        <v>731</v>
      </c>
      <c r="B740" s="16"/>
      <c r="C740" s="16" t="s">
        <v>726</v>
      </c>
      <c r="D740" s="6"/>
      <c r="E740" s="7">
        <v>2</v>
      </c>
      <c r="F740" s="6" t="s">
        <v>89</v>
      </c>
      <c r="G740" s="17">
        <v>966</v>
      </c>
      <c r="H740" s="17">
        <v>1932</v>
      </c>
      <c r="I740" s="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</row>
    <row r="741" spans="1:21">
      <c r="A741" s="7">
        <v>732</v>
      </c>
      <c r="B741" s="16"/>
      <c r="C741" s="16" t="s">
        <v>553</v>
      </c>
      <c r="D741" s="6"/>
      <c r="E741" s="7">
        <v>4</v>
      </c>
      <c r="F741" s="6" t="s">
        <v>89</v>
      </c>
      <c r="G741" s="17">
        <v>918.5</v>
      </c>
      <c r="H741" s="17">
        <v>3674</v>
      </c>
      <c r="I741" s="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1:21">
      <c r="A742" s="7">
        <v>733</v>
      </c>
      <c r="B742" s="16"/>
      <c r="C742" s="16" t="s">
        <v>596</v>
      </c>
      <c r="D742" s="6"/>
      <c r="E742" s="7">
        <v>2</v>
      </c>
      <c r="F742" s="6" t="s">
        <v>85</v>
      </c>
      <c r="G742" s="17">
        <v>795</v>
      </c>
      <c r="H742" s="17">
        <v>1590</v>
      </c>
      <c r="I742" s="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</row>
    <row r="743" spans="1:21">
      <c r="A743" s="7">
        <v>734</v>
      </c>
      <c r="B743" s="16"/>
      <c r="C743" s="16" t="s">
        <v>587</v>
      </c>
      <c r="D743" s="6"/>
      <c r="E743" s="7">
        <v>10</v>
      </c>
      <c r="F743" s="6" t="s">
        <v>121</v>
      </c>
      <c r="G743" s="17">
        <v>66.099999999999994</v>
      </c>
      <c r="H743" s="17">
        <v>661</v>
      </c>
      <c r="I743" s="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pans="1:21">
      <c r="A744" s="7">
        <v>735</v>
      </c>
      <c r="B744" s="16"/>
      <c r="C744" s="16" t="s">
        <v>593</v>
      </c>
      <c r="D744" s="6"/>
      <c r="E744" s="7">
        <v>8</v>
      </c>
      <c r="F744" s="6" t="s">
        <v>121</v>
      </c>
      <c r="G744" s="17">
        <v>28</v>
      </c>
      <c r="H744" s="17">
        <v>224</v>
      </c>
      <c r="I744" s="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pans="1:21" ht="25.5">
      <c r="A745" s="7">
        <v>736</v>
      </c>
      <c r="B745" s="16"/>
      <c r="C745" s="16" t="s">
        <v>727</v>
      </c>
      <c r="D745" s="6"/>
      <c r="E745" s="7">
        <v>2</v>
      </c>
      <c r="F745" s="6" t="s">
        <v>91</v>
      </c>
      <c r="G745" s="17">
        <v>1620</v>
      </c>
      <c r="H745" s="17">
        <v>3240</v>
      </c>
      <c r="I745" s="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pans="1:21">
      <c r="A746" s="7">
        <v>737</v>
      </c>
      <c r="B746" s="16"/>
      <c r="C746" s="16" t="s">
        <v>728</v>
      </c>
      <c r="D746" s="6"/>
      <c r="E746" s="7">
        <v>5</v>
      </c>
      <c r="F746" s="6" t="s">
        <v>121</v>
      </c>
      <c r="G746" s="17">
        <v>670</v>
      </c>
      <c r="H746" s="17">
        <v>3350</v>
      </c>
      <c r="I746" s="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pans="1:21">
      <c r="A747" s="7">
        <v>738</v>
      </c>
      <c r="B747" s="16"/>
      <c r="C747" s="16" t="s">
        <v>728</v>
      </c>
      <c r="D747" s="6"/>
      <c r="E747" s="7">
        <v>5</v>
      </c>
      <c r="F747" s="6" t="s">
        <v>121</v>
      </c>
      <c r="G747" s="17">
        <v>780</v>
      </c>
      <c r="H747" s="17">
        <v>3900</v>
      </c>
      <c r="I747" s="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pans="1:21">
      <c r="A748" s="7">
        <v>739</v>
      </c>
      <c r="B748" s="16"/>
      <c r="C748" s="16" t="s">
        <v>729</v>
      </c>
      <c r="D748" s="6"/>
      <c r="E748" s="7">
        <v>6</v>
      </c>
      <c r="F748" s="6" t="s">
        <v>89</v>
      </c>
      <c r="G748" s="17">
        <v>89</v>
      </c>
      <c r="H748" s="17">
        <v>534</v>
      </c>
      <c r="I748" s="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pans="1:21">
      <c r="A749" s="7">
        <v>740</v>
      </c>
      <c r="B749" s="16"/>
      <c r="C749" s="16" t="s">
        <v>730</v>
      </c>
      <c r="D749" s="6"/>
      <c r="E749" s="7">
        <v>5</v>
      </c>
      <c r="F749" s="6" t="s">
        <v>85</v>
      </c>
      <c r="G749" s="17">
        <v>29</v>
      </c>
      <c r="H749" s="17">
        <v>145</v>
      </c>
      <c r="I749" s="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pans="1:21">
      <c r="A750" s="7">
        <v>741</v>
      </c>
      <c r="B750" s="16"/>
      <c r="C750" s="16" t="s">
        <v>731</v>
      </c>
      <c r="D750" s="6"/>
      <c r="E750" s="7">
        <v>10</v>
      </c>
      <c r="F750" s="6" t="s">
        <v>89</v>
      </c>
      <c r="G750" s="17">
        <v>15</v>
      </c>
      <c r="H750" s="17">
        <v>150</v>
      </c>
      <c r="I750" s="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</row>
    <row r="751" spans="1:21">
      <c r="A751" s="7">
        <v>742</v>
      </c>
      <c r="B751" s="16"/>
      <c r="C751" s="16" t="s">
        <v>732</v>
      </c>
      <c r="D751" s="6"/>
      <c r="E751" s="7">
        <v>10</v>
      </c>
      <c r="F751" s="6" t="s">
        <v>109</v>
      </c>
      <c r="G751" s="17">
        <v>46</v>
      </c>
      <c r="H751" s="17">
        <v>460</v>
      </c>
      <c r="I751" s="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</row>
    <row r="752" spans="1:21">
      <c r="A752" s="7">
        <v>743</v>
      </c>
      <c r="B752" s="16"/>
      <c r="C752" s="16" t="s">
        <v>733</v>
      </c>
      <c r="D752" s="6"/>
      <c r="E752" s="7">
        <v>10</v>
      </c>
      <c r="F752" s="6" t="s">
        <v>109</v>
      </c>
      <c r="G752" s="17">
        <v>45</v>
      </c>
      <c r="H752" s="17">
        <v>450</v>
      </c>
      <c r="I752" s="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</row>
    <row r="753" spans="1:21">
      <c r="A753" s="7">
        <v>744</v>
      </c>
      <c r="B753" s="16"/>
      <c r="C753" s="16" t="s">
        <v>734</v>
      </c>
      <c r="D753" s="6"/>
      <c r="E753" s="7">
        <v>10</v>
      </c>
      <c r="F753" s="6" t="s">
        <v>89</v>
      </c>
      <c r="G753" s="17">
        <v>25</v>
      </c>
      <c r="H753" s="17">
        <v>250</v>
      </c>
      <c r="I753" s="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pans="1:21">
      <c r="A754" s="7">
        <v>745</v>
      </c>
      <c r="B754" s="16"/>
      <c r="C754" s="16" t="s">
        <v>735</v>
      </c>
      <c r="D754" s="6"/>
      <c r="E754" s="7">
        <v>10</v>
      </c>
      <c r="F754" s="6" t="s">
        <v>89</v>
      </c>
      <c r="G754" s="17">
        <v>22</v>
      </c>
      <c r="H754" s="17">
        <v>220</v>
      </c>
      <c r="I754" s="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pans="1:21">
      <c r="A755" s="7">
        <v>746</v>
      </c>
      <c r="B755" s="16"/>
      <c r="C755" s="16" t="s">
        <v>286</v>
      </c>
      <c r="D755" s="6"/>
      <c r="E755" s="7">
        <v>6</v>
      </c>
      <c r="F755" s="6" t="s">
        <v>89</v>
      </c>
      <c r="G755" s="17">
        <v>50</v>
      </c>
      <c r="H755" s="17">
        <v>300</v>
      </c>
      <c r="I755" s="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pans="1:21">
      <c r="A756" s="7">
        <v>747</v>
      </c>
      <c r="B756" s="16"/>
      <c r="C756" s="16" t="s">
        <v>717</v>
      </c>
      <c r="D756" s="6"/>
      <c r="E756" s="7">
        <v>6</v>
      </c>
      <c r="F756" s="6" t="s">
        <v>89</v>
      </c>
      <c r="G756" s="17">
        <v>90</v>
      </c>
      <c r="H756" s="17">
        <v>540</v>
      </c>
      <c r="I756" s="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pans="1:21" ht="25.5">
      <c r="A757" s="7">
        <v>748</v>
      </c>
      <c r="B757" s="16"/>
      <c r="C757" s="16" t="s">
        <v>736</v>
      </c>
      <c r="D757" s="6"/>
      <c r="E757" s="7">
        <v>6</v>
      </c>
      <c r="F757" s="6" t="s">
        <v>89</v>
      </c>
      <c r="G757" s="17">
        <v>26</v>
      </c>
      <c r="H757" s="17">
        <v>156</v>
      </c>
      <c r="I757" s="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pans="1:21">
      <c r="A758" s="7">
        <v>749</v>
      </c>
      <c r="B758" s="16"/>
      <c r="C758" s="16" t="s">
        <v>737</v>
      </c>
      <c r="D758" s="6"/>
      <c r="E758" s="7">
        <v>6</v>
      </c>
      <c r="F758" s="6" t="s">
        <v>89</v>
      </c>
      <c r="G758" s="17">
        <v>386</v>
      </c>
      <c r="H758" s="17">
        <v>2316</v>
      </c>
      <c r="I758" s="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pans="1:21">
      <c r="A759" s="7">
        <v>750</v>
      </c>
      <c r="B759" s="16"/>
      <c r="C759" s="16" t="s">
        <v>738</v>
      </c>
      <c r="D759" s="6"/>
      <c r="E759" s="7">
        <v>10</v>
      </c>
      <c r="F759" s="6" t="s">
        <v>89</v>
      </c>
      <c r="G759" s="17">
        <v>55</v>
      </c>
      <c r="H759" s="17">
        <v>550</v>
      </c>
      <c r="I759" s="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pans="1:21" ht="25.5">
      <c r="A760" s="7">
        <v>751</v>
      </c>
      <c r="B760" s="16"/>
      <c r="C760" s="16" t="s">
        <v>739</v>
      </c>
      <c r="D760" s="6"/>
      <c r="E760" s="7">
        <v>6</v>
      </c>
      <c r="F760" s="6" t="s">
        <v>89</v>
      </c>
      <c r="G760" s="17">
        <v>68</v>
      </c>
      <c r="H760" s="17">
        <v>408</v>
      </c>
      <c r="I760" s="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pans="1:21">
      <c r="A761" s="7">
        <v>752</v>
      </c>
      <c r="B761" s="16"/>
      <c r="C761" s="16" t="s">
        <v>594</v>
      </c>
      <c r="D761" s="6"/>
      <c r="E761" s="7">
        <v>1</v>
      </c>
      <c r="F761" s="6" t="s">
        <v>121</v>
      </c>
      <c r="G761" s="17">
        <v>599.98</v>
      </c>
      <c r="H761" s="17">
        <v>599.98</v>
      </c>
      <c r="I761" s="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pans="1:21" ht="25.5">
      <c r="A762" s="9">
        <v>753</v>
      </c>
      <c r="B762" s="13" t="s">
        <v>32</v>
      </c>
      <c r="C762" s="13" t="s">
        <v>740</v>
      </c>
      <c r="D762" s="14" t="s">
        <v>38</v>
      </c>
      <c r="E762" s="14"/>
      <c r="F762" s="14"/>
      <c r="G762" s="13"/>
      <c r="H762" s="15">
        <v>2625</v>
      </c>
      <c r="I762" s="14" t="s">
        <v>26</v>
      </c>
      <c r="J762" s="19"/>
      <c r="K762" s="19"/>
      <c r="L762" s="19"/>
      <c r="M762" s="19"/>
      <c r="N762" s="19"/>
      <c r="O762" s="19">
        <v>1</v>
      </c>
      <c r="P762" s="19"/>
      <c r="Q762" s="19"/>
      <c r="R762" s="19"/>
      <c r="S762" s="19"/>
      <c r="T762" s="19"/>
      <c r="U762" s="19"/>
    </row>
    <row r="763" spans="1:21">
      <c r="A763" s="7">
        <v>754</v>
      </c>
      <c r="B763" s="16"/>
      <c r="C763" s="16" t="s">
        <v>741</v>
      </c>
      <c r="D763" s="6"/>
      <c r="E763" s="7">
        <v>3</v>
      </c>
      <c r="F763" s="6" t="s">
        <v>89</v>
      </c>
      <c r="G763" s="17">
        <v>550</v>
      </c>
      <c r="H763" s="17">
        <v>1650</v>
      </c>
      <c r="I763" s="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</row>
    <row r="764" spans="1:21">
      <c r="A764" s="7">
        <v>755</v>
      </c>
      <c r="B764" s="16"/>
      <c r="C764" s="16" t="s">
        <v>742</v>
      </c>
      <c r="D764" s="6"/>
      <c r="E764" s="7">
        <v>3</v>
      </c>
      <c r="F764" s="6" t="s">
        <v>89</v>
      </c>
      <c r="G764" s="17">
        <v>325</v>
      </c>
      <c r="H764" s="17">
        <v>975</v>
      </c>
      <c r="I764" s="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</row>
    <row r="765" spans="1:21" ht="25.5">
      <c r="A765" s="9">
        <v>756</v>
      </c>
      <c r="B765" s="10" t="s">
        <v>39</v>
      </c>
      <c r="C765" s="10" t="s">
        <v>743</v>
      </c>
      <c r="D765" s="11" t="s">
        <v>79</v>
      </c>
      <c r="E765" s="11"/>
      <c r="F765" s="11"/>
      <c r="G765" s="10"/>
      <c r="H765" s="12">
        <v>3509816</v>
      </c>
      <c r="I765" s="11" t="s">
        <v>26</v>
      </c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 ht="25.5">
      <c r="A766" s="9">
        <v>757</v>
      </c>
      <c r="B766" s="13" t="s">
        <v>39</v>
      </c>
      <c r="C766" s="13" t="s">
        <v>744</v>
      </c>
      <c r="D766" s="14" t="s">
        <v>38</v>
      </c>
      <c r="E766" s="14"/>
      <c r="F766" s="14"/>
      <c r="G766" s="13"/>
      <c r="H766" s="15">
        <v>19874</v>
      </c>
      <c r="I766" s="14" t="s">
        <v>26</v>
      </c>
      <c r="J766" s="19"/>
      <c r="K766" s="19"/>
      <c r="L766" s="19"/>
      <c r="M766" s="19"/>
      <c r="N766" s="19"/>
      <c r="O766" s="19"/>
      <c r="P766" s="19"/>
      <c r="Q766" s="19"/>
      <c r="R766" s="19"/>
      <c r="S766" s="19">
        <v>1</v>
      </c>
      <c r="T766" s="19"/>
      <c r="U766" s="19"/>
    </row>
    <row r="767" spans="1:21">
      <c r="A767" s="7">
        <v>758</v>
      </c>
      <c r="B767" s="16"/>
      <c r="C767" s="16" t="s">
        <v>556</v>
      </c>
      <c r="D767" s="6"/>
      <c r="E767" s="7">
        <v>1</v>
      </c>
      <c r="F767" s="6" t="s">
        <v>134</v>
      </c>
      <c r="G767" s="17">
        <v>12575</v>
      </c>
      <c r="H767" s="17">
        <v>12575</v>
      </c>
      <c r="I767" s="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pans="1:21">
      <c r="A768" s="7">
        <v>759</v>
      </c>
      <c r="B768" s="16"/>
      <c r="C768" s="16" t="s">
        <v>745</v>
      </c>
      <c r="D768" s="6"/>
      <c r="E768" s="7">
        <v>1</v>
      </c>
      <c r="F768" s="6" t="s">
        <v>134</v>
      </c>
      <c r="G768" s="17">
        <v>7299</v>
      </c>
      <c r="H768" s="17">
        <v>7299</v>
      </c>
      <c r="I768" s="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</row>
    <row r="769" spans="1:21" ht="25.5">
      <c r="A769" s="9">
        <v>760</v>
      </c>
      <c r="B769" s="13" t="s">
        <v>39</v>
      </c>
      <c r="C769" s="13" t="s">
        <v>337</v>
      </c>
      <c r="D769" s="14" t="s">
        <v>38</v>
      </c>
      <c r="E769" s="14"/>
      <c r="F769" s="14"/>
      <c r="G769" s="13"/>
      <c r="H769" s="15">
        <v>816792</v>
      </c>
      <c r="I769" s="14" t="s">
        <v>26</v>
      </c>
      <c r="J769" s="19">
        <v>2</v>
      </c>
      <c r="K769" s="19"/>
      <c r="L769" s="19"/>
      <c r="M769" s="19">
        <v>2</v>
      </c>
      <c r="N769" s="19"/>
      <c r="O769" s="19"/>
      <c r="P769" s="19">
        <v>2</v>
      </c>
      <c r="Q769" s="19"/>
      <c r="R769" s="19"/>
      <c r="S769" s="19">
        <v>2</v>
      </c>
      <c r="T769" s="19"/>
      <c r="U769" s="19"/>
    </row>
    <row r="770" spans="1:21">
      <c r="A770" s="7">
        <v>761</v>
      </c>
      <c r="B770" s="16"/>
      <c r="C770" s="16" t="s">
        <v>92</v>
      </c>
      <c r="D770" s="6"/>
      <c r="E770" s="7">
        <v>8</v>
      </c>
      <c r="F770" s="6" t="s">
        <v>134</v>
      </c>
      <c r="G770" s="17">
        <v>14999</v>
      </c>
      <c r="H770" s="17">
        <v>119992</v>
      </c>
      <c r="I770" s="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</row>
    <row r="771" spans="1:21">
      <c r="A771" s="7">
        <v>762</v>
      </c>
      <c r="B771" s="16"/>
      <c r="C771" s="16" t="s">
        <v>167</v>
      </c>
      <c r="D771" s="6"/>
      <c r="E771" s="7">
        <v>8</v>
      </c>
      <c r="F771" s="6" t="s">
        <v>134</v>
      </c>
      <c r="G771" s="17">
        <v>550</v>
      </c>
      <c r="H771" s="17">
        <v>4400</v>
      </c>
      <c r="I771" s="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</row>
    <row r="772" spans="1:21">
      <c r="A772" s="7">
        <v>763</v>
      </c>
      <c r="B772" s="16"/>
      <c r="C772" s="16" t="s">
        <v>335</v>
      </c>
      <c r="D772" s="6"/>
      <c r="E772" s="7">
        <v>8</v>
      </c>
      <c r="F772" s="6" t="s">
        <v>134</v>
      </c>
      <c r="G772" s="17">
        <v>950</v>
      </c>
      <c r="H772" s="17">
        <v>7600</v>
      </c>
      <c r="I772" s="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</row>
    <row r="773" spans="1:21">
      <c r="A773" s="7">
        <v>764</v>
      </c>
      <c r="B773" s="16"/>
      <c r="C773" s="16" t="s">
        <v>568</v>
      </c>
      <c r="D773" s="6"/>
      <c r="E773" s="7">
        <v>8</v>
      </c>
      <c r="F773" s="6" t="s">
        <v>134</v>
      </c>
      <c r="G773" s="17">
        <v>12550</v>
      </c>
      <c r="H773" s="17">
        <v>100400</v>
      </c>
      <c r="I773" s="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</row>
    <row r="774" spans="1:21" ht="25.5">
      <c r="A774" s="7">
        <v>765</v>
      </c>
      <c r="B774" s="16"/>
      <c r="C774" s="16" t="s">
        <v>434</v>
      </c>
      <c r="D774" s="6"/>
      <c r="E774" s="7">
        <v>8</v>
      </c>
      <c r="F774" s="6" t="s">
        <v>134</v>
      </c>
      <c r="G774" s="17">
        <v>3888.62</v>
      </c>
      <c r="H774" s="17">
        <v>31108.959999999999</v>
      </c>
      <c r="I774" s="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</row>
    <row r="775" spans="1:21">
      <c r="A775" s="7">
        <v>766</v>
      </c>
      <c r="B775" s="16"/>
      <c r="C775" s="16" t="s">
        <v>435</v>
      </c>
      <c r="D775" s="6"/>
      <c r="E775" s="7">
        <v>8</v>
      </c>
      <c r="F775" s="6" t="s">
        <v>134</v>
      </c>
      <c r="G775" s="17">
        <v>10122.379999999999</v>
      </c>
      <c r="H775" s="17">
        <v>80979.039999999994</v>
      </c>
      <c r="I775" s="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  <row r="776" spans="1:21" ht="38.25">
      <c r="A776" s="7">
        <v>767</v>
      </c>
      <c r="B776" s="16"/>
      <c r="C776" s="16" t="s">
        <v>436</v>
      </c>
      <c r="D776" s="6"/>
      <c r="E776" s="7">
        <v>8</v>
      </c>
      <c r="F776" s="6" t="s">
        <v>134</v>
      </c>
      <c r="G776" s="17">
        <v>3780</v>
      </c>
      <c r="H776" s="17">
        <v>30240</v>
      </c>
      <c r="I776" s="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</row>
    <row r="777" spans="1:21" ht="25.5">
      <c r="A777" s="7">
        <v>768</v>
      </c>
      <c r="B777" s="16"/>
      <c r="C777" s="16" t="s">
        <v>437</v>
      </c>
      <c r="D777" s="6"/>
      <c r="E777" s="7">
        <v>8</v>
      </c>
      <c r="F777" s="6" t="s">
        <v>134</v>
      </c>
      <c r="G777" s="17">
        <v>4650</v>
      </c>
      <c r="H777" s="17">
        <v>37200</v>
      </c>
      <c r="I777" s="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</row>
    <row r="778" spans="1:21">
      <c r="A778" s="7">
        <v>769</v>
      </c>
      <c r="B778" s="16"/>
      <c r="C778" s="16" t="s">
        <v>569</v>
      </c>
      <c r="D778" s="6"/>
      <c r="E778" s="7">
        <v>8</v>
      </c>
      <c r="F778" s="6" t="s">
        <v>134</v>
      </c>
      <c r="G778" s="17">
        <v>8500</v>
      </c>
      <c r="H778" s="17">
        <v>68000</v>
      </c>
      <c r="I778" s="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</row>
    <row r="779" spans="1:21">
      <c r="A779" s="7">
        <v>770</v>
      </c>
      <c r="B779" s="16"/>
      <c r="C779" s="16" t="s">
        <v>439</v>
      </c>
      <c r="D779" s="6"/>
      <c r="E779" s="7">
        <v>8</v>
      </c>
      <c r="F779" s="6" t="s">
        <v>134</v>
      </c>
      <c r="G779" s="17">
        <v>4500</v>
      </c>
      <c r="H779" s="17">
        <v>36000</v>
      </c>
      <c r="I779" s="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</row>
    <row r="780" spans="1:21">
      <c r="A780" s="7">
        <v>771</v>
      </c>
      <c r="B780" s="16"/>
      <c r="C780" s="16" t="s">
        <v>166</v>
      </c>
      <c r="D780" s="6"/>
      <c r="E780" s="7">
        <v>8</v>
      </c>
      <c r="F780" s="6" t="s">
        <v>134</v>
      </c>
      <c r="G780" s="17">
        <v>3500</v>
      </c>
      <c r="H780" s="17">
        <v>28000</v>
      </c>
      <c r="I780" s="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</row>
    <row r="781" spans="1:21">
      <c r="A781" s="7">
        <v>772</v>
      </c>
      <c r="B781" s="16"/>
      <c r="C781" s="16" t="s">
        <v>244</v>
      </c>
      <c r="D781" s="6"/>
      <c r="E781" s="7">
        <v>8</v>
      </c>
      <c r="F781" s="6" t="s">
        <v>134</v>
      </c>
      <c r="G781" s="17">
        <v>14859</v>
      </c>
      <c r="H781" s="17">
        <v>118872</v>
      </c>
      <c r="I781" s="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</row>
    <row r="782" spans="1:21">
      <c r="A782" s="7">
        <v>773</v>
      </c>
      <c r="B782" s="16"/>
      <c r="C782" s="16" t="s">
        <v>137</v>
      </c>
      <c r="D782" s="6"/>
      <c r="E782" s="7">
        <v>40</v>
      </c>
      <c r="F782" s="6" t="s">
        <v>134</v>
      </c>
      <c r="G782" s="17">
        <v>1550</v>
      </c>
      <c r="H782" s="17">
        <v>62000</v>
      </c>
      <c r="I782" s="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</row>
    <row r="783" spans="1:21">
      <c r="A783" s="7">
        <v>774</v>
      </c>
      <c r="B783" s="16"/>
      <c r="C783" s="16" t="s">
        <v>433</v>
      </c>
      <c r="D783" s="6"/>
      <c r="E783" s="7">
        <v>8</v>
      </c>
      <c r="F783" s="6" t="s">
        <v>134</v>
      </c>
      <c r="G783" s="17">
        <v>2500</v>
      </c>
      <c r="H783" s="17">
        <v>20000</v>
      </c>
      <c r="I783" s="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</row>
    <row r="784" spans="1:21">
      <c r="A784" s="7">
        <v>775</v>
      </c>
      <c r="B784" s="16"/>
      <c r="C784" s="16" t="s">
        <v>746</v>
      </c>
      <c r="D784" s="6"/>
      <c r="E784" s="7">
        <v>16</v>
      </c>
      <c r="F784" s="6" t="s">
        <v>134</v>
      </c>
      <c r="G784" s="17">
        <v>3500</v>
      </c>
      <c r="H784" s="17">
        <v>56000</v>
      </c>
      <c r="I784" s="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</row>
    <row r="785" spans="1:21">
      <c r="A785" s="7">
        <v>776</v>
      </c>
      <c r="B785" s="16"/>
      <c r="C785" s="16" t="s">
        <v>747</v>
      </c>
      <c r="D785" s="6"/>
      <c r="E785" s="7">
        <v>16</v>
      </c>
      <c r="F785" s="6" t="s">
        <v>134</v>
      </c>
      <c r="G785" s="17">
        <v>1000</v>
      </c>
      <c r="H785" s="17">
        <v>16000</v>
      </c>
      <c r="I785" s="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</row>
    <row r="786" spans="1:21">
      <c r="A786" s="9">
        <v>777</v>
      </c>
      <c r="B786" s="13" t="s">
        <v>39</v>
      </c>
      <c r="C786" s="13" t="s">
        <v>748</v>
      </c>
      <c r="D786" s="14" t="s">
        <v>38</v>
      </c>
      <c r="E786" s="14"/>
      <c r="F786" s="14"/>
      <c r="G786" s="13"/>
      <c r="H786" s="15">
        <v>2673150</v>
      </c>
      <c r="I786" s="14" t="s">
        <v>26</v>
      </c>
      <c r="J786" s="19">
        <v>2</v>
      </c>
      <c r="K786" s="19"/>
      <c r="L786" s="19"/>
      <c r="M786" s="19">
        <v>3</v>
      </c>
      <c r="N786" s="19"/>
      <c r="O786" s="19"/>
      <c r="P786" s="19">
        <v>2</v>
      </c>
      <c r="Q786" s="19"/>
      <c r="R786" s="19"/>
      <c r="S786" s="19">
        <v>3</v>
      </c>
      <c r="T786" s="19"/>
      <c r="U786" s="19"/>
    </row>
    <row r="787" spans="1:21">
      <c r="A787" s="7">
        <v>778</v>
      </c>
      <c r="B787" s="16"/>
      <c r="C787" s="16" t="s">
        <v>431</v>
      </c>
      <c r="D787" s="6"/>
      <c r="E787" s="7">
        <v>20</v>
      </c>
      <c r="F787" s="6" t="s">
        <v>134</v>
      </c>
      <c r="G787" s="17">
        <v>8183.62</v>
      </c>
      <c r="H787" s="17">
        <v>163672.4</v>
      </c>
      <c r="I787" s="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</row>
    <row r="788" spans="1:21">
      <c r="A788" s="7">
        <v>779</v>
      </c>
      <c r="B788" s="16"/>
      <c r="C788" s="16" t="s">
        <v>335</v>
      </c>
      <c r="D788" s="6"/>
      <c r="E788" s="7">
        <v>20</v>
      </c>
      <c r="F788" s="6" t="s">
        <v>134</v>
      </c>
      <c r="G788" s="17">
        <v>950</v>
      </c>
      <c r="H788" s="17">
        <v>19000</v>
      </c>
      <c r="I788" s="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</row>
    <row r="789" spans="1:21">
      <c r="A789" s="7">
        <v>780</v>
      </c>
      <c r="B789" s="16"/>
      <c r="C789" s="16" t="s">
        <v>568</v>
      </c>
      <c r="D789" s="6"/>
      <c r="E789" s="7">
        <v>20</v>
      </c>
      <c r="F789" s="6" t="s">
        <v>134</v>
      </c>
      <c r="G789" s="17">
        <v>12550</v>
      </c>
      <c r="H789" s="17">
        <v>251000</v>
      </c>
      <c r="I789" s="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</row>
    <row r="790" spans="1:21" ht="25.5">
      <c r="A790" s="7">
        <v>781</v>
      </c>
      <c r="B790" s="16"/>
      <c r="C790" s="16" t="s">
        <v>434</v>
      </c>
      <c r="D790" s="6"/>
      <c r="E790" s="7">
        <v>20</v>
      </c>
      <c r="F790" s="6" t="s">
        <v>134</v>
      </c>
      <c r="G790" s="17">
        <v>6500</v>
      </c>
      <c r="H790" s="17">
        <v>130000</v>
      </c>
      <c r="I790" s="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</row>
    <row r="791" spans="1:21">
      <c r="A791" s="7">
        <v>782</v>
      </c>
      <c r="B791" s="16"/>
      <c r="C791" s="16" t="s">
        <v>435</v>
      </c>
      <c r="D791" s="6"/>
      <c r="E791" s="7">
        <v>20</v>
      </c>
      <c r="F791" s="6" t="s">
        <v>206</v>
      </c>
      <c r="G791" s="17">
        <v>10122.379999999999</v>
      </c>
      <c r="H791" s="17">
        <v>202447.6</v>
      </c>
      <c r="I791" s="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</row>
    <row r="792" spans="1:21" ht="38.25">
      <c r="A792" s="7">
        <v>783</v>
      </c>
      <c r="B792" s="16"/>
      <c r="C792" s="16" t="s">
        <v>436</v>
      </c>
      <c r="D792" s="6"/>
      <c r="E792" s="7">
        <v>20</v>
      </c>
      <c r="F792" s="6" t="s">
        <v>134</v>
      </c>
      <c r="G792" s="17">
        <v>3780</v>
      </c>
      <c r="H792" s="17">
        <v>75600</v>
      </c>
      <c r="I792" s="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</row>
    <row r="793" spans="1:21">
      <c r="A793" s="7">
        <v>784</v>
      </c>
      <c r="B793" s="16"/>
      <c r="C793" s="16" t="s">
        <v>432</v>
      </c>
      <c r="D793" s="6"/>
      <c r="E793" s="7">
        <v>20</v>
      </c>
      <c r="F793" s="6" t="s">
        <v>134</v>
      </c>
      <c r="G793" s="17">
        <v>14999</v>
      </c>
      <c r="H793" s="17">
        <v>299980</v>
      </c>
      <c r="I793" s="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</row>
    <row r="794" spans="1:21">
      <c r="A794" s="7">
        <v>785</v>
      </c>
      <c r="B794" s="16"/>
      <c r="C794" s="16" t="s">
        <v>749</v>
      </c>
      <c r="D794" s="6"/>
      <c r="E794" s="7">
        <v>20</v>
      </c>
      <c r="F794" s="6" t="s">
        <v>134</v>
      </c>
      <c r="G794" s="17">
        <v>550</v>
      </c>
      <c r="H794" s="17">
        <v>11000</v>
      </c>
      <c r="I794" s="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</row>
    <row r="795" spans="1:21" ht="25.5">
      <c r="A795" s="7">
        <v>786</v>
      </c>
      <c r="B795" s="16"/>
      <c r="C795" s="16" t="s">
        <v>437</v>
      </c>
      <c r="D795" s="6"/>
      <c r="E795" s="7">
        <v>20</v>
      </c>
      <c r="F795" s="6" t="s">
        <v>134</v>
      </c>
      <c r="G795" s="17">
        <v>4650</v>
      </c>
      <c r="H795" s="17">
        <v>93000</v>
      </c>
      <c r="I795" s="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</row>
    <row r="796" spans="1:21" ht="25.5">
      <c r="A796" s="7">
        <v>787</v>
      </c>
      <c r="B796" s="16"/>
      <c r="C796" s="16" t="s">
        <v>576</v>
      </c>
      <c r="D796" s="6"/>
      <c r="E796" s="7">
        <v>20</v>
      </c>
      <c r="F796" s="6" t="s">
        <v>134</v>
      </c>
      <c r="G796" s="17">
        <v>2850</v>
      </c>
      <c r="H796" s="17">
        <v>57000</v>
      </c>
      <c r="I796" s="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</row>
    <row r="797" spans="1:21">
      <c r="A797" s="7">
        <v>788</v>
      </c>
      <c r="B797" s="16"/>
      <c r="C797" s="16" t="s">
        <v>439</v>
      </c>
      <c r="D797" s="6"/>
      <c r="E797" s="7">
        <v>20</v>
      </c>
      <c r="F797" s="6" t="s">
        <v>134</v>
      </c>
      <c r="G797" s="17">
        <v>4500</v>
      </c>
      <c r="H797" s="17">
        <v>90000</v>
      </c>
      <c r="I797" s="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</row>
    <row r="798" spans="1:21">
      <c r="A798" s="7">
        <v>789</v>
      </c>
      <c r="B798" s="16"/>
      <c r="C798" s="16" t="s">
        <v>166</v>
      </c>
      <c r="D798" s="6"/>
      <c r="E798" s="7">
        <v>20</v>
      </c>
      <c r="F798" s="6" t="s">
        <v>134</v>
      </c>
      <c r="G798" s="17">
        <v>3500</v>
      </c>
      <c r="H798" s="17">
        <v>70000</v>
      </c>
      <c r="I798" s="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</row>
    <row r="799" spans="1:21">
      <c r="A799" s="7">
        <v>790</v>
      </c>
      <c r="B799" s="16"/>
      <c r="C799" s="16" t="s">
        <v>577</v>
      </c>
      <c r="D799" s="6"/>
      <c r="E799" s="7">
        <v>20</v>
      </c>
      <c r="F799" s="6" t="s">
        <v>134</v>
      </c>
      <c r="G799" s="17">
        <v>1450</v>
      </c>
      <c r="H799" s="17">
        <v>29000</v>
      </c>
      <c r="I799" s="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</row>
    <row r="800" spans="1:21">
      <c r="A800" s="7">
        <v>791</v>
      </c>
      <c r="B800" s="16"/>
      <c r="C800" s="16" t="s">
        <v>137</v>
      </c>
      <c r="D800" s="6"/>
      <c r="E800" s="7">
        <v>20</v>
      </c>
      <c r="F800" s="6" t="s">
        <v>134</v>
      </c>
      <c r="G800" s="17">
        <v>2684</v>
      </c>
      <c r="H800" s="17">
        <v>53680</v>
      </c>
      <c r="I800" s="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</row>
    <row r="801" spans="1:21">
      <c r="A801" s="7">
        <v>792</v>
      </c>
      <c r="B801" s="16"/>
      <c r="C801" s="16" t="s">
        <v>569</v>
      </c>
      <c r="D801" s="6"/>
      <c r="E801" s="7">
        <v>20</v>
      </c>
      <c r="F801" s="6" t="s">
        <v>134</v>
      </c>
      <c r="G801" s="17">
        <v>8500</v>
      </c>
      <c r="H801" s="17">
        <v>170000</v>
      </c>
      <c r="I801" s="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</row>
    <row r="802" spans="1:21">
      <c r="A802" s="7">
        <v>793</v>
      </c>
      <c r="B802" s="16"/>
      <c r="C802" s="16" t="s">
        <v>244</v>
      </c>
      <c r="D802" s="6"/>
      <c r="E802" s="7">
        <v>30</v>
      </c>
      <c r="F802" s="6" t="s">
        <v>134</v>
      </c>
      <c r="G802" s="17">
        <v>14859</v>
      </c>
      <c r="H802" s="17">
        <v>445770</v>
      </c>
      <c r="I802" s="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</row>
    <row r="803" spans="1:21">
      <c r="A803" s="7">
        <v>794</v>
      </c>
      <c r="B803" s="16"/>
      <c r="C803" s="16" t="s">
        <v>433</v>
      </c>
      <c r="D803" s="6"/>
      <c r="E803" s="7">
        <v>50</v>
      </c>
      <c r="F803" s="6" t="s">
        <v>134</v>
      </c>
      <c r="G803" s="17">
        <v>2500</v>
      </c>
      <c r="H803" s="17">
        <v>125000</v>
      </c>
      <c r="I803" s="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</row>
    <row r="804" spans="1:21">
      <c r="A804" s="7">
        <v>795</v>
      </c>
      <c r="B804" s="16"/>
      <c r="C804" s="16" t="s">
        <v>746</v>
      </c>
      <c r="D804" s="6"/>
      <c r="E804" s="7">
        <v>20</v>
      </c>
      <c r="F804" s="6" t="s">
        <v>134</v>
      </c>
      <c r="G804" s="17">
        <v>3500</v>
      </c>
      <c r="H804" s="17">
        <v>70000</v>
      </c>
      <c r="I804" s="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</row>
    <row r="805" spans="1:21">
      <c r="A805" s="7">
        <v>796</v>
      </c>
      <c r="B805" s="16"/>
      <c r="C805" s="16" t="s">
        <v>577</v>
      </c>
      <c r="D805" s="6"/>
      <c r="E805" s="7">
        <v>20</v>
      </c>
      <c r="F805" s="6" t="s">
        <v>134</v>
      </c>
      <c r="G805" s="17">
        <v>850</v>
      </c>
      <c r="H805" s="17">
        <v>17000</v>
      </c>
      <c r="I805" s="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</row>
    <row r="806" spans="1:21">
      <c r="A806" s="7">
        <v>797</v>
      </c>
      <c r="B806" s="16"/>
      <c r="C806" s="16" t="s">
        <v>747</v>
      </c>
      <c r="D806" s="6"/>
      <c r="E806" s="7">
        <v>20</v>
      </c>
      <c r="F806" s="6" t="s">
        <v>134</v>
      </c>
      <c r="G806" s="17">
        <v>1000</v>
      </c>
      <c r="H806" s="17">
        <v>20000</v>
      </c>
      <c r="I806" s="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</row>
    <row r="807" spans="1:21">
      <c r="A807" s="7">
        <v>798</v>
      </c>
      <c r="B807" s="16"/>
      <c r="C807" s="16" t="s">
        <v>431</v>
      </c>
      <c r="D807" s="6"/>
      <c r="E807" s="7">
        <v>20</v>
      </c>
      <c r="F807" s="6" t="s">
        <v>134</v>
      </c>
      <c r="G807" s="17">
        <v>14000</v>
      </c>
      <c r="H807" s="17">
        <v>280000</v>
      </c>
      <c r="I807" s="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</row>
    <row r="808" spans="1:21">
      <c r="A808" s="9">
        <v>799</v>
      </c>
      <c r="B808" s="10" t="s">
        <v>34</v>
      </c>
      <c r="C808" s="10" t="s">
        <v>35</v>
      </c>
      <c r="D808" s="11" t="s">
        <v>79</v>
      </c>
      <c r="E808" s="11"/>
      <c r="F808" s="11"/>
      <c r="G808" s="10"/>
      <c r="H808" s="12">
        <v>5095488.08</v>
      </c>
      <c r="I808" s="11" t="s">
        <v>26</v>
      </c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1:21" ht="25.5">
      <c r="A809" s="9">
        <v>800</v>
      </c>
      <c r="B809" s="13" t="s">
        <v>34</v>
      </c>
      <c r="C809" s="13" t="s">
        <v>322</v>
      </c>
      <c r="D809" s="14" t="s">
        <v>38</v>
      </c>
      <c r="E809" s="14"/>
      <c r="F809" s="14"/>
      <c r="G809" s="13"/>
      <c r="H809" s="15">
        <v>43848.5</v>
      </c>
      <c r="I809" s="14" t="s">
        <v>26</v>
      </c>
      <c r="J809" s="19"/>
      <c r="K809" s="19"/>
      <c r="L809" s="19"/>
      <c r="M809" s="19">
        <v>1</v>
      </c>
      <c r="N809" s="19"/>
      <c r="O809" s="19"/>
      <c r="P809" s="19"/>
      <c r="Q809" s="19"/>
      <c r="R809" s="19"/>
      <c r="S809" s="19"/>
      <c r="T809" s="19"/>
      <c r="U809" s="19"/>
    </row>
    <row r="810" spans="1:21" s="4" customFormat="1">
      <c r="A810" s="24">
        <v>801</v>
      </c>
      <c r="B810" s="25"/>
      <c r="C810" s="25" t="s">
        <v>323</v>
      </c>
      <c r="D810" s="26"/>
      <c r="E810" s="24">
        <v>5</v>
      </c>
      <c r="F810" s="26" t="s">
        <v>89</v>
      </c>
      <c r="G810" s="27">
        <v>3290</v>
      </c>
      <c r="H810" s="27">
        <v>16450</v>
      </c>
      <c r="I810" s="28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</row>
    <row r="811" spans="1:21" s="4" customFormat="1">
      <c r="A811" s="24">
        <v>802</v>
      </c>
      <c r="B811" s="25"/>
      <c r="C811" s="25" t="s">
        <v>585</v>
      </c>
      <c r="D811" s="26"/>
      <c r="E811" s="24">
        <v>20</v>
      </c>
      <c r="F811" s="26" t="s">
        <v>109</v>
      </c>
      <c r="G811" s="27">
        <v>150</v>
      </c>
      <c r="H811" s="27">
        <v>3000</v>
      </c>
      <c r="I811" s="28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</row>
    <row r="812" spans="1:21" s="4" customFormat="1">
      <c r="A812" s="24">
        <v>803</v>
      </c>
      <c r="B812" s="25"/>
      <c r="C812" s="25" t="s">
        <v>124</v>
      </c>
      <c r="D812" s="26"/>
      <c r="E812" s="24">
        <v>2</v>
      </c>
      <c r="F812" s="26" t="s">
        <v>283</v>
      </c>
      <c r="G812" s="27">
        <v>520</v>
      </c>
      <c r="H812" s="27">
        <v>1040</v>
      </c>
      <c r="I812" s="28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</row>
    <row r="813" spans="1:21" s="4" customFormat="1">
      <c r="A813" s="24">
        <v>804</v>
      </c>
      <c r="B813" s="25"/>
      <c r="C813" s="25" t="s">
        <v>597</v>
      </c>
      <c r="D813" s="26"/>
      <c r="E813" s="24">
        <v>5</v>
      </c>
      <c r="F813" s="26" t="s">
        <v>121</v>
      </c>
      <c r="G813" s="27">
        <v>161.69999999999999</v>
      </c>
      <c r="H813" s="27">
        <v>808.5</v>
      </c>
      <c r="I813" s="28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</row>
    <row r="814" spans="1:21">
      <c r="A814" s="7">
        <v>805</v>
      </c>
      <c r="B814" s="16"/>
      <c r="C814" s="16" t="s">
        <v>174</v>
      </c>
      <c r="D814" s="6"/>
      <c r="E814" s="7">
        <v>41</v>
      </c>
      <c r="F814" s="6" t="s">
        <v>85</v>
      </c>
      <c r="G814" s="17">
        <v>550</v>
      </c>
      <c r="H814" s="17">
        <v>22550</v>
      </c>
      <c r="I814" s="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</row>
    <row r="815" spans="1:21" ht="25.5">
      <c r="A815" s="9">
        <v>806</v>
      </c>
      <c r="B815" s="13" t="s">
        <v>34</v>
      </c>
      <c r="C815" s="13" t="s">
        <v>331</v>
      </c>
      <c r="D815" s="14" t="s">
        <v>38</v>
      </c>
      <c r="E815" s="14"/>
      <c r="F815" s="14"/>
      <c r="G815" s="13"/>
      <c r="H815" s="15">
        <v>30020</v>
      </c>
      <c r="I815" s="14" t="s">
        <v>26</v>
      </c>
      <c r="J815" s="19"/>
      <c r="K815" s="19"/>
      <c r="L815" s="19"/>
      <c r="M815" s="19">
        <v>1</v>
      </c>
      <c r="N815" s="19"/>
      <c r="O815" s="19"/>
      <c r="P815" s="19"/>
      <c r="Q815" s="19"/>
      <c r="R815" s="19"/>
      <c r="S815" s="19"/>
      <c r="T815" s="19"/>
      <c r="U815" s="19"/>
    </row>
    <row r="816" spans="1:21" s="4" customFormat="1">
      <c r="A816" s="24">
        <v>807</v>
      </c>
      <c r="B816" s="25"/>
      <c r="C816" s="25" t="s">
        <v>750</v>
      </c>
      <c r="D816" s="26"/>
      <c r="E816" s="24">
        <v>5</v>
      </c>
      <c r="F816" s="26" t="s">
        <v>751</v>
      </c>
      <c r="G816" s="27">
        <v>250</v>
      </c>
      <c r="H816" s="27">
        <v>1250</v>
      </c>
      <c r="I816" s="28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</row>
    <row r="817" spans="1:21" s="4" customFormat="1">
      <c r="A817" s="24">
        <v>808</v>
      </c>
      <c r="B817" s="25"/>
      <c r="C817" s="25" t="s">
        <v>333</v>
      </c>
      <c r="D817" s="26"/>
      <c r="E817" s="24">
        <v>6</v>
      </c>
      <c r="F817" s="26" t="s">
        <v>89</v>
      </c>
      <c r="G817" s="27">
        <v>4795</v>
      </c>
      <c r="H817" s="27">
        <v>28770</v>
      </c>
      <c r="I817" s="28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</row>
    <row r="818" spans="1:21" ht="38.25">
      <c r="A818" s="9">
        <v>809</v>
      </c>
      <c r="B818" s="13" t="s">
        <v>34</v>
      </c>
      <c r="C818" s="13" t="s">
        <v>752</v>
      </c>
      <c r="D818" s="14" t="s">
        <v>38</v>
      </c>
      <c r="E818" s="14"/>
      <c r="F818" s="14"/>
      <c r="G818" s="13"/>
      <c r="H818" s="15">
        <v>65800</v>
      </c>
      <c r="I818" s="14" t="s">
        <v>26</v>
      </c>
      <c r="J818" s="19"/>
      <c r="K818" s="19"/>
      <c r="L818" s="19"/>
      <c r="M818" s="19"/>
      <c r="N818" s="19"/>
      <c r="O818" s="19"/>
      <c r="P818" s="19"/>
      <c r="Q818" s="19">
        <v>1</v>
      </c>
      <c r="R818" s="19"/>
      <c r="S818" s="19"/>
      <c r="T818" s="19"/>
      <c r="U818" s="19"/>
    </row>
    <row r="819" spans="1:21">
      <c r="A819" s="7">
        <v>810</v>
      </c>
      <c r="B819" s="16"/>
      <c r="C819" s="16" t="s">
        <v>753</v>
      </c>
      <c r="D819" s="6"/>
      <c r="E819" s="7">
        <v>20</v>
      </c>
      <c r="F819" s="6" t="s">
        <v>109</v>
      </c>
      <c r="G819" s="17">
        <v>350</v>
      </c>
      <c r="H819" s="17">
        <v>7000</v>
      </c>
      <c r="I819" s="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</row>
    <row r="820" spans="1:21">
      <c r="A820" s="7">
        <v>811</v>
      </c>
      <c r="B820" s="16"/>
      <c r="C820" s="16" t="s">
        <v>345</v>
      </c>
      <c r="D820" s="6"/>
      <c r="E820" s="7">
        <v>8</v>
      </c>
      <c r="F820" s="6" t="s">
        <v>125</v>
      </c>
      <c r="G820" s="17">
        <v>600</v>
      </c>
      <c r="H820" s="17">
        <v>4800</v>
      </c>
      <c r="I820" s="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</row>
    <row r="821" spans="1:21">
      <c r="A821" s="7">
        <v>812</v>
      </c>
      <c r="B821" s="16"/>
      <c r="C821" s="16" t="s">
        <v>597</v>
      </c>
      <c r="D821" s="6"/>
      <c r="E821" s="7">
        <v>5</v>
      </c>
      <c r="F821" s="6" t="s">
        <v>121</v>
      </c>
      <c r="G821" s="17">
        <v>200</v>
      </c>
      <c r="H821" s="17">
        <v>1000</v>
      </c>
      <c r="I821" s="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</row>
    <row r="822" spans="1:21">
      <c r="A822" s="7">
        <v>813</v>
      </c>
      <c r="B822" s="16"/>
      <c r="C822" s="16" t="s">
        <v>591</v>
      </c>
      <c r="D822" s="6"/>
      <c r="E822" s="7">
        <v>1</v>
      </c>
      <c r="F822" s="6" t="s">
        <v>162</v>
      </c>
      <c r="G822" s="17">
        <v>1000</v>
      </c>
      <c r="H822" s="17">
        <v>1000</v>
      </c>
      <c r="I822" s="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</row>
    <row r="823" spans="1:21">
      <c r="A823" s="7">
        <v>814</v>
      </c>
      <c r="B823" s="16"/>
      <c r="C823" s="16" t="s">
        <v>174</v>
      </c>
      <c r="D823" s="6"/>
      <c r="E823" s="7">
        <v>40</v>
      </c>
      <c r="F823" s="6" t="s">
        <v>85</v>
      </c>
      <c r="G823" s="17">
        <v>1300</v>
      </c>
      <c r="H823" s="17">
        <v>52000</v>
      </c>
      <c r="I823" s="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</row>
    <row r="824" spans="1:21">
      <c r="A824" s="9">
        <v>815</v>
      </c>
      <c r="B824" s="13" t="s">
        <v>34</v>
      </c>
      <c r="C824" s="13" t="s">
        <v>754</v>
      </c>
      <c r="D824" s="14" t="s">
        <v>38</v>
      </c>
      <c r="E824" s="14"/>
      <c r="F824" s="14"/>
      <c r="G824" s="13"/>
      <c r="H824" s="15">
        <v>5600</v>
      </c>
      <c r="I824" s="14" t="s">
        <v>26</v>
      </c>
      <c r="J824" s="19"/>
      <c r="K824" s="19"/>
      <c r="L824" s="19"/>
      <c r="M824" s="19">
        <v>1</v>
      </c>
      <c r="N824" s="19"/>
      <c r="O824" s="19"/>
      <c r="P824" s="19"/>
      <c r="Q824" s="19"/>
      <c r="R824" s="19"/>
      <c r="S824" s="19"/>
      <c r="T824" s="19"/>
      <c r="U824" s="19"/>
    </row>
    <row r="825" spans="1:21">
      <c r="A825" s="7">
        <v>816</v>
      </c>
      <c r="B825" s="16"/>
      <c r="C825" s="16" t="s">
        <v>755</v>
      </c>
      <c r="D825" s="6"/>
      <c r="E825" s="7">
        <v>10</v>
      </c>
      <c r="F825" s="6" t="s">
        <v>89</v>
      </c>
      <c r="G825" s="17">
        <v>560</v>
      </c>
      <c r="H825" s="17">
        <v>5600</v>
      </c>
      <c r="I825" s="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</row>
    <row r="826" spans="1:21" ht="25.5">
      <c r="A826" s="9">
        <v>817</v>
      </c>
      <c r="B826" s="13" t="s">
        <v>34</v>
      </c>
      <c r="C826" s="13" t="s">
        <v>421</v>
      </c>
      <c r="D826" s="14" t="s">
        <v>38</v>
      </c>
      <c r="E826" s="14"/>
      <c r="F826" s="14"/>
      <c r="G826" s="13"/>
      <c r="H826" s="15">
        <v>105000</v>
      </c>
      <c r="I826" s="14" t="s">
        <v>26</v>
      </c>
      <c r="J826" s="19"/>
      <c r="K826" s="19"/>
      <c r="L826" s="19"/>
      <c r="M826" s="19"/>
      <c r="N826" s="19"/>
      <c r="O826" s="19"/>
      <c r="P826" s="19"/>
      <c r="Q826" s="19">
        <v>1</v>
      </c>
      <c r="R826" s="19"/>
      <c r="S826" s="19"/>
      <c r="T826" s="19"/>
      <c r="U826" s="19"/>
    </row>
    <row r="827" spans="1:21">
      <c r="A827" s="7">
        <v>818</v>
      </c>
      <c r="B827" s="16"/>
      <c r="C827" s="16" t="s">
        <v>756</v>
      </c>
      <c r="D827" s="6"/>
      <c r="E827" s="7">
        <v>30</v>
      </c>
      <c r="F827" s="6" t="s">
        <v>81</v>
      </c>
      <c r="G827" s="17">
        <v>3500</v>
      </c>
      <c r="H827" s="17">
        <v>105000</v>
      </c>
      <c r="I827" s="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</row>
    <row r="828" spans="1:21">
      <c r="A828" s="9">
        <v>819</v>
      </c>
      <c r="B828" s="13" t="s">
        <v>34</v>
      </c>
      <c r="C828" s="13" t="s">
        <v>748</v>
      </c>
      <c r="D828" s="14" t="s">
        <v>38</v>
      </c>
      <c r="E828" s="14"/>
      <c r="F828" s="14"/>
      <c r="G828" s="13"/>
      <c r="H828" s="15">
        <v>2701900</v>
      </c>
      <c r="I828" s="14" t="s">
        <v>26</v>
      </c>
      <c r="J828" s="19">
        <v>2</v>
      </c>
      <c r="K828" s="19"/>
      <c r="L828" s="19"/>
      <c r="M828" s="19">
        <v>3</v>
      </c>
      <c r="N828" s="19"/>
      <c r="O828" s="19"/>
      <c r="P828" s="19">
        <v>2</v>
      </c>
      <c r="Q828" s="19"/>
      <c r="R828" s="19"/>
      <c r="S828" s="19">
        <v>3</v>
      </c>
      <c r="T828" s="19"/>
      <c r="U828" s="19"/>
    </row>
    <row r="829" spans="1:21">
      <c r="A829" s="7">
        <v>820</v>
      </c>
      <c r="B829" s="16"/>
      <c r="C829" s="16" t="s">
        <v>84</v>
      </c>
      <c r="D829" s="6"/>
      <c r="E829" s="7">
        <v>100</v>
      </c>
      <c r="F829" s="6" t="s">
        <v>383</v>
      </c>
      <c r="G829" s="17">
        <v>420</v>
      </c>
      <c r="H829" s="17">
        <v>42000</v>
      </c>
      <c r="I829" s="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</row>
    <row r="830" spans="1:21">
      <c r="A830" s="7">
        <v>821</v>
      </c>
      <c r="B830" s="16"/>
      <c r="C830" s="16" t="s">
        <v>120</v>
      </c>
      <c r="D830" s="6"/>
      <c r="E830" s="7">
        <v>300</v>
      </c>
      <c r="F830" s="6" t="s">
        <v>119</v>
      </c>
      <c r="G830" s="17">
        <v>150</v>
      </c>
      <c r="H830" s="17">
        <v>45000</v>
      </c>
      <c r="I830" s="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</row>
    <row r="831" spans="1:21">
      <c r="A831" s="7">
        <v>822</v>
      </c>
      <c r="B831" s="16"/>
      <c r="C831" s="16" t="s">
        <v>122</v>
      </c>
      <c r="D831" s="6"/>
      <c r="E831" s="7">
        <v>300</v>
      </c>
      <c r="F831" s="6" t="s">
        <v>119</v>
      </c>
      <c r="G831" s="17">
        <v>180</v>
      </c>
      <c r="H831" s="17">
        <v>54000</v>
      </c>
      <c r="I831" s="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</row>
    <row r="832" spans="1:21">
      <c r="A832" s="7">
        <v>823</v>
      </c>
      <c r="B832" s="16"/>
      <c r="C832" s="16" t="s">
        <v>427</v>
      </c>
      <c r="D832" s="6"/>
      <c r="E832" s="7">
        <v>10</v>
      </c>
      <c r="F832" s="6" t="s">
        <v>134</v>
      </c>
      <c r="G832" s="17">
        <v>10009.370000000001</v>
      </c>
      <c r="H832" s="17">
        <v>100093.7</v>
      </c>
      <c r="I832" s="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</row>
    <row r="833" spans="1:21">
      <c r="A833" s="7">
        <v>824</v>
      </c>
      <c r="B833" s="16"/>
      <c r="C833" s="16" t="s">
        <v>705</v>
      </c>
      <c r="D833" s="6"/>
      <c r="E833" s="7">
        <v>50</v>
      </c>
      <c r="F833" s="6" t="s">
        <v>85</v>
      </c>
      <c r="G833" s="17">
        <v>1200</v>
      </c>
      <c r="H833" s="17">
        <v>60000</v>
      </c>
      <c r="I833" s="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</row>
    <row r="834" spans="1:21">
      <c r="A834" s="7">
        <v>825</v>
      </c>
      <c r="B834" s="16"/>
      <c r="C834" s="16" t="s">
        <v>329</v>
      </c>
      <c r="D834" s="6"/>
      <c r="E834" s="7">
        <v>30</v>
      </c>
      <c r="F834" s="6" t="s">
        <v>119</v>
      </c>
      <c r="G834" s="17">
        <v>4500</v>
      </c>
      <c r="H834" s="17">
        <v>135000</v>
      </c>
      <c r="I834" s="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</row>
    <row r="835" spans="1:21">
      <c r="A835" s="7">
        <v>826</v>
      </c>
      <c r="B835" s="16"/>
      <c r="C835" s="16" t="s">
        <v>123</v>
      </c>
      <c r="D835" s="6"/>
      <c r="E835" s="7">
        <v>100</v>
      </c>
      <c r="F835" s="6" t="s">
        <v>119</v>
      </c>
      <c r="G835" s="17">
        <v>32</v>
      </c>
      <c r="H835" s="17">
        <v>3200</v>
      </c>
      <c r="I835" s="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</row>
    <row r="836" spans="1:21">
      <c r="A836" s="7">
        <v>827</v>
      </c>
      <c r="B836" s="16"/>
      <c r="C836" s="16" t="s">
        <v>710</v>
      </c>
      <c r="D836" s="6"/>
      <c r="E836" s="7">
        <v>200</v>
      </c>
      <c r="F836" s="6" t="s">
        <v>119</v>
      </c>
      <c r="G836" s="17">
        <v>15</v>
      </c>
      <c r="H836" s="17">
        <v>3000</v>
      </c>
      <c r="I836" s="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</row>
    <row r="837" spans="1:21">
      <c r="A837" s="7">
        <v>828</v>
      </c>
      <c r="B837" s="16"/>
      <c r="C837" s="16" t="s">
        <v>377</v>
      </c>
      <c r="D837" s="6"/>
      <c r="E837" s="7">
        <v>200</v>
      </c>
      <c r="F837" s="6" t="s">
        <v>119</v>
      </c>
      <c r="G837" s="17">
        <v>25</v>
      </c>
      <c r="H837" s="17">
        <v>5000</v>
      </c>
      <c r="I837" s="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</row>
    <row r="838" spans="1:21">
      <c r="A838" s="7">
        <v>829</v>
      </c>
      <c r="B838" s="16"/>
      <c r="C838" s="16" t="s">
        <v>169</v>
      </c>
      <c r="D838" s="6"/>
      <c r="E838" s="7">
        <v>200</v>
      </c>
      <c r="F838" s="6" t="s">
        <v>383</v>
      </c>
      <c r="G838" s="17">
        <v>815</v>
      </c>
      <c r="H838" s="17">
        <v>163000</v>
      </c>
      <c r="I838" s="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</row>
    <row r="839" spans="1:21">
      <c r="A839" s="7">
        <v>830</v>
      </c>
      <c r="B839" s="16"/>
      <c r="C839" s="16" t="s">
        <v>170</v>
      </c>
      <c r="D839" s="6"/>
      <c r="E839" s="7">
        <v>200</v>
      </c>
      <c r="F839" s="6" t="s">
        <v>383</v>
      </c>
      <c r="G839" s="17">
        <v>920</v>
      </c>
      <c r="H839" s="17">
        <v>184000</v>
      </c>
      <c r="I839" s="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</row>
    <row r="840" spans="1:21">
      <c r="A840" s="7">
        <v>831</v>
      </c>
      <c r="B840" s="16"/>
      <c r="C840" s="16" t="s">
        <v>173</v>
      </c>
      <c r="D840" s="6"/>
      <c r="E840" s="7">
        <v>20</v>
      </c>
      <c r="F840" s="6" t="s">
        <v>134</v>
      </c>
      <c r="G840" s="17">
        <v>9922.91</v>
      </c>
      <c r="H840" s="17">
        <v>198458.2</v>
      </c>
      <c r="I840" s="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</row>
    <row r="841" spans="1:21">
      <c r="A841" s="7">
        <v>832</v>
      </c>
      <c r="B841" s="16"/>
      <c r="C841" s="16" t="s">
        <v>714</v>
      </c>
      <c r="D841" s="6"/>
      <c r="E841" s="7">
        <v>50</v>
      </c>
      <c r="F841" s="6" t="s">
        <v>757</v>
      </c>
      <c r="G841" s="17">
        <v>120</v>
      </c>
      <c r="H841" s="17">
        <v>6000</v>
      </c>
      <c r="I841" s="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</row>
    <row r="842" spans="1:21">
      <c r="A842" s="7">
        <v>833</v>
      </c>
      <c r="B842" s="16"/>
      <c r="C842" s="16" t="s">
        <v>118</v>
      </c>
      <c r="D842" s="6"/>
      <c r="E842" s="7">
        <v>10</v>
      </c>
      <c r="F842" s="6" t="s">
        <v>119</v>
      </c>
      <c r="G842" s="17">
        <v>620.24</v>
      </c>
      <c r="H842" s="17">
        <v>6202.4</v>
      </c>
      <c r="I842" s="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</row>
    <row r="843" spans="1:21">
      <c r="A843" s="7">
        <v>834</v>
      </c>
      <c r="B843" s="16"/>
      <c r="C843" s="16" t="s">
        <v>110</v>
      </c>
      <c r="D843" s="6"/>
      <c r="E843" s="7">
        <v>20</v>
      </c>
      <c r="F843" s="6" t="s">
        <v>383</v>
      </c>
      <c r="G843" s="17">
        <v>380</v>
      </c>
      <c r="H843" s="17">
        <v>7600</v>
      </c>
      <c r="I843" s="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</row>
    <row r="844" spans="1:21">
      <c r="A844" s="7">
        <v>835</v>
      </c>
      <c r="B844" s="16"/>
      <c r="C844" s="16" t="s">
        <v>758</v>
      </c>
      <c r="D844" s="6"/>
      <c r="E844" s="7">
        <v>100</v>
      </c>
      <c r="F844" s="6" t="s">
        <v>119</v>
      </c>
      <c r="G844" s="17">
        <v>25</v>
      </c>
      <c r="H844" s="17">
        <v>2500</v>
      </c>
      <c r="I844" s="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</row>
    <row r="845" spans="1:21">
      <c r="A845" s="7">
        <v>836</v>
      </c>
      <c r="B845" s="16"/>
      <c r="C845" s="16" t="s">
        <v>759</v>
      </c>
      <c r="D845" s="6"/>
      <c r="E845" s="7">
        <v>50</v>
      </c>
      <c r="F845" s="6" t="s">
        <v>85</v>
      </c>
      <c r="G845" s="17">
        <v>405</v>
      </c>
      <c r="H845" s="17">
        <v>20250</v>
      </c>
      <c r="I845" s="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</row>
    <row r="846" spans="1:21">
      <c r="A846" s="7">
        <v>837</v>
      </c>
      <c r="B846" s="16"/>
      <c r="C846" s="16" t="s">
        <v>378</v>
      </c>
      <c r="D846" s="6"/>
      <c r="E846" s="7">
        <v>30</v>
      </c>
      <c r="F846" s="6" t="s">
        <v>85</v>
      </c>
      <c r="G846" s="17">
        <v>100</v>
      </c>
      <c r="H846" s="17">
        <v>3000</v>
      </c>
      <c r="I846" s="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</row>
    <row r="847" spans="1:21">
      <c r="A847" s="7">
        <v>838</v>
      </c>
      <c r="B847" s="16"/>
      <c r="C847" s="16" t="s">
        <v>428</v>
      </c>
      <c r="D847" s="6"/>
      <c r="E847" s="7">
        <v>10</v>
      </c>
      <c r="F847" s="6" t="s">
        <v>134</v>
      </c>
      <c r="G847" s="17">
        <v>9730.14</v>
      </c>
      <c r="H847" s="17">
        <v>97301.4</v>
      </c>
      <c r="I847" s="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</row>
    <row r="848" spans="1:21">
      <c r="A848" s="7">
        <v>839</v>
      </c>
      <c r="B848" s="16"/>
      <c r="C848" s="16" t="s">
        <v>706</v>
      </c>
      <c r="D848" s="6"/>
      <c r="E848" s="7">
        <v>200</v>
      </c>
      <c r="F848" s="6" t="s">
        <v>383</v>
      </c>
      <c r="G848" s="17">
        <v>1050</v>
      </c>
      <c r="H848" s="17">
        <v>210000</v>
      </c>
      <c r="I848" s="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</row>
    <row r="849" spans="1:21">
      <c r="A849" s="7">
        <v>840</v>
      </c>
      <c r="B849" s="16"/>
      <c r="C849" s="16" t="s">
        <v>379</v>
      </c>
      <c r="D849" s="6"/>
      <c r="E849" s="7">
        <v>50</v>
      </c>
      <c r="F849" s="6" t="s">
        <v>119</v>
      </c>
      <c r="G849" s="17">
        <v>97.75</v>
      </c>
      <c r="H849" s="17">
        <v>4887.5</v>
      </c>
      <c r="I849" s="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</row>
    <row r="850" spans="1:21">
      <c r="A850" s="7">
        <v>841</v>
      </c>
      <c r="B850" s="16"/>
      <c r="C850" s="16" t="s">
        <v>210</v>
      </c>
      <c r="D850" s="6"/>
      <c r="E850" s="7">
        <v>1500</v>
      </c>
      <c r="F850" s="6" t="s">
        <v>85</v>
      </c>
      <c r="G850" s="17">
        <v>20</v>
      </c>
      <c r="H850" s="17">
        <v>30000</v>
      </c>
      <c r="I850" s="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</row>
    <row r="851" spans="1:21">
      <c r="A851" s="7">
        <v>842</v>
      </c>
      <c r="B851" s="16"/>
      <c r="C851" s="16" t="s">
        <v>380</v>
      </c>
      <c r="D851" s="6"/>
      <c r="E851" s="7">
        <v>60</v>
      </c>
      <c r="F851" s="6" t="s">
        <v>381</v>
      </c>
      <c r="G851" s="17">
        <v>279.77999999999997</v>
      </c>
      <c r="H851" s="17">
        <v>16786.8</v>
      </c>
      <c r="I851" s="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</row>
    <row r="852" spans="1:21">
      <c r="A852" s="7">
        <v>843</v>
      </c>
      <c r="B852" s="16"/>
      <c r="C852" s="16" t="s">
        <v>760</v>
      </c>
      <c r="D852" s="6"/>
      <c r="E852" s="7">
        <v>20</v>
      </c>
      <c r="F852" s="6" t="s">
        <v>134</v>
      </c>
      <c r="G852" s="17">
        <v>6300</v>
      </c>
      <c r="H852" s="17">
        <v>126000</v>
      </c>
      <c r="I852" s="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</row>
    <row r="853" spans="1:21">
      <c r="A853" s="7">
        <v>844</v>
      </c>
      <c r="B853" s="16"/>
      <c r="C853" s="16" t="s">
        <v>761</v>
      </c>
      <c r="D853" s="6"/>
      <c r="E853" s="7">
        <v>20</v>
      </c>
      <c r="F853" s="6" t="s">
        <v>134</v>
      </c>
      <c r="G853" s="17">
        <v>3500</v>
      </c>
      <c r="H853" s="17">
        <v>70000</v>
      </c>
      <c r="I853" s="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</row>
    <row r="854" spans="1:21">
      <c r="A854" s="7">
        <v>845</v>
      </c>
      <c r="B854" s="16"/>
      <c r="C854" s="16" t="s">
        <v>430</v>
      </c>
      <c r="D854" s="6"/>
      <c r="E854" s="7">
        <v>20</v>
      </c>
      <c r="F854" s="6" t="s">
        <v>134</v>
      </c>
      <c r="G854" s="17">
        <v>14500</v>
      </c>
      <c r="H854" s="17">
        <v>290000</v>
      </c>
      <c r="I854" s="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</row>
    <row r="855" spans="1:21">
      <c r="A855" s="7">
        <v>846</v>
      </c>
      <c r="B855" s="16"/>
      <c r="C855" s="16" t="s">
        <v>387</v>
      </c>
      <c r="D855" s="6"/>
      <c r="E855" s="7">
        <v>30</v>
      </c>
      <c r="F855" s="6" t="s">
        <v>119</v>
      </c>
      <c r="G855" s="17">
        <v>366</v>
      </c>
      <c r="H855" s="17">
        <v>10980</v>
      </c>
      <c r="I855" s="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</row>
    <row r="856" spans="1:21">
      <c r="A856" s="7">
        <v>847</v>
      </c>
      <c r="B856" s="16"/>
      <c r="C856" s="16" t="s">
        <v>388</v>
      </c>
      <c r="D856" s="6"/>
      <c r="E856" s="7">
        <v>200</v>
      </c>
      <c r="F856" s="6" t="s">
        <v>85</v>
      </c>
      <c r="G856" s="17">
        <v>156.75</v>
      </c>
      <c r="H856" s="17">
        <v>31350</v>
      </c>
      <c r="I856" s="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</row>
    <row r="857" spans="1:21">
      <c r="A857" s="7">
        <v>848</v>
      </c>
      <c r="B857" s="16"/>
      <c r="C857" s="16" t="s">
        <v>389</v>
      </c>
      <c r="D857" s="6"/>
      <c r="E857" s="7">
        <v>20</v>
      </c>
      <c r="F857" s="6" t="s">
        <v>85</v>
      </c>
      <c r="G857" s="17">
        <v>2103.5</v>
      </c>
      <c r="H857" s="17">
        <v>42070</v>
      </c>
      <c r="I857" s="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</row>
    <row r="858" spans="1:21">
      <c r="A858" s="7">
        <v>849</v>
      </c>
      <c r="B858" s="16"/>
      <c r="C858" s="16" t="s">
        <v>379</v>
      </c>
      <c r="D858" s="6"/>
      <c r="E858" s="7">
        <v>100</v>
      </c>
      <c r="F858" s="6" t="s">
        <v>85</v>
      </c>
      <c r="G858" s="17">
        <v>97.75</v>
      </c>
      <c r="H858" s="17">
        <v>9775</v>
      </c>
      <c r="I858" s="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</row>
    <row r="859" spans="1:21">
      <c r="A859" s="7">
        <v>850</v>
      </c>
      <c r="B859" s="16"/>
      <c r="C859" s="16" t="s">
        <v>382</v>
      </c>
      <c r="D859" s="6"/>
      <c r="E859" s="7">
        <v>100</v>
      </c>
      <c r="F859" s="6" t="s">
        <v>383</v>
      </c>
      <c r="G859" s="17">
        <v>207</v>
      </c>
      <c r="H859" s="17">
        <v>20700</v>
      </c>
      <c r="I859" s="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</row>
    <row r="860" spans="1:21">
      <c r="A860" s="7">
        <v>851</v>
      </c>
      <c r="B860" s="16"/>
      <c r="C860" s="16" t="s">
        <v>429</v>
      </c>
      <c r="D860" s="6"/>
      <c r="E860" s="7">
        <v>20</v>
      </c>
      <c r="F860" s="6" t="s">
        <v>134</v>
      </c>
      <c r="G860" s="17">
        <v>14966</v>
      </c>
      <c r="H860" s="17">
        <v>299320</v>
      </c>
      <c r="I860" s="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</row>
    <row r="861" spans="1:21">
      <c r="A861" s="7">
        <v>852</v>
      </c>
      <c r="B861" s="16"/>
      <c r="C861" s="16" t="s">
        <v>386</v>
      </c>
      <c r="D861" s="6"/>
      <c r="E861" s="7">
        <v>50</v>
      </c>
      <c r="F861" s="6" t="s">
        <v>119</v>
      </c>
      <c r="G861" s="17">
        <v>55</v>
      </c>
      <c r="H861" s="17">
        <v>2750</v>
      </c>
      <c r="I861" s="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</row>
    <row r="862" spans="1:21">
      <c r="A862" s="7">
        <v>853</v>
      </c>
      <c r="B862" s="16"/>
      <c r="C862" s="16" t="s">
        <v>384</v>
      </c>
      <c r="D862" s="6"/>
      <c r="E862" s="7">
        <v>50</v>
      </c>
      <c r="F862" s="6" t="s">
        <v>134</v>
      </c>
      <c r="G862" s="17">
        <v>560</v>
      </c>
      <c r="H862" s="17">
        <v>28000</v>
      </c>
      <c r="I862" s="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</row>
    <row r="863" spans="1:21">
      <c r="A863" s="7">
        <v>854</v>
      </c>
      <c r="B863" s="16"/>
      <c r="C863" s="16" t="s">
        <v>762</v>
      </c>
      <c r="D863" s="6"/>
      <c r="E863" s="7">
        <v>200</v>
      </c>
      <c r="F863" s="6" t="s">
        <v>109</v>
      </c>
      <c r="G863" s="17">
        <v>1499</v>
      </c>
      <c r="H863" s="17">
        <v>299800</v>
      </c>
      <c r="I863" s="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</row>
    <row r="864" spans="1:21">
      <c r="A864" s="7">
        <v>855</v>
      </c>
      <c r="B864" s="16"/>
      <c r="C864" s="16" t="s">
        <v>184</v>
      </c>
      <c r="D864" s="6"/>
      <c r="E864" s="7">
        <v>100</v>
      </c>
      <c r="F864" s="6" t="s">
        <v>85</v>
      </c>
      <c r="G864" s="17">
        <v>50</v>
      </c>
      <c r="H864" s="17">
        <v>5000</v>
      </c>
      <c r="I864" s="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</row>
    <row r="865" spans="1:21">
      <c r="A865" s="7">
        <v>856</v>
      </c>
      <c r="B865" s="16"/>
      <c r="C865" s="16" t="s">
        <v>349</v>
      </c>
      <c r="D865" s="6"/>
      <c r="E865" s="7">
        <v>150</v>
      </c>
      <c r="F865" s="6" t="s">
        <v>121</v>
      </c>
      <c r="G865" s="17">
        <v>257.5</v>
      </c>
      <c r="H865" s="17">
        <v>38625</v>
      </c>
      <c r="I865" s="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</row>
    <row r="866" spans="1:21">
      <c r="A866" s="7">
        <v>857</v>
      </c>
      <c r="B866" s="16"/>
      <c r="C866" s="16" t="s">
        <v>385</v>
      </c>
      <c r="D866" s="6"/>
      <c r="E866" s="7">
        <v>100</v>
      </c>
      <c r="F866" s="6" t="s">
        <v>85</v>
      </c>
      <c r="G866" s="17">
        <v>130</v>
      </c>
      <c r="H866" s="17">
        <v>13000</v>
      </c>
      <c r="I866" s="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</row>
    <row r="867" spans="1:21">
      <c r="A867" s="7">
        <v>858</v>
      </c>
      <c r="B867" s="16"/>
      <c r="C867" s="16" t="s">
        <v>358</v>
      </c>
      <c r="D867" s="6"/>
      <c r="E867" s="7">
        <v>150</v>
      </c>
      <c r="F867" s="6" t="s">
        <v>121</v>
      </c>
      <c r="G867" s="17">
        <v>115</v>
      </c>
      <c r="H867" s="17">
        <v>17250</v>
      </c>
      <c r="I867" s="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</row>
    <row r="868" spans="1:21" ht="25.5">
      <c r="A868" s="9">
        <v>859</v>
      </c>
      <c r="B868" s="13" t="s">
        <v>34</v>
      </c>
      <c r="C868" s="13" t="s">
        <v>403</v>
      </c>
      <c r="D868" s="14" t="s">
        <v>38</v>
      </c>
      <c r="E868" s="14"/>
      <c r="F868" s="14"/>
      <c r="G868" s="13"/>
      <c r="H868" s="15">
        <v>107927</v>
      </c>
      <c r="I868" s="14" t="s">
        <v>26</v>
      </c>
      <c r="J868" s="19"/>
      <c r="K868" s="19"/>
      <c r="L868" s="19"/>
      <c r="M868" s="19"/>
      <c r="N868" s="19"/>
      <c r="O868" s="19"/>
      <c r="P868" s="19">
        <v>1</v>
      </c>
      <c r="Q868" s="19"/>
      <c r="R868" s="19"/>
      <c r="S868" s="19"/>
      <c r="T868" s="19"/>
      <c r="U868" s="19"/>
    </row>
    <row r="869" spans="1:21">
      <c r="A869" s="7">
        <v>860</v>
      </c>
      <c r="B869" s="16"/>
      <c r="C869" s="16" t="s">
        <v>763</v>
      </c>
      <c r="D869" s="6"/>
      <c r="E869" s="7">
        <v>5</v>
      </c>
      <c r="F869" s="6" t="s">
        <v>404</v>
      </c>
      <c r="G869" s="17">
        <v>1000</v>
      </c>
      <c r="H869" s="17">
        <v>5000</v>
      </c>
      <c r="I869" s="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</row>
    <row r="870" spans="1:21">
      <c r="A870" s="7">
        <v>861</v>
      </c>
      <c r="B870" s="16"/>
      <c r="C870" s="16" t="s">
        <v>764</v>
      </c>
      <c r="D870" s="6"/>
      <c r="E870" s="7">
        <v>3</v>
      </c>
      <c r="F870" s="6" t="s">
        <v>89</v>
      </c>
      <c r="G870" s="17">
        <v>1000</v>
      </c>
      <c r="H870" s="17">
        <v>3000</v>
      </c>
      <c r="I870" s="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</row>
    <row r="871" spans="1:21" ht="25.5">
      <c r="A871" s="7">
        <v>862</v>
      </c>
      <c r="B871" s="16"/>
      <c r="C871" s="16" t="s">
        <v>765</v>
      </c>
      <c r="D871" s="6"/>
      <c r="E871" s="7">
        <v>4</v>
      </c>
      <c r="F871" s="6" t="s">
        <v>89</v>
      </c>
      <c r="G871" s="17">
        <v>990</v>
      </c>
      <c r="H871" s="17">
        <v>3960</v>
      </c>
      <c r="I871" s="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</row>
    <row r="872" spans="1:21">
      <c r="A872" s="7">
        <v>863</v>
      </c>
      <c r="B872" s="16"/>
      <c r="C872" s="16" t="s">
        <v>174</v>
      </c>
      <c r="D872" s="6"/>
      <c r="E872" s="7">
        <v>67</v>
      </c>
      <c r="F872" s="6" t="s">
        <v>85</v>
      </c>
      <c r="G872" s="17">
        <v>1300</v>
      </c>
      <c r="H872" s="17">
        <v>87100</v>
      </c>
      <c r="I872" s="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</row>
    <row r="873" spans="1:21">
      <c r="A873" s="7">
        <v>864</v>
      </c>
      <c r="B873" s="16"/>
      <c r="C873" s="16" t="s">
        <v>124</v>
      </c>
      <c r="D873" s="6"/>
      <c r="E873" s="7">
        <v>5</v>
      </c>
      <c r="F873" s="6" t="s">
        <v>283</v>
      </c>
      <c r="G873" s="17">
        <v>520</v>
      </c>
      <c r="H873" s="17">
        <v>2600</v>
      </c>
      <c r="I873" s="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</row>
    <row r="874" spans="1:21">
      <c r="A874" s="7">
        <v>865</v>
      </c>
      <c r="B874" s="16"/>
      <c r="C874" s="16" t="s">
        <v>585</v>
      </c>
      <c r="D874" s="6"/>
      <c r="E874" s="7">
        <v>20</v>
      </c>
      <c r="F874" s="6" t="s">
        <v>109</v>
      </c>
      <c r="G874" s="17">
        <v>150</v>
      </c>
      <c r="H874" s="17">
        <v>3000</v>
      </c>
      <c r="I874" s="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</row>
    <row r="875" spans="1:21">
      <c r="A875" s="7">
        <v>866</v>
      </c>
      <c r="B875" s="16"/>
      <c r="C875" s="16" t="s">
        <v>581</v>
      </c>
      <c r="D875" s="6"/>
      <c r="E875" s="7">
        <v>15</v>
      </c>
      <c r="F875" s="6" t="s">
        <v>109</v>
      </c>
      <c r="G875" s="17">
        <v>110</v>
      </c>
      <c r="H875" s="17">
        <v>1650</v>
      </c>
      <c r="I875" s="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</row>
    <row r="876" spans="1:21">
      <c r="A876" s="7">
        <v>867</v>
      </c>
      <c r="B876" s="16"/>
      <c r="C876" s="16" t="s">
        <v>597</v>
      </c>
      <c r="D876" s="6"/>
      <c r="E876" s="7">
        <v>10</v>
      </c>
      <c r="F876" s="6" t="s">
        <v>121</v>
      </c>
      <c r="G876" s="17">
        <v>161.69999999999999</v>
      </c>
      <c r="H876" s="17">
        <v>1617</v>
      </c>
      <c r="I876" s="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</row>
    <row r="877" spans="1:21" ht="25.5">
      <c r="A877" s="9">
        <v>868</v>
      </c>
      <c r="B877" s="13" t="s">
        <v>34</v>
      </c>
      <c r="C877" s="13" t="s">
        <v>337</v>
      </c>
      <c r="D877" s="14" t="s">
        <v>38</v>
      </c>
      <c r="E877" s="14"/>
      <c r="F877" s="14"/>
      <c r="G877" s="13"/>
      <c r="H877" s="15">
        <v>1156682.56</v>
      </c>
      <c r="I877" s="14" t="s">
        <v>26</v>
      </c>
      <c r="J877" s="19">
        <v>2</v>
      </c>
      <c r="K877" s="19"/>
      <c r="L877" s="19"/>
      <c r="M877" s="19">
        <v>2</v>
      </c>
      <c r="N877" s="19"/>
      <c r="O877" s="19"/>
      <c r="P877" s="19">
        <v>2</v>
      </c>
      <c r="Q877" s="19"/>
      <c r="R877" s="19"/>
      <c r="S877" s="19">
        <v>2</v>
      </c>
      <c r="T877" s="19"/>
      <c r="U877" s="19"/>
    </row>
    <row r="878" spans="1:21">
      <c r="A878" s="7">
        <v>869</v>
      </c>
      <c r="B878" s="16"/>
      <c r="C878" s="16" t="s">
        <v>427</v>
      </c>
      <c r="D878" s="6"/>
      <c r="E878" s="7">
        <v>8</v>
      </c>
      <c r="F878" s="6" t="s">
        <v>134</v>
      </c>
      <c r="G878" s="17">
        <v>10009.370000000001</v>
      </c>
      <c r="H878" s="17">
        <v>80074.960000000006</v>
      </c>
      <c r="I878" s="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</row>
    <row r="879" spans="1:21">
      <c r="A879" s="7">
        <v>870</v>
      </c>
      <c r="B879" s="16"/>
      <c r="C879" s="16" t="s">
        <v>173</v>
      </c>
      <c r="D879" s="6"/>
      <c r="E879" s="7">
        <v>16</v>
      </c>
      <c r="F879" s="6" t="s">
        <v>134</v>
      </c>
      <c r="G879" s="17">
        <v>9922.92</v>
      </c>
      <c r="H879" s="17">
        <v>158766.72</v>
      </c>
      <c r="I879" s="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</row>
    <row r="880" spans="1:21">
      <c r="A880" s="7">
        <v>871</v>
      </c>
      <c r="B880" s="16"/>
      <c r="C880" s="16" t="s">
        <v>428</v>
      </c>
      <c r="D880" s="6"/>
      <c r="E880" s="7">
        <v>8</v>
      </c>
      <c r="F880" s="6" t="s">
        <v>134</v>
      </c>
      <c r="G880" s="17">
        <v>9730.11</v>
      </c>
      <c r="H880" s="17">
        <v>77840.88</v>
      </c>
      <c r="I880" s="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</row>
    <row r="881" spans="1:21">
      <c r="A881" s="7">
        <v>872</v>
      </c>
      <c r="B881" s="16"/>
      <c r="C881" s="16" t="s">
        <v>766</v>
      </c>
      <c r="D881" s="6"/>
      <c r="E881" s="7">
        <v>280</v>
      </c>
      <c r="F881" s="6" t="s">
        <v>85</v>
      </c>
      <c r="G881" s="17">
        <v>3000</v>
      </c>
      <c r="H881" s="17">
        <v>840000</v>
      </c>
      <c r="I881" s="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</row>
    <row r="882" spans="1:21" ht="25.5">
      <c r="A882" s="9">
        <v>873</v>
      </c>
      <c r="B882" s="13" t="s">
        <v>34</v>
      </c>
      <c r="C882" s="13" t="s">
        <v>740</v>
      </c>
      <c r="D882" s="14" t="s">
        <v>38</v>
      </c>
      <c r="E882" s="14"/>
      <c r="F882" s="14"/>
      <c r="G882" s="13"/>
      <c r="H882" s="15">
        <v>80858.5</v>
      </c>
      <c r="I882" s="14" t="s">
        <v>26</v>
      </c>
      <c r="J882" s="19"/>
      <c r="K882" s="19"/>
      <c r="L882" s="19"/>
      <c r="M882" s="19"/>
      <c r="N882" s="19"/>
      <c r="O882" s="19"/>
      <c r="P882" s="19">
        <v>1</v>
      </c>
      <c r="Q882" s="19"/>
      <c r="R882" s="19"/>
      <c r="S882" s="19"/>
      <c r="T882" s="19"/>
      <c r="U882" s="19"/>
    </row>
    <row r="883" spans="1:21">
      <c r="A883" s="7">
        <v>874</v>
      </c>
      <c r="B883" s="16"/>
      <c r="C883" s="16" t="s">
        <v>174</v>
      </c>
      <c r="D883" s="6"/>
      <c r="E883" s="7">
        <v>56</v>
      </c>
      <c r="F883" s="6" t="s">
        <v>85</v>
      </c>
      <c r="G883" s="17">
        <v>1300</v>
      </c>
      <c r="H883" s="17">
        <v>72800</v>
      </c>
      <c r="I883" s="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</row>
    <row r="884" spans="1:21">
      <c r="A884" s="7">
        <v>875</v>
      </c>
      <c r="B884" s="16"/>
      <c r="C884" s="16" t="s">
        <v>585</v>
      </c>
      <c r="D884" s="6"/>
      <c r="E884" s="7">
        <v>20</v>
      </c>
      <c r="F884" s="6" t="s">
        <v>109</v>
      </c>
      <c r="G884" s="17">
        <v>150</v>
      </c>
      <c r="H884" s="17">
        <v>3000</v>
      </c>
      <c r="I884" s="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</row>
    <row r="885" spans="1:21">
      <c r="A885" s="7">
        <v>876</v>
      </c>
      <c r="B885" s="16"/>
      <c r="C885" s="16" t="s">
        <v>124</v>
      </c>
      <c r="D885" s="6"/>
      <c r="E885" s="7">
        <v>5</v>
      </c>
      <c r="F885" s="6" t="s">
        <v>283</v>
      </c>
      <c r="G885" s="17">
        <v>520</v>
      </c>
      <c r="H885" s="17">
        <v>2600</v>
      </c>
      <c r="I885" s="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</row>
    <row r="886" spans="1:21">
      <c r="A886" s="7">
        <v>877</v>
      </c>
      <c r="B886" s="16"/>
      <c r="C886" s="16" t="s">
        <v>597</v>
      </c>
      <c r="D886" s="6"/>
      <c r="E886" s="7">
        <v>5</v>
      </c>
      <c r="F886" s="6" t="s">
        <v>121</v>
      </c>
      <c r="G886" s="17">
        <v>161.69999999999999</v>
      </c>
      <c r="H886" s="17">
        <v>808.5</v>
      </c>
      <c r="I886" s="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</row>
    <row r="887" spans="1:21">
      <c r="A887" s="7">
        <v>878</v>
      </c>
      <c r="B887" s="16"/>
      <c r="C887" s="16" t="s">
        <v>341</v>
      </c>
      <c r="D887" s="6"/>
      <c r="E887" s="7">
        <v>15</v>
      </c>
      <c r="F887" s="6" t="s">
        <v>109</v>
      </c>
      <c r="G887" s="17">
        <v>110</v>
      </c>
      <c r="H887" s="17">
        <v>1650</v>
      </c>
      <c r="I887" s="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</row>
    <row r="888" spans="1:21" ht="25.5">
      <c r="A888" s="9">
        <v>879</v>
      </c>
      <c r="B888" s="13" t="s">
        <v>34</v>
      </c>
      <c r="C888" s="13" t="s">
        <v>723</v>
      </c>
      <c r="D888" s="14" t="s">
        <v>38</v>
      </c>
      <c r="E888" s="14"/>
      <c r="F888" s="14"/>
      <c r="G888" s="13"/>
      <c r="H888" s="15">
        <v>131859.72</v>
      </c>
      <c r="I888" s="14" t="s">
        <v>26</v>
      </c>
      <c r="J888" s="19"/>
      <c r="K888" s="19"/>
      <c r="L888" s="19"/>
      <c r="M888" s="19"/>
      <c r="N888" s="19"/>
      <c r="O888" s="19"/>
      <c r="P888" s="19">
        <v>1</v>
      </c>
      <c r="Q888" s="19"/>
      <c r="R888" s="19"/>
      <c r="S888" s="19"/>
      <c r="T888" s="19"/>
      <c r="U888" s="19"/>
    </row>
    <row r="889" spans="1:21">
      <c r="A889" s="7">
        <v>880</v>
      </c>
      <c r="B889" s="16"/>
      <c r="C889" s="16" t="s">
        <v>254</v>
      </c>
      <c r="D889" s="6"/>
      <c r="E889" s="7">
        <v>20</v>
      </c>
      <c r="F889" s="6" t="s">
        <v>109</v>
      </c>
      <c r="G889" s="17">
        <v>150</v>
      </c>
      <c r="H889" s="17">
        <v>3000</v>
      </c>
      <c r="I889" s="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</row>
    <row r="890" spans="1:21">
      <c r="A890" s="7">
        <v>881</v>
      </c>
      <c r="B890" s="16"/>
      <c r="C890" s="16" t="s">
        <v>591</v>
      </c>
      <c r="D890" s="6"/>
      <c r="E890" s="7">
        <v>4</v>
      </c>
      <c r="F890" s="6" t="s">
        <v>107</v>
      </c>
      <c r="G890" s="17">
        <v>2000</v>
      </c>
      <c r="H890" s="17">
        <v>8000</v>
      </c>
      <c r="I890" s="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</row>
    <row r="891" spans="1:21">
      <c r="A891" s="7">
        <v>882</v>
      </c>
      <c r="B891" s="16"/>
      <c r="C891" s="16" t="s">
        <v>597</v>
      </c>
      <c r="D891" s="6"/>
      <c r="E891" s="7">
        <v>4</v>
      </c>
      <c r="F891" s="6" t="s">
        <v>121</v>
      </c>
      <c r="G891" s="17">
        <v>161.68</v>
      </c>
      <c r="H891" s="17">
        <v>646.72</v>
      </c>
      <c r="I891" s="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</row>
    <row r="892" spans="1:21">
      <c r="A892" s="7">
        <v>883</v>
      </c>
      <c r="B892" s="16"/>
      <c r="C892" s="16" t="s">
        <v>767</v>
      </c>
      <c r="D892" s="6"/>
      <c r="E892" s="7">
        <v>5</v>
      </c>
      <c r="F892" s="6" t="s">
        <v>85</v>
      </c>
      <c r="G892" s="17">
        <v>159</v>
      </c>
      <c r="H892" s="17">
        <v>795</v>
      </c>
      <c r="I892" s="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</row>
    <row r="893" spans="1:21">
      <c r="A893" s="7">
        <v>884</v>
      </c>
      <c r="B893" s="16"/>
      <c r="C893" s="16" t="s">
        <v>768</v>
      </c>
      <c r="D893" s="6"/>
      <c r="E893" s="7">
        <v>2</v>
      </c>
      <c r="F893" s="6" t="s">
        <v>134</v>
      </c>
      <c r="G893" s="17">
        <v>14144</v>
      </c>
      <c r="H893" s="17">
        <v>28288</v>
      </c>
      <c r="I893" s="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</row>
    <row r="894" spans="1:21">
      <c r="A894" s="7">
        <v>885</v>
      </c>
      <c r="B894" s="16"/>
      <c r="C894" s="16" t="s">
        <v>769</v>
      </c>
      <c r="D894" s="6"/>
      <c r="E894" s="7">
        <v>5</v>
      </c>
      <c r="F894" s="6" t="s">
        <v>89</v>
      </c>
      <c r="G894" s="17">
        <v>109</v>
      </c>
      <c r="H894" s="17">
        <v>545</v>
      </c>
      <c r="I894" s="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</row>
    <row r="895" spans="1:21">
      <c r="A895" s="7">
        <v>886</v>
      </c>
      <c r="B895" s="16"/>
      <c r="C895" s="16" t="s">
        <v>555</v>
      </c>
      <c r="D895" s="6"/>
      <c r="E895" s="7">
        <v>52</v>
      </c>
      <c r="F895" s="6" t="s">
        <v>89</v>
      </c>
      <c r="G895" s="17">
        <v>15</v>
      </c>
      <c r="H895" s="17">
        <v>780</v>
      </c>
      <c r="I895" s="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</row>
    <row r="896" spans="1:21" ht="25.5">
      <c r="A896" s="7">
        <v>887</v>
      </c>
      <c r="B896" s="16"/>
      <c r="C896" s="16" t="s">
        <v>770</v>
      </c>
      <c r="D896" s="6"/>
      <c r="E896" s="7">
        <v>5</v>
      </c>
      <c r="F896" s="6" t="s">
        <v>89</v>
      </c>
      <c r="G896" s="17">
        <v>600</v>
      </c>
      <c r="H896" s="17">
        <v>3000</v>
      </c>
      <c r="I896" s="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</row>
    <row r="897" spans="1:21">
      <c r="A897" s="7">
        <v>888</v>
      </c>
      <c r="B897" s="16"/>
      <c r="C897" s="16" t="s">
        <v>771</v>
      </c>
      <c r="D897" s="6"/>
      <c r="E897" s="7">
        <v>6</v>
      </c>
      <c r="F897" s="6" t="s">
        <v>89</v>
      </c>
      <c r="G897" s="17">
        <v>55</v>
      </c>
      <c r="H897" s="17">
        <v>330</v>
      </c>
      <c r="I897" s="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</row>
    <row r="898" spans="1:21">
      <c r="A898" s="7">
        <v>889</v>
      </c>
      <c r="B898" s="16"/>
      <c r="C898" s="16" t="s">
        <v>772</v>
      </c>
      <c r="D898" s="6"/>
      <c r="E898" s="7">
        <v>1</v>
      </c>
      <c r="F898" s="6" t="s">
        <v>134</v>
      </c>
      <c r="G898" s="17">
        <v>11715</v>
      </c>
      <c r="H898" s="17">
        <v>11715</v>
      </c>
      <c r="I898" s="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</row>
    <row r="899" spans="1:21">
      <c r="A899" s="7">
        <v>890</v>
      </c>
      <c r="B899" s="16"/>
      <c r="C899" s="16" t="s">
        <v>764</v>
      </c>
      <c r="D899" s="6"/>
      <c r="E899" s="7">
        <v>2</v>
      </c>
      <c r="F899" s="6" t="s">
        <v>89</v>
      </c>
      <c r="G899" s="17">
        <v>1000</v>
      </c>
      <c r="H899" s="17">
        <v>2000</v>
      </c>
      <c r="I899" s="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</row>
    <row r="900" spans="1:21">
      <c r="A900" s="7">
        <v>891</v>
      </c>
      <c r="B900" s="16"/>
      <c r="C900" s="16" t="s">
        <v>773</v>
      </c>
      <c r="D900" s="6"/>
      <c r="E900" s="7">
        <v>6</v>
      </c>
      <c r="F900" s="6" t="s">
        <v>89</v>
      </c>
      <c r="G900" s="17">
        <v>600</v>
      </c>
      <c r="H900" s="17">
        <v>3600</v>
      </c>
      <c r="I900" s="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</row>
    <row r="901" spans="1:21">
      <c r="A901" s="7">
        <v>892</v>
      </c>
      <c r="B901" s="16"/>
      <c r="C901" s="16" t="s">
        <v>124</v>
      </c>
      <c r="D901" s="6"/>
      <c r="E901" s="7">
        <v>3</v>
      </c>
      <c r="F901" s="6" t="s">
        <v>283</v>
      </c>
      <c r="G901" s="17">
        <v>520</v>
      </c>
      <c r="H901" s="17">
        <v>1560</v>
      </c>
      <c r="I901" s="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</row>
    <row r="902" spans="1:21">
      <c r="A902" s="7">
        <v>893</v>
      </c>
      <c r="B902" s="16"/>
      <c r="C902" s="16" t="s">
        <v>774</v>
      </c>
      <c r="D902" s="6"/>
      <c r="E902" s="7">
        <v>52</v>
      </c>
      <c r="F902" s="6" t="s">
        <v>85</v>
      </c>
      <c r="G902" s="17">
        <v>1300</v>
      </c>
      <c r="H902" s="17">
        <v>67600</v>
      </c>
      <c r="I902" s="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</row>
    <row r="903" spans="1:21" ht="25.5">
      <c r="A903" s="9">
        <v>894</v>
      </c>
      <c r="B903" s="13" t="s">
        <v>34</v>
      </c>
      <c r="C903" s="13" t="s">
        <v>744</v>
      </c>
      <c r="D903" s="14" t="s">
        <v>38</v>
      </c>
      <c r="E903" s="14"/>
      <c r="F903" s="14"/>
      <c r="G903" s="13"/>
      <c r="H903" s="15">
        <v>161416</v>
      </c>
      <c r="I903" s="14" t="s">
        <v>26</v>
      </c>
      <c r="J903" s="19"/>
      <c r="K903" s="19"/>
      <c r="L903" s="19"/>
      <c r="M903" s="19"/>
      <c r="N903" s="19"/>
      <c r="O903" s="19"/>
      <c r="P903" s="19">
        <v>1</v>
      </c>
      <c r="Q903" s="19"/>
      <c r="R903" s="19"/>
      <c r="S903" s="19"/>
      <c r="T903" s="19"/>
      <c r="U903" s="19"/>
    </row>
    <row r="904" spans="1:21">
      <c r="A904" s="7">
        <v>895</v>
      </c>
      <c r="B904" s="16"/>
      <c r="C904" s="16" t="s">
        <v>254</v>
      </c>
      <c r="D904" s="6"/>
      <c r="E904" s="7">
        <v>20</v>
      </c>
      <c r="F904" s="6" t="s">
        <v>109</v>
      </c>
      <c r="G904" s="17">
        <v>150</v>
      </c>
      <c r="H904" s="17">
        <v>3000</v>
      </c>
      <c r="I904" s="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</row>
    <row r="905" spans="1:21">
      <c r="A905" s="7">
        <v>896</v>
      </c>
      <c r="B905" s="16"/>
      <c r="C905" s="16" t="s">
        <v>763</v>
      </c>
      <c r="D905" s="6"/>
      <c r="E905" s="7">
        <v>3</v>
      </c>
      <c r="F905" s="6" t="s">
        <v>404</v>
      </c>
      <c r="G905" s="17">
        <v>1000</v>
      </c>
      <c r="H905" s="17">
        <v>3000</v>
      </c>
      <c r="I905" s="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</row>
    <row r="906" spans="1:21">
      <c r="A906" s="7">
        <v>897</v>
      </c>
      <c r="B906" s="16"/>
      <c r="C906" s="16" t="s">
        <v>174</v>
      </c>
      <c r="D906" s="6"/>
      <c r="E906" s="7">
        <v>106</v>
      </c>
      <c r="F906" s="6" t="s">
        <v>81</v>
      </c>
      <c r="G906" s="17">
        <v>1300</v>
      </c>
      <c r="H906" s="17">
        <v>137800</v>
      </c>
      <c r="I906" s="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</row>
    <row r="907" spans="1:21">
      <c r="A907" s="7">
        <v>898</v>
      </c>
      <c r="B907" s="16"/>
      <c r="C907" s="16" t="s">
        <v>768</v>
      </c>
      <c r="D907" s="6"/>
      <c r="E907" s="7">
        <v>1</v>
      </c>
      <c r="F907" s="6" t="s">
        <v>134</v>
      </c>
      <c r="G907" s="17">
        <v>14144</v>
      </c>
      <c r="H907" s="17">
        <v>14144</v>
      </c>
      <c r="I907" s="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</row>
    <row r="908" spans="1:21">
      <c r="A908" s="7">
        <v>899</v>
      </c>
      <c r="B908" s="16"/>
      <c r="C908" s="16" t="s">
        <v>728</v>
      </c>
      <c r="D908" s="6"/>
      <c r="E908" s="7">
        <v>1</v>
      </c>
      <c r="F908" s="6" t="s">
        <v>121</v>
      </c>
      <c r="G908" s="17">
        <v>670</v>
      </c>
      <c r="H908" s="17">
        <v>670</v>
      </c>
      <c r="I908" s="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</row>
    <row r="909" spans="1:21">
      <c r="A909" s="7">
        <v>900</v>
      </c>
      <c r="B909" s="16"/>
      <c r="C909" s="16" t="s">
        <v>728</v>
      </c>
      <c r="D909" s="6"/>
      <c r="E909" s="7">
        <v>1</v>
      </c>
      <c r="F909" s="6" t="s">
        <v>121</v>
      </c>
      <c r="G909" s="17">
        <v>780</v>
      </c>
      <c r="H909" s="17">
        <v>780</v>
      </c>
      <c r="I909" s="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</row>
    <row r="910" spans="1:21">
      <c r="A910" s="7">
        <v>901</v>
      </c>
      <c r="B910" s="16"/>
      <c r="C910" s="16" t="s">
        <v>769</v>
      </c>
      <c r="D910" s="6"/>
      <c r="E910" s="7">
        <v>3</v>
      </c>
      <c r="F910" s="6" t="s">
        <v>89</v>
      </c>
      <c r="G910" s="17">
        <v>109</v>
      </c>
      <c r="H910" s="17">
        <v>327</v>
      </c>
      <c r="I910" s="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</row>
    <row r="911" spans="1:21">
      <c r="A911" s="7">
        <v>902</v>
      </c>
      <c r="B911" s="16"/>
      <c r="C911" s="16" t="s">
        <v>555</v>
      </c>
      <c r="D911" s="6"/>
      <c r="E911" s="7">
        <v>113</v>
      </c>
      <c r="F911" s="6" t="s">
        <v>89</v>
      </c>
      <c r="G911" s="17">
        <v>15</v>
      </c>
      <c r="H911" s="17">
        <v>1695</v>
      </c>
      <c r="I911" s="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</row>
    <row r="912" spans="1:21" ht="25.5">
      <c r="A912" s="9">
        <v>903</v>
      </c>
      <c r="B912" s="13" t="s">
        <v>34</v>
      </c>
      <c r="C912" s="13" t="s">
        <v>775</v>
      </c>
      <c r="D912" s="14" t="s">
        <v>38</v>
      </c>
      <c r="E912" s="14"/>
      <c r="F912" s="14"/>
      <c r="G912" s="13"/>
      <c r="H912" s="15">
        <v>84747</v>
      </c>
      <c r="I912" s="14" t="s">
        <v>26</v>
      </c>
      <c r="J912" s="19"/>
      <c r="K912" s="19"/>
      <c r="L912" s="19"/>
      <c r="M912" s="19"/>
      <c r="N912" s="19"/>
      <c r="O912" s="19"/>
      <c r="P912" s="19">
        <v>1</v>
      </c>
      <c r="Q912" s="19"/>
      <c r="R912" s="19"/>
      <c r="S912" s="19"/>
      <c r="T912" s="19"/>
      <c r="U912" s="19"/>
    </row>
    <row r="913" spans="1:21">
      <c r="A913" s="7">
        <v>904</v>
      </c>
      <c r="B913" s="16"/>
      <c r="C913" s="16" t="s">
        <v>776</v>
      </c>
      <c r="D913" s="6"/>
      <c r="E913" s="7">
        <v>28</v>
      </c>
      <c r="F913" s="6" t="s">
        <v>134</v>
      </c>
      <c r="G913" s="17">
        <v>1199</v>
      </c>
      <c r="H913" s="17">
        <v>33572</v>
      </c>
      <c r="I913" s="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</row>
    <row r="914" spans="1:21">
      <c r="A914" s="7">
        <v>905</v>
      </c>
      <c r="B914" s="16"/>
      <c r="C914" s="16" t="s">
        <v>777</v>
      </c>
      <c r="D914" s="6"/>
      <c r="E914" s="7">
        <v>5</v>
      </c>
      <c r="F914" s="6" t="s">
        <v>107</v>
      </c>
      <c r="G914" s="17">
        <v>1200</v>
      </c>
      <c r="H914" s="17">
        <v>6000</v>
      </c>
      <c r="I914" s="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</row>
    <row r="915" spans="1:21">
      <c r="A915" s="7">
        <v>906</v>
      </c>
      <c r="B915" s="16"/>
      <c r="C915" s="16" t="s">
        <v>174</v>
      </c>
      <c r="D915" s="6"/>
      <c r="E915" s="7">
        <v>28</v>
      </c>
      <c r="F915" s="6" t="s">
        <v>85</v>
      </c>
      <c r="G915" s="17">
        <v>1300</v>
      </c>
      <c r="H915" s="17">
        <v>36400</v>
      </c>
      <c r="I915" s="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</row>
    <row r="916" spans="1:21">
      <c r="A916" s="7">
        <v>907</v>
      </c>
      <c r="B916" s="16"/>
      <c r="C916" s="16" t="s">
        <v>600</v>
      </c>
      <c r="D916" s="6"/>
      <c r="E916" s="7">
        <v>20</v>
      </c>
      <c r="F916" s="6" t="s">
        <v>109</v>
      </c>
      <c r="G916" s="17">
        <v>150</v>
      </c>
      <c r="H916" s="17">
        <v>3000</v>
      </c>
      <c r="I916" s="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</row>
    <row r="917" spans="1:21">
      <c r="A917" s="7">
        <v>908</v>
      </c>
      <c r="B917" s="16"/>
      <c r="C917" s="16" t="s">
        <v>124</v>
      </c>
      <c r="D917" s="6"/>
      <c r="E917" s="7">
        <v>5</v>
      </c>
      <c r="F917" s="6" t="s">
        <v>283</v>
      </c>
      <c r="G917" s="17">
        <v>520</v>
      </c>
      <c r="H917" s="17">
        <v>2600</v>
      </c>
      <c r="I917" s="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</row>
    <row r="918" spans="1:21">
      <c r="A918" s="7">
        <v>909</v>
      </c>
      <c r="B918" s="16"/>
      <c r="C918" s="16" t="s">
        <v>597</v>
      </c>
      <c r="D918" s="6"/>
      <c r="E918" s="7">
        <v>5</v>
      </c>
      <c r="F918" s="6" t="s">
        <v>121</v>
      </c>
      <c r="G918" s="17">
        <v>195</v>
      </c>
      <c r="H918" s="17">
        <v>975</v>
      </c>
      <c r="I918" s="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</row>
    <row r="919" spans="1:21">
      <c r="A919" s="7">
        <v>910</v>
      </c>
      <c r="B919" s="16"/>
      <c r="C919" s="16" t="s">
        <v>341</v>
      </c>
      <c r="D919" s="6"/>
      <c r="E919" s="7">
        <v>10</v>
      </c>
      <c r="F919" s="6" t="s">
        <v>109</v>
      </c>
      <c r="G919" s="17">
        <v>220</v>
      </c>
      <c r="H919" s="17">
        <v>2200</v>
      </c>
      <c r="I919" s="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</row>
    <row r="920" spans="1:21" ht="25.5">
      <c r="A920" s="9">
        <v>911</v>
      </c>
      <c r="B920" s="13" t="s">
        <v>34</v>
      </c>
      <c r="C920" s="13" t="s">
        <v>778</v>
      </c>
      <c r="D920" s="14" t="s">
        <v>38</v>
      </c>
      <c r="E920" s="14"/>
      <c r="F920" s="14"/>
      <c r="G920" s="13"/>
      <c r="H920" s="15">
        <v>49547</v>
      </c>
      <c r="I920" s="14" t="s">
        <v>26</v>
      </c>
      <c r="J920" s="19"/>
      <c r="K920" s="19"/>
      <c r="L920" s="19"/>
      <c r="M920" s="19"/>
      <c r="N920" s="19"/>
      <c r="O920" s="19"/>
      <c r="P920" s="19">
        <v>1</v>
      </c>
      <c r="Q920" s="19"/>
      <c r="R920" s="19"/>
      <c r="S920" s="19"/>
      <c r="T920" s="19"/>
      <c r="U920" s="19"/>
    </row>
    <row r="921" spans="1:21">
      <c r="A921" s="7">
        <v>912</v>
      </c>
      <c r="B921" s="16"/>
      <c r="C921" s="16" t="s">
        <v>777</v>
      </c>
      <c r="D921" s="6"/>
      <c r="E921" s="7">
        <v>5</v>
      </c>
      <c r="F921" s="6" t="s">
        <v>107</v>
      </c>
      <c r="G921" s="17">
        <v>1000</v>
      </c>
      <c r="H921" s="17">
        <v>5000</v>
      </c>
      <c r="I921" s="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</row>
    <row r="922" spans="1:21">
      <c r="A922" s="7">
        <v>913</v>
      </c>
      <c r="B922" s="16"/>
      <c r="C922" s="16" t="s">
        <v>779</v>
      </c>
      <c r="D922" s="6"/>
      <c r="E922" s="7">
        <v>28</v>
      </c>
      <c r="F922" s="6" t="s">
        <v>85</v>
      </c>
      <c r="G922" s="17">
        <v>1300</v>
      </c>
      <c r="H922" s="17">
        <v>36400</v>
      </c>
      <c r="I922" s="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</row>
    <row r="923" spans="1:21">
      <c r="A923" s="7">
        <v>914</v>
      </c>
      <c r="B923" s="16"/>
      <c r="C923" s="16" t="s">
        <v>124</v>
      </c>
      <c r="D923" s="6"/>
      <c r="E923" s="7">
        <v>4</v>
      </c>
      <c r="F923" s="6" t="s">
        <v>283</v>
      </c>
      <c r="G923" s="17">
        <v>520</v>
      </c>
      <c r="H923" s="17">
        <v>2080</v>
      </c>
      <c r="I923" s="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</row>
    <row r="924" spans="1:21">
      <c r="A924" s="7">
        <v>915</v>
      </c>
      <c r="B924" s="16"/>
      <c r="C924" s="16" t="s">
        <v>597</v>
      </c>
      <c r="D924" s="6"/>
      <c r="E924" s="7">
        <v>10</v>
      </c>
      <c r="F924" s="6" t="s">
        <v>121</v>
      </c>
      <c r="G924" s="17">
        <v>161.69999999999999</v>
      </c>
      <c r="H924" s="17">
        <v>1617</v>
      </c>
      <c r="I924" s="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</row>
    <row r="925" spans="1:21">
      <c r="A925" s="7">
        <v>916</v>
      </c>
      <c r="B925" s="16"/>
      <c r="C925" s="16" t="s">
        <v>585</v>
      </c>
      <c r="D925" s="6"/>
      <c r="E925" s="7">
        <v>15</v>
      </c>
      <c r="F925" s="6" t="s">
        <v>109</v>
      </c>
      <c r="G925" s="17">
        <v>150</v>
      </c>
      <c r="H925" s="17">
        <v>2250</v>
      </c>
      <c r="I925" s="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</row>
    <row r="926" spans="1:21">
      <c r="A926" s="7">
        <v>917</v>
      </c>
      <c r="B926" s="16"/>
      <c r="C926" s="16" t="s">
        <v>341</v>
      </c>
      <c r="D926" s="6"/>
      <c r="E926" s="7">
        <v>10</v>
      </c>
      <c r="F926" s="6" t="s">
        <v>109</v>
      </c>
      <c r="G926" s="17">
        <v>220</v>
      </c>
      <c r="H926" s="17">
        <v>2200</v>
      </c>
      <c r="I926" s="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</row>
    <row r="927" spans="1:21" ht="25.5">
      <c r="A927" s="9">
        <v>918</v>
      </c>
      <c r="B927" s="13" t="s">
        <v>34</v>
      </c>
      <c r="C927" s="13" t="s">
        <v>780</v>
      </c>
      <c r="D927" s="14" t="s">
        <v>38</v>
      </c>
      <c r="E927" s="14"/>
      <c r="F927" s="14"/>
      <c r="G927" s="13"/>
      <c r="H927" s="15">
        <v>64715</v>
      </c>
      <c r="I927" s="14" t="s">
        <v>26</v>
      </c>
      <c r="J927" s="19"/>
      <c r="K927" s="19"/>
      <c r="L927" s="19"/>
      <c r="M927" s="19"/>
      <c r="N927" s="19"/>
      <c r="O927" s="19"/>
      <c r="P927" s="19">
        <v>1</v>
      </c>
      <c r="Q927" s="19"/>
      <c r="R927" s="19"/>
      <c r="S927" s="19"/>
      <c r="T927" s="19"/>
      <c r="U927" s="19"/>
    </row>
    <row r="928" spans="1:21">
      <c r="A928" s="7">
        <v>919</v>
      </c>
      <c r="B928" s="16"/>
      <c r="C928" s="16" t="s">
        <v>777</v>
      </c>
      <c r="D928" s="6"/>
      <c r="E928" s="7">
        <v>4</v>
      </c>
      <c r="F928" s="6" t="s">
        <v>107</v>
      </c>
      <c r="G928" s="17">
        <v>1000</v>
      </c>
      <c r="H928" s="17">
        <v>4000</v>
      </c>
      <c r="I928" s="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</row>
    <row r="929" spans="1:21">
      <c r="A929" s="7">
        <v>920</v>
      </c>
      <c r="B929" s="16"/>
      <c r="C929" s="16" t="s">
        <v>781</v>
      </c>
      <c r="D929" s="6"/>
      <c r="E929" s="7">
        <v>42</v>
      </c>
      <c r="F929" s="6" t="s">
        <v>85</v>
      </c>
      <c r="G929" s="17">
        <v>1300</v>
      </c>
      <c r="H929" s="17">
        <v>54600</v>
      </c>
      <c r="I929" s="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</row>
    <row r="930" spans="1:21">
      <c r="A930" s="7">
        <v>921</v>
      </c>
      <c r="B930" s="16"/>
      <c r="C930" s="16" t="s">
        <v>600</v>
      </c>
      <c r="D930" s="6"/>
      <c r="E930" s="7">
        <v>10</v>
      </c>
      <c r="F930" s="6" t="s">
        <v>109</v>
      </c>
      <c r="G930" s="17">
        <v>150</v>
      </c>
      <c r="H930" s="17">
        <v>1500</v>
      </c>
      <c r="I930" s="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</row>
    <row r="931" spans="1:21">
      <c r="A931" s="7">
        <v>922</v>
      </c>
      <c r="B931" s="16"/>
      <c r="C931" s="16" t="s">
        <v>124</v>
      </c>
      <c r="D931" s="6"/>
      <c r="E931" s="7">
        <v>2</v>
      </c>
      <c r="F931" s="6" t="s">
        <v>283</v>
      </c>
      <c r="G931" s="17">
        <v>520</v>
      </c>
      <c r="H931" s="17">
        <v>1040</v>
      </c>
      <c r="I931" s="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</row>
    <row r="932" spans="1:21">
      <c r="A932" s="7">
        <v>923</v>
      </c>
      <c r="B932" s="16"/>
      <c r="C932" s="16" t="s">
        <v>341</v>
      </c>
      <c r="D932" s="6"/>
      <c r="E932" s="7">
        <v>10</v>
      </c>
      <c r="F932" s="6" t="s">
        <v>109</v>
      </c>
      <c r="G932" s="17">
        <v>200</v>
      </c>
      <c r="H932" s="17">
        <v>2000</v>
      </c>
      <c r="I932" s="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</row>
    <row r="933" spans="1:21">
      <c r="A933" s="7">
        <v>924</v>
      </c>
      <c r="B933" s="16"/>
      <c r="C933" s="16" t="s">
        <v>160</v>
      </c>
      <c r="D933" s="6"/>
      <c r="E933" s="7">
        <v>3</v>
      </c>
      <c r="F933" s="6" t="s">
        <v>109</v>
      </c>
      <c r="G933" s="17">
        <v>525</v>
      </c>
      <c r="H933" s="17">
        <v>1575</v>
      </c>
      <c r="I933" s="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</row>
    <row r="934" spans="1:21" ht="25.5">
      <c r="A934" s="9">
        <v>925</v>
      </c>
      <c r="B934" s="13" t="s">
        <v>34</v>
      </c>
      <c r="C934" s="13" t="s">
        <v>782</v>
      </c>
      <c r="D934" s="14" t="s">
        <v>38</v>
      </c>
      <c r="E934" s="14"/>
      <c r="F934" s="14"/>
      <c r="G934" s="13"/>
      <c r="H934" s="15">
        <v>69510</v>
      </c>
      <c r="I934" s="14" t="s">
        <v>26</v>
      </c>
      <c r="J934" s="19"/>
      <c r="K934" s="19"/>
      <c r="L934" s="19"/>
      <c r="M934" s="19"/>
      <c r="N934" s="19"/>
      <c r="O934" s="19"/>
      <c r="P934" s="19">
        <v>1</v>
      </c>
      <c r="Q934" s="19"/>
      <c r="R934" s="19"/>
      <c r="S934" s="19"/>
      <c r="T934" s="19"/>
      <c r="U934" s="19"/>
    </row>
    <row r="935" spans="1:21">
      <c r="A935" s="7">
        <v>926</v>
      </c>
      <c r="B935" s="16"/>
      <c r="C935" s="16" t="s">
        <v>783</v>
      </c>
      <c r="D935" s="6"/>
      <c r="E935" s="7">
        <v>2</v>
      </c>
      <c r="F935" s="6" t="s">
        <v>107</v>
      </c>
      <c r="G935" s="17">
        <v>1500</v>
      </c>
      <c r="H935" s="17">
        <v>3000</v>
      </c>
      <c r="I935" s="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</row>
    <row r="936" spans="1:21">
      <c r="A936" s="7">
        <v>927</v>
      </c>
      <c r="B936" s="16"/>
      <c r="C936" s="16" t="s">
        <v>459</v>
      </c>
      <c r="D936" s="6"/>
      <c r="E936" s="7">
        <v>1</v>
      </c>
      <c r="F936" s="6" t="s">
        <v>162</v>
      </c>
      <c r="G936" s="17">
        <v>9400</v>
      </c>
      <c r="H936" s="17">
        <v>9400</v>
      </c>
      <c r="I936" s="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</row>
    <row r="937" spans="1:21">
      <c r="A937" s="7">
        <v>928</v>
      </c>
      <c r="B937" s="16"/>
      <c r="C937" s="16" t="s">
        <v>784</v>
      </c>
      <c r="D937" s="6"/>
      <c r="E937" s="7">
        <v>42</v>
      </c>
      <c r="F937" s="6" t="s">
        <v>85</v>
      </c>
      <c r="G937" s="17">
        <v>1300</v>
      </c>
      <c r="H937" s="17">
        <v>54600</v>
      </c>
      <c r="I937" s="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</row>
    <row r="938" spans="1:21">
      <c r="A938" s="7">
        <v>929</v>
      </c>
      <c r="B938" s="16"/>
      <c r="C938" s="16" t="s">
        <v>585</v>
      </c>
      <c r="D938" s="6"/>
      <c r="E938" s="7">
        <v>5</v>
      </c>
      <c r="F938" s="6" t="s">
        <v>109</v>
      </c>
      <c r="G938" s="17">
        <v>150</v>
      </c>
      <c r="H938" s="17">
        <v>750</v>
      </c>
      <c r="I938" s="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</row>
    <row r="939" spans="1:21">
      <c r="A939" s="7">
        <v>930</v>
      </c>
      <c r="B939" s="16"/>
      <c r="C939" s="16" t="s">
        <v>124</v>
      </c>
      <c r="D939" s="6"/>
      <c r="E939" s="7">
        <v>2</v>
      </c>
      <c r="F939" s="6" t="s">
        <v>283</v>
      </c>
      <c r="G939" s="17">
        <v>520</v>
      </c>
      <c r="H939" s="17">
        <v>1040</v>
      </c>
      <c r="I939" s="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</row>
    <row r="940" spans="1:21">
      <c r="A940" s="7">
        <v>931</v>
      </c>
      <c r="B940" s="16"/>
      <c r="C940" s="16" t="s">
        <v>597</v>
      </c>
      <c r="D940" s="6"/>
      <c r="E940" s="7">
        <v>4</v>
      </c>
      <c r="F940" s="6" t="s">
        <v>121</v>
      </c>
      <c r="G940" s="17">
        <v>180</v>
      </c>
      <c r="H940" s="17">
        <v>720</v>
      </c>
      <c r="I940" s="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</row>
    <row r="941" spans="1:21" ht="25.5">
      <c r="A941" s="9">
        <v>932</v>
      </c>
      <c r="B941" s="13" t="s">
        <v>34</v>
      </c>
      <c r="C941" s="13" t="s">
        <v>785</v>
      </c>
      <c r="D941" s="14" t="s">
        <v>38</v>
      </c>
      <c r="E941" s="14"/>
      <c r="F941" s="14"/>
      <c r="G941" s="13"/>
      <c r="H941" s="15">
        <v>15780</v>
      </c>
      <c r="I941" s="14" t="s">
        <v>26</v>
      </c>
      <c r="J941" s="19"/>
      <c r="K941" s="19"/>
      <c r="L941" s="19"/>
      <c r="M941" s="19"/>
      <c r="N941" s="19"/>
      <c r="O941" s="19"/>
      <c r="P941" s="19">
        <v>1</v>
      </c>
      <c r="Q941" s="19"/>
      <c r="R941" s="19"/>
      <c r="S941" s="19"/>
      <c r="T941" s="19"/>
      <c r="U941" s="19"/>
    </row>
    <row r="942" spans="1:21">
      <c r="A942" s="7">
        <v>933</v>
      </c>
      <c r="B942" s="16"/>
      <c r="C942" s="16" t="s">
        <v>783</v>
      </c>
      <c r="D942" s="6"/>
      <c r="E942" s="7">
        <v>6</v>
      </c>
      <c r="F942" s="6" t="s">
        <v>404</v>
      </c>
      <c r="G942" s="17">
        <v>1300</v>
      </c>
      <c r="H942" s="17">
        <v>7800</v>
      </c>
      <c r="I942" s="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</row>
    <row r="943" spans="1:21">
      <c r="A943" s="7">
        <v>934</v>
      </c>
      <c r="B943" s="16"/>
      <c r="C943" s="16" t="s">
        <v>600</v>
      </c>
      <c r="D943" s="6"/>
      <c r="E943" s="7">
        <v>20</v>
      </c>
      <c r="F943" s="6" t="s">
        <v>109</v>
      </c>
      <c r="G943" s="17">
        <v>150</v>
      </c>
      <c r="H943" s="17">
        <v>3000</v>
      </c>
      <c r="I943" s="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</row>
    <row r="944" spans="1:21">
      <c r="A944" s="7">
        <v>935</v>
      </c>
      <c r="B944" s="16"/>
      <c r="C944" s="16" t="s">
        <v>124</v>
      </c>
      <c r="D944" s="6"/>
      <c r="E944" s="7">
        <v>4</v>
      </c>
      <c r="F944" s="6" t="s">
        <v>283</v>
      </c>
      <c r="G944" s="17">
        <v>520</v>
      </c>
      <c r="H944" s="17">
        <v>2080</v>
      </c>
      <c r="I944" s="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</row>
    <row r="945" spans="1:21">
      <c r="A945" s="7">
        <v>936</v>
      </c>
      <c r="B945" s="16"/>
      <c r="C945" s="16" t="s">
        <v>597</v>
      </c>
      <c r="D945" s="6"/>
      <c r="E945" s="7">
        <v>5</v>
      </c>
      <c r="F945" s="6" t="s">
        <v>121</v>
      </c>
      <c r="G945" s="17">
        <v>180</v>
      </c>
      <c r="H945" s="17">
        <v>900</v>
      </c>
      <c r="I945" s="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</row>
    <row r="946" spans="1:21">
      <c r="A946" s="7">
        <v>937</v>
      </c>
      <c r="B946" s="16"/>
      <c r="C946" s="16" t="s">
        <v>341</v>
      </c>
      <c r="D946" s="6"/>
      <c r="E946" s="7">
        <v>10</v>
      </c>
      <c r="F946" s="6" t="s">
        <v>109</v>
      </c>
      <c r="G946" s="17">
        <v>200</v>
      </c>
      <c r="H946" s="17">
        <v>2000</v>
      </c>
      <c r="I946" s="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</row>
    <row r="947" spans="1:21">
      <c r="A947" s="9">
        <v>938</v>
      </c>
      <c r="B947" s="13" t="s">
        <v>34</v>
      </c>
      <c r="C947" s="13" t="s">
        <v>786</v>
      </c>
      <c r="D947" s="14" t="s">
        <v>38</v>
      </c>
      <c r="E947" s="14"/>
      <c r="F947" s="14"/>
      <c r="G947" s="13"/>
      <c r="H947" s="15">
        <v>42382</v>
      </c>
      <c r="I947" s="14" t="s">
        <v>26</v>
      </c>
      <c r="J947" s="19">
        <v>1</v>
      </c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ht="25.5">
      <c r="A948" s="7">
        <v>939</v>
      </c>
      <c r="B948" s="16"/>
      <c r="C948" s="16" t="s">
        <v>787</v>
      </c>
      <c r="D948" s="6"/>
      <c r="E948" s="7">
        <v>5</v>
      </c>
      <c r="F948" s="6" t="s">
        <v>89</v>
      </c>
      <c r="G948" s="17">
        <v>2500</v>
      </c>
      <c r="H948" s="17">
        <v>12500</v>
      </c>
      <c r="I948" s="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</row>
    <row r="949" spans="1:21" ht="25.5">
      <c r="A949" s="7">
        <v>940</v>
      </c>
      <c r="B949" s="16"/>
      <c r="C949" s="16" t="s">
        <v>788</v>
      </c>
      <c r="D949" s="6"/>
      <c r="E949" s="7">
        <v>2</v>
      </c>
      <c r="F949" s="6" t="s">
        <v>89</v>
      </c>
      <c r="G949" s="17">
        <v>14941</v>
      </c>
      <c r="H949" s="17">
        <v>29882</v>
      </c>
      <c r="I949" s="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</row>
    <row r="950" spans="1:21">
      <c r="A950" s="9">
        <v>941</v>
      </c>
      <c r="B950" s="13" t="s">
        <v>34</v>
      </c>
      <c r="C950" s="13" t="s">
        <v>789</v>
      </c>
      <c r="D950" s="14" t="s">
        <v>38</v>
      </c>
      <c r="E950" s="14"/>
      <c r="F950" s="14"/>
      <c r="G950" s="13"/>
      <c r="H950" s="15">
        <v>101586.8</v>
      </c>
      <c r="I950" s="14" t="s">
        <v>26</v>
      </c>
      <c r="J950" s="19">
        <v>1</v>
      </c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>
      <c r="A951" s="7">
        <v>942</v>
      </c>
      <c r="B951" s="16"/>
      <c r="C951" s="16" t="s">
        <v>349</v>
      </c>
      <c r="D951" s="6"/>
      <c r="E951" s="7">
        <v>40</v>
      </c>
      <c r="F951" s="6" t="s">
        <v>350</v>
      </c>
      <c r="G951" s="17">
        <v>357.5</v>
      </c>
      <c r="H951" s="17">
        <v>14300</v>
      </c>
      <c r="I951" s="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</row>
    <row r="952" spans="1:21">
      <c r="A952" s="7">
        <v>943</v>
      </c>
      <c r="B952" s="16"/>
      <c r="C952" s="16" t="s">
        <v>171</v>
      </c>
      <c r="D952" s="6"/>
      <c r="E952" s="7">
        <v>30</v>
      </c>
      <c r="F952" s="6" t="s">
        <v>121</v>
      </c>
      <c r="G952" s="17">
        <v>50</v>
      </c>
      <c r="H952" s="17">
        <v>1500</v>
      </c>
      <c r="I952" s="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1:21">
      <c r="A953" s="7">
        <v>944</v>
      </c>
      <c r="B953" s="16"/>
      <c r="C953" s="16" t="s">
        <v>351</v>
      </c>
      <c r="D953" s="6"/>
      <c r="E953" s="7">
        <v>25</v>
      </c>
      <c r="F953" s="6" t="s">
        <v>121</v>
      </c>
      <c r="G953" s="17">
        <v>40</v>
      </c>
      <c r="H953" s="17">
        <v>1000</v>
      </c>
      <c r="I953" s="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</row>
    <row r="954" spans="1:21">
      <c r="A954" s="7">
        <v>945</v>
      </c>
      <c r="B954" s="16"/>
      <c r="C954" s="16" t="s">
        <v>352</v>
      </c>
      <c r="D954" s="6"/>
      <c r="E954" s="7">
        <v>40</v>
      </c>
      <c r="F954" s="6" t="s">
        <v>89</v>
      </c>
      <c r="G954" s="17">
        <v>180</v>
      </c>
      <c r="H954" s="17">
        <v>7200</v>
      </c>
      <c r="I954" s="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</row>
    <row r="955" spans="1:21">
      <c r="A955" s="7">
        <v>946</v>
      </c>
      <c r="B955" s="16"/>
      <c r="C955" s="16" t="s">
        <v>353</v>
      </c>
      <c r="D955" s="6"/>
      <c r="E955" s="7">
        <v>20</v>
      </c>
      <c r="F955" s="6" t="s">
        <v>89</v>
      </c>
      <c r="G955" s="17">
        <v>150</v>
      </c>
      <c r="H955" s="17">
        <v>3000</v>
      </c>
      <c r="I955" s="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</row>
    <row r="956" spans="1:21">
      <c r="A956" s="7">
        <v>947</v>
      </c>
      <c r="B956" s="16"/>
      <c r="C956" s="16" t="s">
        <v>354</v>
      </c>
      <c r="D956" s="6"/>
      <c r="E956" s="7">
        <v>15</v>
      </c>
      <c r="F956" s="6" t="s">
        <v>89</v>
      </c>
      <c r="G956" s="17">
        <v>350</v>
      </c>
      <c r="H956" s="17">
        <v>5250</v>
      </c>
      <c r="I956" s="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</row>
    <row r="957" spans="1:21">
      <c r="A957" s="7">
        <v>948</v>
      </c>
      <c r="B957" s="16"/>
      <c r="C957" s="16" t="s">
        <v>184</v>
      </c>
      <c r="D957" s="6"/>
      <c r="E957" s="7">
        <v>30</v>
      </c>
      <c r="F957" s="6" t="s">
        <v>89</v>
      </c>
      <c r="G957" s="17">
        <v>35</v>
      </c>
      <c r="H957" s="17">
        <v>1050</v>
      </c>
      <c r="I957" s="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</row>
    <row r="958" spans="1:21">
      <c r="A958" s="7">
        <v>949</v>
      </c>
      <c r="B958" s="16"/>
      <c r="C958" s="16" t="s">
        <v>355</v>
      </c>
      <c r="D958" s="6"/>
      <c r="E958" s="7">
        <v>30</v>
      </c>
      <c r="F958" s="6" t="s">
        <v>89</v>
      </c>
      <c r="G958" s="17">
        <v>30</v>
      </c>
      <c r="H958" s="17">
        <v>900</v>
      </c>
      <c r="I958" s="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</row>
    <row r="959" spans="1:21">
      <c r="A959" s="7">
        <v>950</v>
      </c>
      <c r="B959" s="16"/>
      <c r="C959" s="16" t="s">
        <v>174</v>
      </c>
      <c r="D959" s="6"/>
      <c r="E959" s="7">
        <v>48</v>
      </c>
      <c r="F959" s="6" t="s">
        <v>85</v>
      </c>
      <c r="G959" s="17">
        <v>1300</v>
      </c>
      <c r="H959" s="17">
        <v>62400</v>
      </c>
      <c r="I959" s="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</row>
    <row r="960" spans="1:21">
      <c r="A960" s="7">
        <v>951</v>
      </c>
      <c r="B960" s="16"/>
      <c r="C960" s="16" t="s">
        <v>585</v>
      </c>
      <c r="D960" s="6"/>
      <c r="E960" s="7">
        <v>10</v>
      </c>
      <c r="F960" s="6" t="s">
        <v>109</v>
      </c>
      <c r="G960" s="17">
        <v>150</v>
      </c>
      <c r="H960" s="17">
        <v>1500</v>
      </c>
      <c r="I960" s="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</row>
    <row r="961" spans="1:21">
      <c r="A961" s="7">
        <v>952</v>
      </c>
      <c r="B961" s="16"/>
      <c r="C961" s="16" t="s">
        <v>597</v>
      </c>
      <c r="D961" s="6"/>
      <c r="E961" s="7">
        <v>4</v>
      </c>
      <c r="F961" s="6" t="s">
        <v>121</v>
      </c>
      <c r="G961" s="17">
        <v>161.69999999999999</v>
      </c>
      <c r="H961" s="17">
        <v>646.79999999999995</v>
      </c>
      <c r="I961" s="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</row>
    <row r="962" spans="1:21">
      <c r="A962" s="7">
        <v>953</v>
      </c>
      <c r="B962" s="16"/>
      <c r="C962" s="16" t="s">
        <v>124</v>
      </c>
      <c r="D962" s="6"/>
      <c r="E962" s="7">
        <v>2</v>
      </c>
      <c r="F962" s="6" t="s">
        <v>283</v>
      </c>
      <c r="G962" s="17">
        <v>520</v>
      </c>
      <c r="H962" s="17">
        <v>1040</v>
      </c>
      <c r="I962" s="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</row>
    <row r="963" spans="1:21">
      <c r="A963" s="7">
        <v>954</v>
      </c>
      <c r="B963" s="16"/>
      <c r="C963" s="16" t="s">
        <v>341</v>
      </c>
      <c r="D963" s="6"/>
      <c r="E963" s="7">
        <v>10</v>
      </c>
      <c r="F963" s="6" t="s">
        <v>109</v>
      </c>
      <c r="G963" s="17">
        <v>180</v>
      </c>
      <c r="H963" s="17">
        <v>1800</v>
      </c>
      <c r="I963" s="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</row>
    <row r="964" spans="1:21">
      <c r="A964" s="9">
        <v>955</v>
      </c>
      <c r="B964" s="13" t="s">
        <v>34</v>
      </c>
      <c r="C964" s="13" t="s">
        <v>790</v>
      </c>
      <c r="D964" s="14" t="s">
        <v>38</v>
      </c>
      <c r="E964" s="14"/>
      <c r="F964" s="14"/>
      <c r="G964" s="13"/>
      <c r="H964" s="15">
        <v>76308</v>
      </c>
      <c r="I964" s="14" t="s">
        <v>26</v>
      </c>
      <c r="J964" s="19">
        <v>1</v>
      </c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>
      <c r="A965" s="7">
        <v>956</v>
      </c>
      <c r="B965" s="16"/>
      <c r="C965" s="16" t="s">
        <v>358</v>
      </c>
      <c r="D965" s="6"/>
      <c r="E965" s="7">
        <v>15</v>
      </c>
      <c r="F965" s="6" t="s">
        <v>121</v>
      </c>
      <c r="G965" s="17">
        <v>100</v>
      </c>
      <c r="H965" s="17">
        <v>1500</v>
      </c>
      <c r="I965" s="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</row>
    <row r="966" spans="1:21">
      <c r="A966" s="7">
        <v>957</v>
      </c>
      <c r="B966" s="16"/>
      <c r="C966" s="16" t="s">
        <v>791</v>
      </c>
      <c r="D966" s="6"/>
      <c r="E966" s="7">
        <v>10</v>
      </c>
      <c r="F966" s="6" t="s">
        <v>121</v>
      </c>
      <c r="G966" s="17">
        <v>75</v>
      </c>
      <c r="H966" s="17">
        <v>750</v>
      </c>
      <c r="I966" s="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</row>
    <row r="967" spans="1:21">
      <c r="A967" s="7">
        <v>958</v>
      </c>
      <c r="B967" s="16"/>
      <c r="C967" s="16" t="s">
        <v>792</v>
      </c>
      <c r="D967" s="6"/>
      <c r="E967" s="7">
        <v>15</v>
      </c>
      <c r="F967" s="6" t="s">
        <v>121</v>
      </c>
      <c r="G967" s="17">
        <v>40</v>
      </c>
      <c r="H967" s="17">
        <v>600</v>
      </c>
      <c r="I967" s="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</row>
    <row r="968" spans="1:21">
      <c r="A968" s="7">
        <v>959</v>
      </c>
      <c r="B968" s="16"/>
      <c r="C968" s="16" t="s">
        <v>793</v>
      </c>
      <c r="D968" s="6"/>
      <c r="E968" s="7">
        <v>15</v>
      </c>
      <c r="F968" s="6" t="s">
        <v>121</v>
      </c>
      <c r="G968" s="17">
        <v>45</v>
      </c>
      <c r="H968" s="17">
        <v>675</v>
      </c>
      <c r="I968" s="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</row>
    <row r="969" spans="1:21">
      <c r="A969" s="7">
        <v>960</v>
      </c>
      <c r="B969" s="16"/>
      <c r="C969" s="16" t="s">
        <v>794</v>
      </c>
      <c r="D969" s="6"/>
      <c r="E969" s="7">
        <v>3</v>
      </c>
      <c r="F969" s="6" t="s">
        <v>83</v>
      </c>
      <c r="G969" s="17">
        <v>250</v>
      </c>
      <c r="H969" s="17">
        <v>750</v>
      </c>
      <c r="I969" s="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</row>
    <row r="970" spans="1:21">
      <c r="A970" s="7">
        <v>961</v>
      </c>
      <c r="B970" s="16"/>
      <c r="C970" s="16" t="s">
        <v>795</v>
      </c>
      <c r="D970" s="6"/>
      <c r="E970" s="7">
        <v>3</v>
      </c>
      <c r="F970" s="6" t="s">
        <v>83</v>
      </c>
      <c r="G970" s="17">
        <v>350</v>
      </c>
      <c r="H970" s="17">
        <v>1050</v>
      </c>
      <c r="I970" s="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</row>
    <row r="971" spans="1:21">
      <c r="A971" s="7">
        <v>962</v>
      </c>
      <c r="B971" s="16"/>
      <c r="C971" s="16" t="s">
        <v>84</v>
      </c>
      <c r="D971" s="6"/>
      <c r="E971" s="7">
        <v>2</v>
      </c>
      <c r="F971" s="6" t="s">
        <v>367</v>
      </c>
      <c r="G971" s="17">
        <v>204</v>
      </c>
      <c r="H971" s="17">
        <v>408</v>
      </c>
      <c r="I971" s="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</row>
    <row r="972" spans="1:21">
      <c r="A972" s="7">
        <v>963</v>
      </c>
      <c r="B972" s="16"/>
      <c r="C972" s="16" t="s">
        <v>368</v>
      </c>
      <c r="D972" s="6"/>
      <c r="E972" s="7">
        <v>11</v>
      </c>
      <c r="F972" s="6" t="s">
        <v>89</v>
      </c>
      <c r="G972" s="17">
        <v>35</v>
      </c>
      <c r="H972" s="17">
        <v>385</v>
      </c>
      <c r="I972" s="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</row>
    <row r="973" spans="1:21">
      <c r="A973" s="7">
        <v>964</v>
      </c>
      <c r="B973" s="16"/>
      <c r="C973" s="16" t="s">
        <v>371</v>
      </c>
      <c r="D973" s="6"/>
      <c r="E973" s="7">
        <v>2</v>
      </c>
      <c r="F973" s="6" t="s">
        <v>121</v>
      </c>
      <c r="G973" s="17">
        <v>165</v>
      </c>
      <c r="H973" s="17">
        <v>330</v>
      </c>
      <c r="I973" s="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</row>
    <row r="974" spans="1:21">
      <c r="A974" s="7">
        <v>965</v>
      </c>
      <c r="B974" s="16"/>
      <c r="C974" s="16" t="s">
        <v>372</v>
      </c>
      <c r="D974" s="6"/>
      <c r="E974" s="7">
        <v>2</v>
      </c>
      <c r="F974" s="6" t="s">
        <v>121</v>
      </c>
      <c r="G974" s="17">
        <v>180</v>
      </c>
      <c r="H974" s="17">
        <v>360</v>
      </c>
      <c r="I974" s="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</row>
    <row r="975" spans="1:21">
      <c r="A975" s="7">
        <v>966</v>
      </c>
      <c r="B975" s="16"/>
      <c r="C975" s="16" t="s">
        <v>369</v>
      </c>
      <c r="D975" s="6"/>
      <c r="E975" s="7">
        <v>10</v>
      </c>
      <c r="F975" s="6" t="s">
        <v>89</v>
      </c>
      <c r="G975" s="17">
        <v>60</v>
      </c>
      <c r="H975" s="17">
        <v>600</v>
      </c>
      <c r="I975" s="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</row>
    <row r="976" spans="1:21">
      <c r="A976" s="7">
        <v>967</v>
      </c>
      <c r="B976" s="16"/>
      <c r="C976" s="16" t="s">
        <v>796</v>
      </c>
      <c r="D976" s="6"/>
      <c r="E976" s="7">
        <v>250</v>
      </c>
      <c r="F976" s="6" t="s">
        <v>89</v>
      </c>
      <c r="G976" s="17">
        <v>10</v>
      </c>
      <c r="H976" s="17">
        <v>2500</v>
      </c>
      <c r="I976" s="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</row>
    <row r="977" spans="1:21">
      <c r="A977" s="7">
        <v>968</v>
      </c>
      <c r="B977" s="16"/>
      <c r="C977" s="16" t="s">
        <v>797</v>
      </c>
      <c r="D977" s="6"/>
      <c r="E977" s="7">
        <v>250</v>
      </c>
      <c r="F977" s="6" t="s">
        <v>89</v>
      </c>
      <c r="G977" s="17">
        <v>16</v>
      </c>
      <c r="H977" s="17">
        <v>4000</v>
      </c>
      <c r="I977" s="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</row>
    <row r="978" spans="1:21">
      <c r="A978" s="7">
        <v>969</v>
      </c>
      <c r="B978" s="16"/>
      <c r="C978" s="16" t="s">
        <v>174</v>
      </c>
      <c r="D978" s="6"/>
      <c r="E978" s="7">
        <v>43</v>
      </c>
      <c r="F978" s="6" t="s">
        <v>85</v>
      </c>
      <c r="G978" s="17">
        <v>1300</v>
      </c>
      <c r="H978" s="17">
        <v>55900</v>
      </c>
      <c r="I978" s="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</row>
    <row r="979" spans="1:21">
      <c r="A979" s="7">
        <v>970</v>
      </c>
      <c r="B979" s="16"/>
      <c r="C979" s="16" t="s">
        <v>600</v>
      </c>
      <c r="D979" s="6"/>
      <c r="E979" s="7">
        <v>20</v>
      </c>
      <c r="F979" s="6" t="s">
        <v>109</v>
      </c>
      <c r="G979" s="17">
        <v>150</v>
      </c>
      <c r="H979" s="17">
        <v>3000</v>
      </c>
      <c r="I979" s="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</row>
    <row r="980" spans="1:21">
      <c r="A980" s="7">
        <v>971</v>
      </c>
      <c r="B980" s="16"/>
      <c r="C980" s="16" t="s">
        <v>124</v>
      </c>
      <c r="D980" s="6"/>
      <c r="E980" s="7">
        <v>5</v>
      </c>
      <c r="F980" s="6" t="s">
        <v>283</v>
      </c>
      <c r="G980" s="17">
        <v>520</v>
      </c>
      <c r="H980" s="17">
        <v>2600</v>
      </c>
      <c r="I980" s="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</row>
    <row r="981" spans="1:21">
      <c r="A981" s="7">
        <v>972</v>
      </c>
      <c r="B981" s="16"/>
      <c r="C981" s="16" t="s">
        <v>597</v>
      </c>
      <c r="D981" s="6"/>
      <c r="E981" s="7">
        <v>5</v>
      </c>
      <c r="F981" s="6" t="s">
        <v>121</v>
      </c>
      <c r="G981" s="17">
        <v>180</v>
      </c>
      <c r="H981" s="17">
        <v>900</v>
      </c>
      <c r="I981" s="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</row>
    <row r="982" spans="1:21" ht="38.25">
      <c r="A982" s="9">
        <v>973</v>
      </c>
      <c r="B982" s="10" t="s">
        <v>798</v>
      </c>
      <c r="C982" s="10" t="s">
        <v>799</v>
      </c>
      <c r="D982" s="11" t="s">
        <v>79</v>
      </c>
      <c r="E982" s="11"/>
      <c r="F982" s="11"/>
      <c r="G982" s="10"/>
      <c r="H982" s="12">
        <v>4314980</v>
      </c>
      <c r="I982" s="11" t="s">
        <v>26</v>
      </c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</row>
    <row r="983" spans="1:21" ht="25.5">
      <c r="A983" s="9">
        <v>974</v>
      </c>
      <c r="B983" s="13" t="s">
        <v>798</v>
      </c>
      <c r="C983" s="13" t="s">
        <v>403</v>
      </c>
      <c r="D983" s="14" t="s">
        <v>38</v>
      </c>
      <c r="E983" s="14"/>
      <c r="F983" s="14"/>
      <c r="G983" s="13"/>
      <c r="H983" s="15">
        <v>14980</v>
      </c>
      <c r="I983" s="14" t="s">
        <v>26</v>
      </c>
      <c r="J983" s="19"/>
      <c r="K983" s="19"/>
      <c r="L983" s="19"/>
      <c r="M983" s="19"/>
      <c r="N983" s="19"/>
      <c r="O983" s="19">
        <v>1</v>
      </c>
      <c r="P983" s="19"/>
      <c r="Q983" s="19"/>
      <c r="R983" s="19"/>
      <c r="S983" s="19"/>
      <c r="T983" s="19"/>
      <c r="U983" s="19"/>
    </row>
    <row r="984" spans="1:21" ht="25.5">
      <c r="A984" s="7">
        <v>975</v>
      </c>
      <c r="B984" s="16"/>
      <c r="C984" s="16" t="s">
        <v>800</v>
      </c>
      <c r="D984" s="6"/>
      <c r="E984" s="7">
        <v>1</v>
      </c>
      <c r="F984" s="6" t="s">
        <v>134</v>
      </c>
      <c r="G984" s="17">
        <v>14980</v>
      </c>
      <c r="H984" s="17">
        <v>14980</v>
      </c>
      <c r="I984" s="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</row>
    <row r="985" spans="1:21" ht="25.5">
      <c r="A985" s="9">
        <v>976</v>
      </c>
      <c r="B985" s="13" t="s">
        <v>798</v>
      </c>
      <c r="C985" s="13" t="s">
        <v>801</v>
      </c>
      <c r="D985" s="14" t="s">
        <v>38</v>
      </c>
      <c r="E985" s="14"/>
      <c r="F985" s="14"/>
      <c r="G985" s="13"/>
      <c r="H985" s="15">
        <v>4300000</v>
      </c>
      <c r="I985" s="14" t="s">
        <v>26</v>
      </c>
      <c r="J985" s="19">
        <v>2</v>
      </c>
      <c r="K985" s="19"/>
      <c r="L985" s="19"/>
      <c r="M985" s="19"/>
      <c r="N985" s="19"/>
      <c r="O985" s="19"/>
      <c r="P985" s="19">
        <v>2</v>
      </c>
      <c r="Q985" s="19"/>
      <c r="R985" s="19"/>
      <c r="S985" s="19"/>
      <c r="T985" s="19"/>
      <c r="U985" s="19"/>
    </row>
    <row r="986" spans="1:21">
      <c r="A986" s="7">
        <v>977</v>
      </c>
      <c r="B986" s="16"/>
      <c r="C986" s="16" t="s">
        <v>443</v>
      </c>
      <c r="D986" s="6"/>
      <c r="E986" s="7">
        <v>2</v>
      </c>
      <c r="F986" s="6" t="s">
        <v>162</v>
      </c>
      <c r="G986" s="17">
        <v>500000</v>
      </c>
      <c r="H986" s="17">
        <v>1000000</v>
      </c>
      <c r="I986" s="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</row>
    <row r="987" spans="1:21">
      <c r="A987" s="7">
        <v>978</v>
      </c>
      <c r="B987" s="16"/>
      <c r="C987" s="16" t="s">
        <v>444</v>
      </c>
      <c r="D987" s="6"/>
      <c r="E987" s="7">
        <v>4</v>
      </c>
      <c r="F987" s="6" t="s">
        <v>162</v>
      </c>
      <c r="G987" s="17">
        <v>825000</v>
      </c>
      <c r="H987" s="17">
        <v>3300000</v>
      </c>
      <c r="I987" s="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</row>
    <row r="988" spans="1:21">
      <c r="A988" s="9">
        <v>979</v>
      </c>
      <c r="B988" s="10" t="s">
        <v>45</v>
      </c>
      <c r="C988" s="10" t="s">
        <v>46</v>
      </c>
      <c r="D988" s="11" t="s">
        <v>79</v>
      </c>
      <c r="E988" s="11"/>
      <c r="F988" s="11"/>
      <c r="G988" s="10"/>
      <c r="H988" s="12">
        <v>444680</v>
      </c>
      <c r="I988" s="11" t="s">
        <v>26</v>
      </c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</row>
    <row r="989" spans="1:21">
      <c r="A989" s="9">
        <v>980</v>
      </c>
      <c r="B989" s="13" t="s">
        <v>45</v>
      </c>
      <c r="C989" s="13" t="s">
        <v>326</v>
      </c>
      <c r="D989" s="14" t="s">
        <v>38</v>
      </c>
      <c r="E989" s="14"/>
      <c r="F989" s="14"/>
      <c r="G989" s="13"/>
      <c r="H989" s="15">
        <v>444680</v>
      </c>
      <c r="I989" s="14" t="s">
        <v>26</v>
      </c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>
        <v>1</v>
      </c>
      <c r="U989" s="19"/>
    </row>
    <row r="990" spans="1:21">
      <c r="A990" s="7">
        <v>981</v>
      </c>
      <c r="B990" s="16"/>
      <c r="C990" s="16" t="s">
        <v>445</v>
      </c>
      <c r="D990" s="6"/>
      <c r="E990" s="7">
        <v>202</v>
      </c>
      <c r="F990" s="6" t="s">
        <v>89</v>
      </c>
      <c r="G990" s="17">
        <v>2000</v>
      </c>
      <c r="H990" s="17">
        <v>404000</v>
      </c>
      <c r="I990" s="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</row>
    <row r="991" spans="1:21">
      <c r="A991" s="7">
        <v>982</v>
      </c>
      <c r="B991" s="16"/>
      <c r="C991" s="16" t="s">
        <v>802</v>
      </c>
      <c r="D991" s="6"/>
      <c r="E991" s="7">
        <v>1</v>
      </c>
      <c r="F991" s="6" t="s">
        <v>162</v>
      </c>
      <c r="G991" s="17">
        <v>40680</v>
      </c>
      <c r="H991" s="17">
        <v>40680</v>
      </c>
      <c r="I991" s="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</row>
    <row r="992" spans="1:21">
      <c r="A992" s="9">
        <v>983</v>
      </c>
      <c r="B992" s="10" t="s">
        <v>48</v>
      </c>
      <c r="C992" s="10" t="s">
        <v>49</v>
      </c>
      <c r="D992" s="11" t="s">
        <v>79</v>
      </c>
      <c r="E992" s="11"/>
      <c r="F992" s="11"/>
      <c r="G992" s="10"/>
      <c r="H992" s="12">
        <v>6476670</v>
      </c>
      <c r="I992" s="11" t="s">
        <v>26</v>
      </c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</row>
    <row r="993" spans="1:21" ht="25.5">
      <c r="A993" s="9">
        <v>984</v>
      </c>
      <c r="B993" s="13" t="s">
        <v>48</v>
      </c>
      <c r="C993" s="13" t="s">
        <v>331</v>
      </c>
      <c r="D993" s="14" t="s">
        <v>38</v>
      </c>
      <c r="E993" s="14"/>
      <c r="F993" s="14"/>
      <c r="G993" s="13"/>
      <c r="H993" s="15">
        <v>30000</v>
      </c>
      <c r="I993" s="14" t="s">
        <v>26</v>
      </c>
      <c r="J993" s="19"/>
      <c r="K993" s="19"/>
      <c r="L993" s="19"/>
      <c r="M993" s="19">
        <v>1</v>
      </c>
      <c r="N993" s="19"/>
      <c r="O993" s="19"/>
      <c r="P993" s="19"/>
      <c r="Q993" s="19"/>
      <c r="R993" s="19"/>
      <c r="S993" s="19"/>
      <c r="T993" s="19"/>
      <c r="U993" s="19"/>
    </row>
    <row r="994" spans="1:21">
      <c r="A994" s="7">
        <v>985</v>
      </c>
      <c r="B994" s="16"/>
      <c r="C994" s="16" t="s">
        <v>803</v>
      </c>
      <c r="D994" s="6"/>
      <c r="E994" s="7">
        <v>10</v>
      </c>
      <c r="F994" s="6" t="s">
        <v>81</v>
      </c>
      <c r="G994" s="17">
        <v>3000</v>
      </c>
      <c r="H994" s="17">
        <v>30000</v>
      </c>
      <c r="I994" s="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</row>
    <row r="995" spans="1:21" ht="25.5">
      <c r="A995" s="9">
        <v>986</v>
      </c>
      <c r="B995" s="13" t="s">
        <v>48</v>
      </c>
      <c r="C995" s="13" t="s">
        <v>322</v>
      </c>
      <c r="D995" s="14" t="s">
        <v>38</v>
      </c>
      <c r="E995" s="14"/>
      <c r="F995" s="14"/>
      <c r="G995" s="13"/>
      <c r="H995" s="15">
        <v>41000</v>
      </c>
      <c r="I995" s="14" t="s">
        <v>26</v>
      </c>
      <c r="J995" s="19"/>
      <c r="K995" s="19"/>
      <c r="L995" s="19">
        <v>1</v>
      </c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>
      <c r="A996" s="7">
        <v>987</v>
      </c>
      <c r="B996" s="16"/>
      <c r="C996" s="16" t="s">
        <v>804</v>
      </c>
      <c r="D996" s="6"/>
      <c r="E996" s="7">
        <v>41</v>
      </c>
      <c r="F996" s="6" t="s">
        <v>81</v>
      </c>
      <c r="G996" s="17">
        <v>1000</v>
      </c>
      <c r="H996" s="17">
        <v>41000</v>
      </c>
      <c r="I996" s="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</row>
    <row r="997" spans="1:21" ht="25.5">
      <c r="A997" s="9">
        <v>988</v>
      </c>
      <c r="B997" s="13" t="s">
        <v>48</v>
      </c>
      <c r="C997" s="13" t="s">
        <v>775</v>
      </c>
      <c r="D997" s="14" t="s">
        <v>38</v>
      </c>
      <c r="E997" s="14"/>
      <c r="F997" s="14"/>
      <c r="G997" s="13"/>
      <c r="H997" s="15">
        <v>119000</v>
      </c>
      <c r="I997" s="14" t="s">
        <v>26</v>
      </c>
      <c r="J997" s="19"/>
      <c r="K997" s="19"/>
      <c r="L997" s="19"/>
      <c r="M997" s="19"/>
      <c r="N997" s="19"/>
      <c r="O997" s="19">
        <v>1</v>
      </c>
      <c r="P997" s="19"/>
      <c r="Q997" s="19"/>
      <c r="R997" s="19"/>
      <c r="S997" s="19"/>
      <c r="T997" s="19"/>
      <c r="U997" s="19"/>
    </row>
    <row r="998" spans="1:21">
      <c r="A998" s="7">
        <v>989</v>
      </c>
      <c r="B998" s="16"/>
      <c r="C998" s="16" t="s">
        <v>805</v>
      </c>
      <c r="D998" s="6"/>
      <c r="E998" s="7">
        <v>28</v>
      </c>
      <c r="F998" s="6" t="s">
        <v>81</v>
      </c>
      <c r="G998" s="17">
        <v>1750</v>
      </c>
      <c r="H998" s="17">
        <v>49000</v>
      </c>
      <c r="I998" s="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</row>
    <row r="999" spans="1:21">
      <c r="A999" s="7">
        <v>990</v>
      </c>
      <c r="B999" s="16"/>
      <c r="C999" s="16" t="s">
        <v>806</v>
      </c>
      <c r="D999" s="6"/>
      <c r="E999" s="7">
        <v>28</v>
      </c>
      <c r="F999" s="6" t="s">
        <v>81</v>
      </c>
      <c r="G999" s="17">
        <v>1250</v>
      </c>
      <c r="H999" s="17">
        <v>35000</v>
      </c>
      <c r="I999" s="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</row>
    <row r="1000" spans="1:21">
      <c r="A1000" s="7">
        <v>991</v>
      </c>
      <c r="B1000" s="16"/>
      <c r="C1000" s="16" t="s">
        <v>807</v>
      </c>
      <c r="D1000" s="6"/>
      <c r="E1000" s="7">
        <v>28</v>
      </c>
      <c r="F1000" s="6" t="s">
        <v>81</v>
      </c>
      <c r="G1000" s="17">
        <v>1250</v>
      </c>
      <c r="H1000" s="17">
        <v>35000</v>
      </c>
      <c r="I1000" s="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</row>
    <row r="1001" spans="1:21">
      <c r="A1001" s="9">
        <v>992</v>
      </c>
      <c r="B1001" s="13" t="s">
        <v>48</v>
      </c>
      <c r="C1001" s="13" t="s">
        <v>790</v>
      </c>
      <c r="D1001" s="14" t="s">
        <v>38</v>
      </c>
      <c r="E1001" s="14"/>
      <c r="F1001" s="14"/>
      <c r="G1001" s="13"/>
      <c r="H1001" s="15">
        <v>86000</v>
      </c>
      <c r="I1001" s="14" t="s">
        <v>26</v>
      </c>
      <c r="J1001" s="19"/>
      <c r="K1001" s="19">
        <v>1</v>
      </c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</row>
    <row r="1002" spans="1:21">
      <c r="A1002" s="7">
        <v>993</v>
      </c>
      <c r="B1002" s="16"/>
      <c r="C1002" s="16" t="s">
        <v>808</v>
      </c>
      <c r="D1002" s="6"/>
      <c r="E1002" s="7">
        <v>43</v>
      </c>
      <c r="F1002" s="6" t="s">
        <v>81</v>
      </c>
      <c r="G1002" s="17">
        <v>2000</v>
      </c>
      <c r="H1002" s="17">
        <v>86000</v>
      </c>
      <c r="I1002" s="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</row>
    <row r="1003" spans="1:21" ht="25.5">
      <c r="A1003" s="9">
        <v>994</v>
      </c>
      <c r="B1003" s="13" t="s">
        <v>48</v>
      </c>
      <c r="C1003" s="13" t="s">
        <v>778</v>
      </c>
      <c r="D1003" s="14" t="s">
        <v>38</v>
      </c>
      <c r="E1003" s="14"/>
      <c r="F1003" s="14"/>
      <c r="G1003" s="13"/>
      <c r="H1003" s="15">
        <v>105000</v>
      </c>
      <c r="I1003" s="14" t="s">
        <v>26</v>
      </c>
      <c r="J1003" s="19"/>
      <c r="K1003" s="19"/>
      <c r="L1003" s="19"/>
      <c r="M1003" s="19"/>
      <c r="N1003" s="19"/>
      <c r="O1003" s="19">
        <v>1</v>
      </c>
      <c r="P1003" s="19"/>
      <c r="Q1003" s="19"/>
      <c r="R1003" s="19"/>
      <c r="S1003" s="19"/>
      <c r="T1003" s="19"/>
      <c r="U1003" s="19"/>
    </row>
    <row r="1004" spans="1:21">
      <c r="A1004" s="7">
        <v>995</v>
      </c>
      <c r="B1004" s="16"/>
      <c r="C1004" s="16" t="s">
        <v>805</v>
      </c>
      <c r="D1004" s="6"/>
      <c r="E1004" s="7">
        <v>28</v>
      </c>
      <c r="F1004" s="6" t="s">
        <v>81</v>
      </c>
      <c r="G1004" s="17">
        <v>1750</v>
      </c>
      <c r="H1004" s="17">
        <v>49000</v>
      </c>
      <c r="I1004" s="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</row>
    <row r="1005" spans="1:21">
      <c r="A1005" s="7">
        <v>996</v>
      </c>
      <c r="B1005" s="16"/>
      <c r="C1005" s="16" t="s">
        <v>806</v>
      </c>
      <c r="D1005" s="6"/>
      <c r="E1005" s="7">
        <v>28</v>
      </c>
      <c r="F1005" s="6" t="s">
        <v>81</v>
      </c>
      <c r="G1005" s="17">
        <v>1000</v>
      </c>
      <c r="H1005" s="17">
        <v>28000</v>
      </c>
      <c r="I1005" s="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</row>
    <row r="1006" spans="1:21">
      <c r="A1006" s="7">
        <v>997</v>
      </c>
      <c r="B1006" s="16"/>
      <c r="C1006" s="16" t="s">
        <v>807</v>
      </c>
      <c r="D1006" s="6"/>
      <c r="E1006" s="7">
        <v>28</v>
      </c>
      <c r="F1006" s="6" t="s">
        <v>81</v>
      </c>
      <c r="G1006" s="17">
        <v>1000</v>
      </c>
      <c r="H1006" s="17">
        <v>28000</v>
      </c>
      <c r="I1006" s="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</row>
    <row r="1007" spans="1:21" ht="25.5">
      <c r="A1007" s="9">
        <v>998</v>
      </c>
      <c r="B1007" s="13" t="s">
        <v>48</v>
      </c>
      <c r="C1007" s="13" t="s">
        <v>780</v>
      </c>
      <c r="D1007" s="14" t="s">
        <v>38</v>
      </c>
      <c r="E1007" s="14"/>
      <c r="F1007" s="14"/>
      <c r="G1007" s="13"/>
      <c r="H1007" s="15">
        <v>117600</v>
      </c>
      <c r="I1007" s="14" t="s">
        <v>26</v>
      </c>
      <c r="J1007" s="19"/>
      <c r="K1007" s="19"/>
      <c r="L1007" s="19"/>
      <c r="M1007" s="19"/>
      <c r="N1007" s="19"/>
      <c r="O1007" s="19">
        <v>1</v>
      </c>
      <c r="P1007" s="19"/>
      <c r="Q1007" s="19"/>
      <c r="R1007" s="19"/>
      <c r="S1007" s="19"/>
      <c r="T1007" s="19"/>
      <c r="U1007" s="19"/>
    </row>
    <row r="1008" spans="1:21">
      <c r="A1008" s="7">
        <v>999</v>
      </c>
      <c r="B1008" s="16"/>
      <c r="C1008" s="16" t="s">
        <v>103</v>
      </c>
      <c r="D1008" s="6"/>
      <c r="E1008" s="7">
        <v>42</v>
      </c>
      <c r="F1008" s="6" t="s">
        <v>81</v>
      </c>
      <c r="G1008" s="17">
        <v>1200</v>
      </c>
      <c r="H1008" s="17">
        <v>50400</v>
      </c>
      <c r="I1008" s="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</row>
    <row r="1009" spans="1:21">
      <c r="A1009" s="7">
        <v>1000</v>
      </c>
      <c r="B1009" s="16"/>
      <c r="C1009" s="16" t="s">
        <v>102</v>
      </c>
      <c r="D1009" s="6"/>
      <c r="E1009" s="7">
        <v>42</v>
      </c>
      <c r="F1009" s="6" t="s">
        <v>81</v>
      </c>
      <c r="G1009" s="17">
        <v>800</v>
      </c>
      <c r="H1009" s="17">
        <v>33600</v>
      </c>
      <c r="I1009" s="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</row>
    <row r="1010" spans="1:21">
      <c r="A1010" s="7">
        <v>1001</v>
      </c>
      <c r="B1010" s="16"/>
      <c r="C1010" s="16" t="s">
        <v>104</v>
      </c>
      <c r="D1010" s="6"/>
      <c r="E1010" s="7">
        <v>42</v>
      </c>
      <c r="F1010" s="6" t="s">
        <v>81</v>
      </c>
      <c r="G1010" s="17">
        <v>800</v>
      </c>
      <c r="H1010" s="17">
        <v>33600</v>
      </c>
      <c r="I1010" s="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</row>
    <row r="1011" spans="1:21" ht="25.5">
      <c r="A1011" s="9">
        <v>1002</v>
      </c>
      <c r="B1011" s="13" t="s">
        <v>48</v>
      </c>
      <c r="C1011" s="13" t="s">
        <v>403</v>
      </c>
      <c r="D1011" s="14" t="s">
        <v>38</v>
      </c>
      <c r="E1011" s="14"/>
      <c r="F1011" s="14"/>
      <c r="G1011" s="13"/>
      <c r="H1011" s="15">
        <v>190950</v>
      </c>
      <c r="I1011" s="14" t="s">
        <v>26</v>
      </c>
      <c r="J1011" s="19"/>
      <c r="K1011" s="19"/>
      <c r="L1011" s="19"/>
      <c r="M1011" s="19"/>
      <c r="N1011" s="19"/>
      <c r="O1011" s="19">
        <v>1</v>
      </c>
      <c r="P1011" s="19"/>
      <c r="Q1011" s="19"/>
      <c r="R1011" s="19"/>
      <c r="S1011" s="19"/>
      <c r="T1011" s="19"/>
      <c r="U1011" s="19"/>
    </row>
    <row r="1012" spans="1:21">
      <c r="A1012" s="7">
        <v>1003</v>
      </c>
      <c r="B1012" s="16"/>
      <c r="C1012" s="16" t="s">
        <v>806</v>
      </c>
      <c r="D1012" s="6"/>
      <c r="E1012" s="7">
        <v>67</v>
      </c>
      <c r="F1012" s="6" t="s">
        <v>81</v>
      </c>
      <c r="G1012" s="17">
        <v>600</v>
      </c>
      <c r="H1012" s="17">
        <v>40200</v>
      </c>
      <c r="I1012" s="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</row>
    <row r="1013" spans="1:21">
      <c r="A1013" s="7">
        <v>1004</v>
      </c>
      <c r="B1013" s="16"/>
      <c r="C1013" s="16" t="s">
        <v>807</v>
      </c>
      <c r="D1013" s="6"/>
      <c r="E1013" s="7">
        <v>67</v>
      </c>
      <c r="F1013" s="6" t="s">
        <v>81</v>
      </c>
      <c r="G1013" s="17">
        <v>600</v>
      </c>
      <c r="H1013" s="17">
        <v>40200</v>
      </c>
      <c r="I1013" s="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</row>
    <row r="1014" spans="1:21">
      <c r="A1014" s="7">
        <v>1005</v>
      </c>
      <c r="B1014" s="16"/>
      <c r="C1014" s="16" t="s">
        <v>809</v>
      </c>
      <c r="D1014" s="6"/>
      <c r="E1014" s="7">
        <v>67</v>
      </c>
      <c r="F1014" s="6" t="s">
        <v>81</v>
      </c>
      <c r="G1014" s="17">
        <v>750</v>
      </c>
      <c r="H1014" s="17">
        <v>50250</v>
      </c>
      <c r="I1014" s="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</row>
    <row r="1015" spans="1:21">
      <c r="A1015" s="7">
        <v>1006</v>
      </c>
      <c r="B1015" s="16"/>
      <c r="C1015" s="16" t="s">
        <v>805</v>
      </c>
      <c r="D1015" s="6"/>
      <c r="E1015" s="7">
        <v>67</v>
      </c>
      <c r="F1015" s="6" t="s">
        <v>81</v>
      </c>
      <c r="G1015" s="17">
        <v>900</v>
      </c>
      <c r="H1015" s="17">
        <v>60300</v>
      </c>
      <c r="I1015" s="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</row>
    <row r="1016" spans="1:21">
      <c r="A1016" s="9">
        <v>1007</v>
      </c>
      <c r="B1016" s="13" t="s">
        <v>48</v>
      </c>
      <c r="C1016" s="13" t="s">
        <v>748</v>
      </c>
      <c r="D1016" s="14" t="s">
        <v>38</v>
      </c>
      <c r="E1016" s="14"/>
      <c r="F1016" s="14"/>
      <c r="G1016" s="13"/>
      <c r="H1016" s="15">
        <v>2188750</v>
      </c>
      <c r="I1016" s="14" t="s">
        <v>26</v>
      </c>
      <c r="J1016" s="19">
        <v>2</v>
      </c>
      <c r="K1016" s="19"/>
      <c r="L1016" s="19"/>
      <c r="M1016" s="19">
        <v>3</v>
      </c>
      <c r="N1016" s="19"/>
      <c r="O1016" s="19"/>
      <c r="P1016" s="19">
        <v>2</v>
      </c>
      <c r="Q1016" s="19"/>
      <c r="R1016" s="19"/>
      <c r="S1016" s="19">
        <v>3</v>
      </c>
      <c r="T1016" s="19"/>
      <c r="U1016" s="19"/>
    </row>
    <row r="1017" spans="1:21">
      <c r="A1017" s="7">
        <v>1008</v>
      </c>
      <c r="B1017" s="16"/>
      <c r="C1017" s="16" t="s">
        <v>160</v>
      </c>
      <c r="D1017" s="6"/>
      <c r="E1017" s="7">
        <v>150</v>
      </c>
      <c r="F1017" s="6" t="s">
        <v>109</v>
      </c>
      <c r="G1017" s="17">
        <v>525</v>
      </c>
      <c r="H1017" s="17">
        <v>78750</v>
      </c>
      <c r="I1017" s="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</row>
    <row r="1018" spans="1:21">
      <c r="A1018" s="7">
        <v>1009</v>
      </c>
      <c r="B1018" s="16"/>
      <c r="C1018" s="16" t="s">
        <v>810</v>
      </c>
      <c r="D1018" s="6"/>
      <c r="E1018" s="7">
        <v>100</v>
      </c>
      <c r="F1018" s="6" t="s">
        <v>162</v>
      </c>
      <c r="G1018" s="17">
        <v>1500</v>
      </c>
      <c r="H1018" s="17">
        <v>150000</v>
      </c>
      <c r="I1018" s="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</row>
    <row r="1019" spans="1:21">
      <c r="A1019" s="7">
        <v>1010</v>
      </c>
      <c r="B1019" s="16"/>
      <c r="C1019" s="16" t="s">
        <v>811</v>
      </c>
      <c r="D1019" s="6"/>
      <c r="E1019" s="7">
        <v>400</v>
      </c>
      <c r="F1019" s="6" t="s">
        <v>81</v>
      </c>
      <c r="G1019" s="17">
        <v>1250</v>
      </c>
      <c r="H1019" s="17">
        <v>500000</v>
      </c>
      <c r="I1019" s="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</row>
    <row r="1020" spans="1:21">
      <c r="A1020" s="7">
        <v>1011</v>
      </c>
      <c r="B1020" s="16"/>
      <c r="C1020" s="16" t="s">
        <v>812</v>
      </c>
      <c r="D1020" s="6"/>
      <c r="E1020" s="7">
        <v>400</v>
      </c>
      <c r="F1020" s="6" t="s">
        <v>81</v>
      </c>
      <c r="G1020" s="17">
        <v>750</v>
      </c>
      <c r="H1020" s="17">
        <v>300000</v>
      </c>
      <c r="I1020" s="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</row>
    <row r="1021" spans="1:21">
      <c r="A1021" s="7">
        <v>1012</v>
      </c>
      <c r="B1021" s="16"/>
      <c r="C1021" s="16" t="s">
        <v>813</v>
      </c>
      <c r="D1021" s="6"/>
      <c r="E1021" s="7">
        <v>400</v>
      </c>
      <c r="F1021" s="6" t="s">
        <v>81</v>
      </c>
      <c r="G1021" s="17">
        <v>1250</v>
      </c>
      <c r="H1021" s="17">
        <v>500000</v>
      </c>
      <c r="I1021" s="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</row>
    <row r="1022" spans="1:21">
      <c r="A1022" s="7">
        <v>1013</v>
      </c>
      <c r="B1022" s="16"/>
      <c r="C1022" s="16" t="s">
        <v>814</v>
      </c>
      <c r="D1022" s="6"/>
      <c r="E1022" s="7">
        <v>400</v>
      </c>
      <c r="F1022" s="6" t="s">
        <v>81</v>
      </c>
      <c r="G1022" s="17">
        <v>750</v>
      </c>
      <c r="H1022" s="17">
        <v>300000</v>
      </c>
      <c r="I1022" s="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</row>
    <row r="1023" spans="1:21">
      <c r="A1023" s="7">
        <v>1014</v>
      </c>
      <c r="B1023" s="16"/>
      <c r="C1023" s="16" t="s">
        <v>815</v>
      </c>
      <c r="D1023" s="6"/>
      <c r="E1023" s="7">
        <v>400</v>
      </c>
      <c r="F1023" s="6" t="s">
        <v>81</v>
      </c>
      <c r="G1023" s="17">
        <v>900</v>
      </c>
      <c r="H1023" s="17">
        <v>360000</v>
      </c>
      <c r="I1023" s="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</row>
    <row r="1024" spans="1:21" ht="25.5">
      <c r="A1024" s="9">
        <v>1015</v>
      </c>
      <c r="B1024" s="13" t="s">
        <v>48</v>
      </c>
      <c r="C1024" s="13" t="s">
        <v>337</v>
      </c>
      <c r="D1024" s="14" t="s">
        <v>38</v>
      </c>
      <c r="E1024" s="14"/>
      <c r="F1024" s="14"/>
      <c r="G1024" s="13"/>
      <c r="H1024" s="15">
        <v>1690520</v>
      </c>
      <c r="I1024" s="14" t="s">
        <v>26</v>
      </c>
      <c r="J1024" s="19">
        <v>2</v>
      </c>
      <c r="K1024" s="19"/>
      <c r="L1024" s="19"/>
      <c r="M1024" s="19"/>
      <c r="N1024" s="19">
        <v>2</v>
      </c>
      <c r="O1024" s="19"/>
      <c r="P1024" s="19">
        <v>2</v>
      </c>
      <c r="Q1024" s="19"/>
      <c r="R1024" s="19"/>
      <c r="S1024" s="19">
        <v>2</v>
      </c>
      <c r="T1024" s="19"/>
      <c r="U1024" s="19"/>
    </row>
    <row r="1025" spans="1:21">
      <c r="A1025" s="7">
        <v>1016</v>
      </c>
      <c r="B1025" s="16"/>
      <c r="C1025" s="16" t="s">
        <v>160</v>
      </c>
      <c r="D1025" s="6"/>
      <c r="E1025" s="7">
        <v>120</v>
      </c>
      <c r="F1025" s="6" t="s">
        <v>109</v>
      </c>
      <c r="G1025" s="17">
        <v>525</v>
      </c>
      <c r="H1025" s="17">
        <v>63000</v>
      </c>
      <c r="I1025" s="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</row>
    <row r="1026" spans="1:21">
      <c r="A1026" s="7">
        <v>1017</v>
      </c>
      <c r="B1026" s="16"/>
      <c r="C1026" s="16" t="s">
        <v>810</v>
      </c>
      <c r="D1026" s="6"/>
      <c r="E1026" s="7">
        <v>32</v>
      </c>
      <c r="F1026" s="6" t="s">
        <v>162</v>
      </c>
      <c r="G1026" s="17">
        <v>1500</v>
      </c>
      <c r="H1026" s="17">
        <v>48000</v>
      </c>
      <c r="I1026" s="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</row>
    <row r="1027" spans="1:21">
      <c r="A1027" s="7">
        <v>1018</v>
      </c>
      <c r="B1027" s="16"/>
      <c r="C1027" s="16" t="s">
        <v>816</v>
      </c>
      <c r="D1027" s="6"/>
      <c r="E1027" s="7">
        <v>280</v>
      </c>
      <c r="F1027" s="6" t="s">
        <v>81</v>
      </c>
      <c r="G1027" s="17">
        <v>1000</v>
      </c>
      <c r="H1027" s="17">
        <v>280000</v>
      </c>
      <c r="I1027" s="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</row>
    <row r="1028" spans="1:21">
      <c r="A1028" s="7">
        <v>1019</v>
      </c>
      <c r="B1028" s="16"/>
      <c r="C1028" s="16" t="s">
        <v>817</v>
      </c>
      <c r="D1028" s="6"/>
      <c r="E1028" s="7">
        <v>280</v>
      </c>
      <c r="F1028" s="6" t="s">
        <v>81</v>
      </c>
      <c r="G1028" s="17">
        <v>720</v>
      </c>
      <c r="H1028" s="17">
        <v>201600</v>
      </c>
      <c r="I1028" s="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</row>
    <row r="1029" spans="1:21">
      <c r="A1029" s="7">
        <v>1020</v>
      </c>
      <c r="B1029" s="16"/>
      <c r="C1029" s="16" t="s">
        <v>818</v>
      </c>
      <c r="D1029" s="6"/>
      <c r="E1029" s="7">
        <v>280</v>
      </c>
      <c r="F1029" s="6" t="s">
        <v>81</v>
      </c>
      <c r="G1029" s="17">
        <v>1200</v>
      </c>
      <c r="H1029" s="17">
        <v>336000</v>
      </c>
      <c r="I1029" s="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</row>
    <row r="1030" spans="1:21">
      <c r="A1030" s="7">
        <v>1021</v>
      </c>
      <c r="B1030" s="16"/>
      <c r="C1030" s="16" t="s">
        <v>819</v>
      </c>
      <c r="D1030" s="6"/>
      <c r="E1030" s="7">
        <v>280</v>
      </c>
      <c r="F1030" s="6" t="s">
        <v>81</v>
      </c>
      <c r="G1030" s="17">
        <v>720</v>
      </c>
      <c r="H1030" s="17">
        <v>201600</v>
      </c>
      <c r="I1030" s="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</row>
    <row r="1031" spans="1:21">
      <c r="A1031" s="7">
        <v>1022</v>
      </c>
      <c r="B1031" s="16"/>
      <c r="C1031" s="16" t="s">
        <v>820</v>
      </c>
      <c r="D1031" s="6"/>
      <c r="E1031" s="7">
        <v>280</v>
      </c>
      <c r="F1031" s="6" t="s">
        <v>81</v>
      </c>
      <c r="G1031" s="17">
        <v>1400</v>
      </c>
      <c r="H1031" s="17">
        <v>392000</v>
      </c>
      <c r="I1031" s="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</row>
    <row r="1032" spans="1:21">
      <c r="A1032" s="7">
        <v>1023</v>
      </c>
      <c r="B1032" s="16"/>
      <c r="C1032" s="16" t="s">
        <v>174</v>
      </c>
      <c r="D1032" s="6"/>
      <c r="E1032" s="7">
        <v>280</v>
      </c>
      <c r="F1032" s="6" t="s">
        <v>85</v>
      </c>
      <c r="G1032" s="17">
        <v>450</v>
      </c>
      <c r="H1032" s="17">
        <v>126000</v>
      </c>
      <c r="I1032" s="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</row>
    <row r="1033" spans="1:21">
      <c r="A1033" s="7">
        <v>1024</v>
      </c>
      <c r="B1033" s="16"/>
      <c r="C1033" s="16" t="s">
        <v>124</v>
      </c>
      <c r="D1033" s="6"/>
      <c r="E1033" s="7">
        <v>16</v>
      </c>
      <c r="F1033" s="6" t="s">
        <v>283</v>
      </c>
      <c r="G1033" s="17">
        <v>520</v>
      </c>
      <c r="H1033" s="17">
        <v>8320</v>
      </c>
      <c r="I1033" s="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</row>
    <row r="1034" spans="1:21">
      <c r="A1034" s="7">
        <v>1025</v>
      </c>
      <c r="B1034" s="16"/>
      <c r="C1034" s="16" t="s">
        <v>600</v>
      </c>
      <c r="D1034" s="6"/>
      <c r="E1034" s="7">
        <v>120</v>
      </c>
      <c r="F1034" s="6" t="s">
        <v>109</v>
      </c>
      <c r="G1034" s="17">
        <v>150</v>
      </c>
      <c r="H1034" s="17">
        <v>18000</v>
      </c>
      <c r="I1034" s="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</row>
    <row r="1035" spans="1:21">
      <c r="A1035" s="7">
        <v>1026</v>
      </c>
      <c r="B1035" s="16"/>
      <c r="C1035" s="16" t="s">
        <v>341</v>
      </c>
      <c r="D1035" s="6"/>
      <c r="E1035" s="7">
        <v>80</v>
      </c>
      <c r="F1035" s="6" t="s">
        <v>109</v>
      </c>
      <c r="G1035" s="17">
        <v>200</v>
      </c>
      <c r="H1035" s="17">
        <v>16000</v>
      </c>
      <c r="I1035" s="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</row>
    <row r="1036" spans="1:21">
      <c r="A1036" s="9">
        <v>1027</v>
      </c>
      <c r="B1036" s="13" t="s">
        <v>48</v>
      </c>
      <c r="C1036" s="13" t="s">
        <v>786</v>
      </c>
      <c r="D1036" s="14" t="s">
        <v>38</v>
      </c>
      <c r="E1036" s="14"/>
      <c r="F1036" s="14"/>
      <c r="G1036" s="13"/>
      <c r="H1036" s="15">
        <v>243000</v>
      </c>
      <c r="I1036" s="14" t="s">
        <v>26</v>
      </c>
      <c r="J1036" s="19"/>
      <c r="K1036" s="19">
        <v>1</v>
      </c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</row>
    <row r="1037" spans="1:21">
      <c r="A1037" s="7">
        <v>1028</v>
      </c>
      <c r="B1037" s="16"/>
      <c r="C1037" s="16" t="s">
        <v>821</v>
      </c>
      <c r="D1037" s="6"/>
      <c r="E1037" s="7">
        <v>30</v>
      </c>
      <c r="F1037" s="6" t="s">
        <v>81</v>
      </c>
      <c r="G1037" s="17">
        <v>8100</v>
      </c>
      <c r="H1037" s="17">
        <v>243000</v>
      </c>
      <c r="I1037" s="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</row>
    <row r="1038" spans="1:21" ht="25.5">
      <c r="A1038" s="9">
        <v>1029</v>
      </c>
      <c r="B1038" s="13" t="s">
        <v>48</v>
      </c>
      <c r="C1038" s="13" t="s">
        <v>421</v>
      </c>
      <c r="D1038" s="14" t="s">
        <v>38</v>
      </c>
      <c r="E1038" s="14"/>
      <c r="F1038" s="14"/>
      <c r="G1038" s="13"/>
      <c r="H1038" s="15">
        <v>551750</v>
      </c>
      <c r="I1038" s="14" t="s">
        <v>26</v>
      </c>
      <c r="J1038" s="19"/>
      <c r="K1038" s="19"/>
      <c r="L1038" s="19"/>
      <c r="M1038" s="19"/>
      <c r="N1038" s="19"/>
      <c r="O1038" s="19"/>
      <c r="P1038" s="19">
        <v>1</v>
      </c>
      <c r="Q1038" s="19"/>
      <c r="R1038" s="19"/>
      <c r="S1038" s="19"/>
      <c r="T1038" s="19"/>
      <c r="U1038" s="19"/>
    </row>
    <row r="1039" spans="1:21">
      <c r="A1039" s="7">
        <v>1030</v>
      </c>
      <c r="B1039" s="16"/>
      <c r="C1039" s="16" t="s">
        <v>822</v>
      </c>
      <c r="D1039" s="6"/>
      <c r="E1039" s="7">
        <v>4</v>
      </c>
      <c r="F1039" s="6" t="s">
        <v>226</v>
      </c>
      <c r="G1039" s="17">
        <v>137937.5</v>
      </c>
      <c r="H1039" s="17">
        <v>551750</v>
      </c>
      <c r="I1039" s="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</row>
    <row r="1040" spans="1:21">
      <c r="A1040" s="9">
        <v>1031</v>
      </c>
      <c r="B1040" s="13" t="s">
        <v>48</v>
      </c>
      <c r="C1040" s="13" t="s">
        <v>754</v>
      </c>
      <c r="D1040" s="14" t="s">
        <v>38</v>
      </c>
      <c r="E1040" s="14"/>
      <c r="F1040" s="14"/>
      <c r="G1040" s="13"/>
      <c r="H1040" s="15">
        <v>40000</v>
      </c>
      <c r="I1040" s="14" t="s">
        <v>26</v>
      </c>
      <c r="J1040" s="19"/>
      <c r="K1040" s="19"/>
      <c r="L1040" s="19"/>
      <c r="M1040" s="19">
        <v>1</v>
      </c>
      <c r="N1040" s="19"/>
      <c r="O1040" s="19"/>
      <c r="P1040" s="19"/>
      <c r="Q1040" s="19"/>
      <c r="R1040" s="19"/>
      <c r="S1040" s="19"/>
      <c r="T1040" s="19"/>
      <c r="U1040" s="19"/>
    </row>
    <row r="1041" spans="1:21">
      <c r="A1041" s="7">
        <v>1032</v>
      </c>
      <c r="B1041" s="16"/>
      <c r="C1041" s="16" t="s">
        <v>823</v>
      </c>
      <c r="D1041" s="6"/>
      <c r="E1041" s="7">
        <v>20</v>
      </c>
      <c r="F1041" s="6" t="s">
        <v>81</v>
      </c>
      <c r="G1041" s="17">
        <v>2000</v>
      </c>
      <c r="H1041" s="17">
        <v>40000</v>
      </c>
      <c r="I1041" s="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</row>
    <row r="1042" spans="1:21">
      <c r="A1042" s="9">
        <v>1033</v>
      </c>
      <c r="B1042" s="13" t="s">
        <v>48</v>
      </c>
      <c r="C1042" s="13" t="s">
        <v>789</v>
      </c>
      <c r="D1042" s="14" t="s">
        <v>38</v>
      </c>
      <c r="E1042" s="14"/>
      <c r="F1042" s="14"/>
      <c r="G1042" s="13"/>
      <c r="H1042" s="15">
        <v>51600</v>
      </c>
      <c r="I1042" s="14" t="s">
        <v>26</v>
      </c>
      <c r="J1042" s="19"/>
      <c r="K1042" s="19">
        <v>1</v>
      </c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</row>
    <row r="1043" spans="1:21">
      <c r="A1043" s="7">
        <v>1034</v>
      </c>
      <c r="B1043" s="16"/>
      <c r="C1043" s="16" t="s">
        <v>824</v>
      </c>
      <c r="D1043" s="6"/>
      <c r="E1043" s="7">
        <v>43</v>
      </c>
      <c r="F1043" s="6" t="s">
        <v>81</v>
      </c>
      <c r="G1043" s="17">
        <v>1200</v>
      </c>
      <c r="H1043" s="17">
        <v>51600</v>
      </c>
      <c r="I1043" s="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</row>
    <row r="1044" spans="1:21" ht="51">
      <c r="A1044" s="9">
        <v>1035</v>
      </c>
      <c r="B1044" s="13" t="s">
        <v>48</v>
      </c>
      <c r="C1044" s="13" t="s">
        <v>825</v>
      </c>
      <c r="D1044" s="14" t="s">
        <v>38</v>
      </c>
      <c r="E1044" s="14"/>
      <c r="F1044" s="14"/>
      <c r="G1044" s="13"/>
      <c r="H1044" s="15">
        <v>30000</v>
      </c>
      <c r="I1044" s="14" t="s">
        <v>26</v>
      </c>
      <c r="J1044" s="19"/>
      <c r="K1044" s="19"/>
      <c r="L1044" s="19"/>
      <c r="M1044" s="19"/>
      <c r="N1044" s="19"/>
      <c r="O1044" s="19"/>
      <c r="P1044" s="19">
        <v>1</v>
      </c>
      <c r="Q1044" s="19"/>
      <c r="R1044" s="19"/>
      <c r="S1044" s="19"/>
      <c r="T1044" s="19"/>
      <c r="U1044" s="19"/>
    </row>
    <row r="1045" spans="1:21">
      <c r="A1045" s="7">
        <v>1036</v>
      </c>
      <c r="B1045" s="16"/>
      <c r="C1045" s="16" t="s">
        <v>803</v>
      </c>
      <c r="D1045" s="6"/>
      <c r="E1045" s="7">
        <v>10</v>
      </c>
      <c r="F1045" s="6" t="s">
        <v>81</v>
      </c>
      <c r="G1045" s="17">
        <v>3000</v>
      </c>
      <c r="H1045" s="17">
        <v>30000</v>
      </c>
      <c r="I1045" s="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</row>
    <row r="1046" spans="1:21" ht="25.5">
      <c r="A1046" s="9">
        <v>1037</v>
      </c>
      <c r="B1046" s="13" t="s">
        <v>48</v>
      </c>
      <c r="C1046" s="13" t="s">
        <v>740</v>
      </c>
      <c r="D1046" s="14" t="s">
        <v>38</v>
      </c>
      <c r="E1046" s="14"/>
      <c r="F1046" s="14"/>
      <c r="G1046" s="13"/>
      <c r="H1046" s="15">
        <v>179550</v>
      </c>
      <c r="I1046" s="14" t="s">
        <v>26</v>
      </c>
      <c r="J1046" s="19"/>
      <c r="K1046" s="19"/>
      <c r="L1046" s="19"/>
      <c r="M1046" s="19"/>
      <c r="N1046" s="19"/>
      <c r="O1046" s="19">
        <v>1</v>
      </c>
      <c r="P1046" s="19"/>
      <c r="Q1046" s="19"/>
      <c r="R1046" s="19"/>
      <c r="S1046" s="19"/>
      <c r="T1046" s="19"/>
      <c r="U1046" s="19"/>
    </row>
    <row r="1047" spans="1:21">
      <c r="A1047" s="7">
        <v>1038</v>
      </c>
      <c r="B1047" s="16"/>
      <c r="C1047" s="16" t="s">
        <v>809</v>
      </c>
      <c r="D1047" s="6"/>
      <c r="E1047" s="7">
        <v>63</v>
      </c>
      <c r="F1047" s="6" t="s">
        <v>81</v>
      </c>
      <c r="G1047" s="17">
        <v>750</v>
      </c>
      <c r="H1047" s="17">
        <v>47250</v>
      </c>
      <c r="I1047" s="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</row>
    <row r="1048" spans="1:21">
      <c r="A1048" s="7">
        <v>1039</v>
      </c>
      <c r="B1048" s="16"/>
      <c r="C1048" s="16" t="s">
        <v>805</v>
      </c>
      <c r="D1048" s="6"/>
      <c r="E1048" s="7">
        <v>63</v>
      </c>
      <c r="F1048" s="6" t="s">
        <v>81</v>
      </c>
      <c r="G1048" s="17">
        <v>900</v>
      </c>
      <c r="H1048" s="17">
        <v>56700</v>
      </c>
      <c r="I1048" s="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</row>
    <row r="1049" spans="1:21">
      <c r="A1049" s="7">
        <v>1040</v>
      </c>
      <c r="B1049" s="16"/>
      <c r="C1049" s="16" t="s">
        <v>806</v>
      </c>
      <c r="D1049" s="6"/>
      <c r="E1049" s="7">
        <v>63</v>
      </c>
      <c r="F1049" s="6" t="s">
        <v>81</v>
      </c>
      <c r="G1049" s="17">
        <v>600</v>
      </c>
      <c r="H1049" s="17">
        <v>37800</v>
      </c>
      <c r="I1049" s="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</row>
    <row r="1050" spans="1:21">
      <c r="A1050" s="7">
        <v>1041</v>
      </c>
      <c r="B1050" s="16"/>
      <c r="C1050" s="16" t="s">
        <v>807</v>
      </c>
      <c r="D1050" s="6"/>
      <c r="E1050" s="7">
        <v>63</v>
      </c>
      <c r="F1050" s="6" t="s">
        <v>81</v>
      </c>
      <c r="G1050" s="17">
        <v>600</v>
      </c>
      <c r="H1050" s="17">
        <v>37800</v>
      </c>
      <c r="I1050" s="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</row>
    <row r="1051" spans="1:21" ht="25.5">
      <c r="A1051" s="9">
        <v>1042</v>
      </c>
      <c r="B1051" s="13" t="s">
        <v>48</v>
      </c>
      <c r="C1051" s="13" t="s">
        <v>723</v>
      </c>
      <c r="D1051" s="14" t="s">
        <v>38</v>
      </c>
      <c r="E1051" s="14"/>
      <c r="F1051" s="14"/>
      <c r="G1051" s="13"/>
      <c r="H1051" s="15">
        <v>253080</v>
      </c>
      <c r="I1051" s="14" t="s">
        <v>26</v>
      </c>
      <c r="J1051" s="19"/>
      <c r="K1051" s="19"/>
      <c r="L1051" s="19"/>
      <c r="M1051" s="19"/>
      <c r="N1051" s="19"/>
      <c r="O1051" s="19">
        <v>1</v>
      </c>
      <c r="P1051" s="19"/>
      <c r="Q1051" s="19"/>
      <c r="R1051" s="19"/>
      <c r="S1051" s="19"/>
      <c r="T1051" s="19"/>
      <c r="U1051" s="19"/>
    </row>
    <row r="1052" spans="1:21">
      <c r="A1052" s="7">
        <v>1043</v>
      </c>
      <c r="B1052" s="16"/>
      <c r="C1052" s="16" t="s">
        <v>454</v>
      </c>
      <c r="D1052" s="6"/>
      <c r="E1052" s="7">
        <v>111</v>
      </c>
      <c r="F1052" s="6" t="s">
        <v>81</v>
      </c>
      <c r="G1052" s="17">
        <v>600</v>
      </c>
      <c r="H1052" s="17">
        <v>66600</v>
      </c>
      <c r="I1052" s="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</row>
    <row r="1053" spans="1:21">
      <c r="A1053" s="7">
        <v>1044</v>
      </c>
      <c r="B1053" s="16"/>
      <c r="C1053" s="16" t="s">
        <v>103</v>
      </c>
      <c r="D1053" s="6"/>
      <c r="E1053" s="7">
        <v>111</v>
      </c>
      <c r="F1053" s="6" t="s">
        <v>81</v>
      </c>
      <c r="G1053" s="17">
        <v>720</v>
      </c>
      <c r="H1053" s="17">
        <v>79920</v>
      </c>
      <c r="I1053" s="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</row>
    <row r="1054" spans="1:21">
      <c r="A1054" s="7">
        <v>1045</v>
      </c>
      <c r="B1054" s="16"/>
      <c r="C1054" s="16" t="s">
        <v>102</v>
      </c>
      <c r="D1054" s="6"/>
      <c r="E1054" s="7">
        <v>111</v>
      </c>
      <c r="F1054" s="6" t="s">
        <v>81</v>
      </c>
      <c r="G1054" s="17">
        <v>480</v>
      </c>
      <c r="H1054" s="17">
        <v>53280</v>
      </c>
      <c r="I1054" s="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</row>
    <row r="1055" spans="1:21">
      <c r="A1055" s="7">
        <v>1046</v>
      </c>
      <c r="B1055" s="16"/>
      <c r="C1055" s="16" t="s">
        <v>104</v>
      </c>
      <c r="D1055" s="6"/>
      <c r="E1055" s="7">
        <v>111</v>
      </c>
      <c r="F1055" s="6" t="s">
        <v>81</v>
      </c>
      <c r="G1055" s="17">
        <v>480</v>
      </c>
      <c r="H1055" s="17">
        <v>53280</v>
      </c>
      <c r="I1055" s="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</row>
    <row r="1056" spans="1:21" ht="38.25">
      <c r="A1056" s="9">
        <v>1047</v>
      </c>
      <c r="B1056" s="13" t="s">
        <v>48</v>
      </c>
      <c r="C1056" s="13" t="s">
        <v>752</v>
      </c>
      <c r="D1056" s="14" t="s">
        <v>38</v>
      </c>
      <c r="E1056" s="14"/>
      <c r="F1056" s="14"/>
      <c r="G1056" s="13"/>
      <c r="H1056" s="15">
        <v>72000</v>
      </c>
      <c r="I1056" s="14" t="s">
        <v>26</v>
      </c>
      <c r="J1056" s="19"/>
      <c r="K1056" s="19"/>
      <c r="L1056" s="19"/>
      <c r="M1056" s="19"/>
      <c r="N1056" s="19"/>
      <c r="O1056" s="19"/>
      <c r="P1056" s="19"/>
      <c r="Q1056" s="19">
        <v>1</v>
      </c>
      <c r="R1056" s="19"/>
      <c r="S1056" s="19"/>
      <c r="T1056" s="19"/>
      <c r="U1056" s="19"/>
    </row>
    <row r="1057" spans="1:21">
      <c r="A1057" s="7">
        <v>1048</v>
      </c>
      <c r="B1057" s="16"/>
      <c r="C1057" s="16" t="s">
        <v>826</v>
      </c>
      <c r="D1057" s="6"/>
      <c r="E1057" s="7">
        <v>40</v>
      </c>
      <c r="F1057" s="6" t="s">
        <v>81</v>
      </c>
      <c r="G1057" s="17">
        <v>1800</v>
      </c>
      <c r="H1057" s="17">
        <v>72000</v>
      </c>
      <c r="I1057" s="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</row>
    <row r="1058" spans="1:21" ht="25.5">
      <c r="A1058" s="9">
        <v>1049</v>
      </c>
      <c r="B1058" s="13" t="s">
        <v>48</v>
      </c>
      <c r="C1058" s="13" t="s">
        <v>782</v>
      </c>
      <c r="D1058" s="14" t="s">
        <v>38</v>
      </c>
      <c r="E1058" s="14"/>
      <c r="F1058" s="14"/>
      <c r="G1058" s="13"/>
      <c r="H1058" s="15">
        <v>98280</v>
      </c>
      <c r="I1058" s="14" t="s">
        <v>26</v>
      </c>
      <c r="J1058" s="19"/>
      <c r="K1058" s="19"/>
      <c r="L1058" s="19"/>
      <c r="M1058" s="19"/>
      <c r="N1058" s="19"/>
      <c r="O1058" s="19">
        <v>1</v>
      </c>
      <c r="P1058" s="19"/>
      <c r="Q1058" s="19"/>
      <c r="R1058" s="19"/>
      <c r="S1058" s="19"/>
      <c r="T1058" s="19"/>
      <c r="U1058" s="19"/>
    </row>
    <row r="1059" spans="1:21">
      <c r="A1059" s="7">
        <v>1050</v>
      </c>
      <c r="B1059" s="16"/>
      <c r="C1059" s="16" t="s">
        <v>463</v>
      </c>
      <c r="D1059" s="6"/>
      <c r="E1059" s="7">
        <v>42</v>
      </c>
      <c r="F1059" s="6" t="s">
        <v>81</v>
      </c>
      <c r="G1059" s="17">
        <v>720</v>
      </c>
      <c r="H1059" s="17">
        <v>30240</v>
      </c>
      <c r="I1059" s="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</row>
    <row r="1060" spans="1:21">
      <c r="A1060" s="7">
        <v>1051</v>
      </c>
      <c r="B1060" s="16"/>
      <c r="C1060" s="16" t="s">
        <v>311</v>
      </c>
      <c r="D1060" s="6"/>
      <c r="E1060" s="7">
        <v>42</v>
      </c>
      <c r="F1060" s="6" t="s">
        <v>81</v>
      </c>
      <c r="G1060" s="17">
        <v>720</v>
      </c>
      <c r="H1060" s="17">
        <v>30240</v>
      </c>
      <c r="I1060" s="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</row>
    <row r="1061" spans="1:21">
      <c r="A1061" s="7">
        <v>1052</v>
      </c>
      <c r="B1061" s="16"/>
      <c r="C1061" s="16" t="s">
        <v>312</v>
      </c>
      <c r="D1061" s="6"/>
      <c r="E1061" s="7">
        <v>42</v>
      </c>
      <c r="F1061" s="6" t="s">
        <v>81</v>
      </c>
      <c r="G1061" s="17">
        <v>900</v>
      </c>
      <c r="H1061" s="17">
        <v>37800</v>
      </c>
      <c r="I1061" s="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</row>
    <row r="1062" spans="1:21" ht="25.5">
      <c r="A1062" s="9">
        <v>1053</v>
      </c>
      <c r="B1062" s="13" t="s">
        <v>48</v>
      </c>
      <c r="C1062" s="13" t="s">
        <v>744</v>
      </c>
      <c r="D1062" s="14" t="s">
        <v>38</v>
      </c>
      <c r="E1062" s="14"/>
      <c r="F1062" s="14"/>
      <c r="G1062" s="13"/>
      <c r="H1062" s="15">
        <v>247470</v>
      </c>
      <c r="I1062" s="14" t="s">
        <v>26</v>
      </c>
      <c r="J1062" s="19"/>
      <c r="K1062" s="19"/>
      <c r="L1062" s="19"/>
      <c r="M1062" s="19"/>
      <c r="N1062" s="19"/>
      <c r="O1062" s="19">
        <v>1</v>
      </c>
      <c r="P1062" s="19"/>
      <c r="Q1062" s="19"/>
      <c r="R1062" s="19"/>
      <c r="S1062" s="19"/>
      <c r="T1062" s="19"/>
      <c r="U1062" s="19"/>
    </row>
    <row r="1063" spans="1:21">
      <c r="A1063" s="7">
        <v>1054</v>
      </c>
      <c r="B1063" s="16"/>
      <c r="C1063" s="16" t="s">
        <v>270</v>
      </c>
      <c r="D1063" s="6"/>
      <c r="E1063" s="7">
        <v>113</v>
      </c>
      <c r="F1063" s="6" t="s">
        <v>81</v>
      </c>
      <c r="G1063" s="17">
        <v>540</v>
      </c>
      <c r="H1063" s="17">
        <v>61020</v>
      </c>
      <c r="I1063" s="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</row>
    <row r="1064" spans="1:21">
      <c r="A1064" s="7">
        <v>1055</v>
      </c>
      <c r="B1064" s="16"/>
      <c r="C1064" s="16" t="s">
        <v>272</v>
      </c>
      <c r="D1064" s="6"/>
      <c r="E1064" s="7">
        <v>113</v>
      </c>
      <c r="F1064" s="6" t="s">
        <v>81</v>
      </c>
      <c r="G1064" s="17">
        <v>750</v>
      </c>
      <c r="H1064" s="17">
        <v>84750</v>
      </c>
      <c r="I1064" s="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</row>
    <row r="1065" spans="1:21">
      <c r="A1065" s="7">
        <v>1056</v>
      </c>
      <c r="B1065" s="16"/>
      <c r="C1065" s="16" t="s">
        <v>271</v>
      </c>
      <c r="D1065" s="6"/>
      <c r="E1065" s="7">
        <v>113</v>
      </c>
      <c r="F1065" s="6" t="s">
        <v>81</v>
      </c>
      <c r="G1065" s="17">
        <v>450</v>
      </c>
      <c r="H1065" s="17">
        <v>50850</v>
      </c>
      <c r="I1065" s="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</row>
    <row r="1066" spans="1:21">
      <c r="A1066" s="7">
        <v>1057</v>
      </c>
      <c r="B1066" s="16"/>
      <c r="C1066" s="16" t="s">
        <v>273</v>
      </c>
      <c r="D1066" s="6"/>
      <c r="E1066" s="7">
        <v>113</v>
      </c>
      <c r="F1066" s="6" t="s">
        <v>81</v>
      </c>
      <c r="G1066" s="17">
        <v>450</v>
      </c>
      <c r="H1066" s="17">
        <v>50850</v>
      </c>
      <c r="I1066" s="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</row>
    <row r="1067" spans="1:21" ht="25.5">
      <c r="A1067" s="9">
        <v>1058</v>
      </c>
      <c r="B1067" s="13" t="s">
        <v>48</v>
      </c>
      <c r="C1067" s="13" t="s">
        <v>785</v>
      </c>
      <c r="D1067" s="14" t="s">
        <v>38</v>
      </c>
      <c r="E1067" s="14"/>
      <c r="F1067" s="14"/>
      <c r="G1067" s="13"/>
      <c r="H1067" s="15">
        <v>141120</v>
      </c>
      <c r="I1067" s="14" t="s">
        <v>26</v>
      </c>
      <c r="J1067" s="19"/>
      <c r="K1067" s="19"/>
      <c r="L1067" s="19"/>
      <c r="M1067" s="19"/>
      <c r="N1067" s="19"/>
      <c r="O1067" s="19">
        <v>1</v>
      </c>
      <c r="P1067" s="19"/>
      <c r="Q1067" s="19"/>
      <c r="R1067" s="19"/>
      <c r="S1067" s="19"/>
      <c r="T1067" s="19"/>
      <c r="U1067" s="19"/>
    </row>
    <row r="1068" spans="1:21">
      <c r="A1068" s="7">
        <v>1059</v>
      </c>
      <c r="B1068" s="16"/>
      <c r="C1068" s="16" t="s">
        <v>827</v>
      </c>
      <c r="D1068" s="6"/>
      <c r="E1068" s="7">
        <v>28</v>
      </c>
      <c r="F1068" s="6" t="s">
        <v>81</v>
      </c>
      <c r="G1068" s="17">
        <v>2160</v>
      </c>
      <c r="H1068" s="17">
        <v>60480</v>
      </c>
      <c r="I1068" s="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</row>
    <row r="1069" spans="1:21">
      <c r="A1069" s="7">
        <v>1060</v>
      </c>
      <c r="B1069" s="16"/>
      <c r="C1069" s="16" t="s">
        <v>828</v>
      </c>
      <c r="D1069" s="6"/>
      <c r="E1069" s="7">
        <v>28</v>
      </c>
      <c r="F1069" s="6" t="s">
        <v>81</v>
      </c>
      <c r="G1069" s="17">
        <v>1440</v>
      </c>
      <c r="H1069" s="17">
        <v>40320</v>
      </c>
      <c r="I1069" s="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</row>
    <row r="1070" spans="1:21">
      <c r="A1070" s="7">
        <v>1061</v>
      </c>
      <c r="B1070" s="16"/>
      <c r="C1070" s="16" t="s">
        <v>828</v>
      </c>
      <c r="D1070" s="6"/>
      <c r="E1070" s="7">
        <v>28</v>
      </c>
      <c r="F1070" s="6" t="s">
        <v>81</v>
      </c>
      <c r="G1070" s="17">
        <v>1440</v>
      </c>
      <c r="H1070" s="17">
        <v>40320</v>
      </c>
      <c r="I1070" s="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</row>
    <row r="1071" spans="1:21">
      <c r="A1071" s="30"/>
      <c r="B1071" s="31"/>
      <c r="C1071" s="32" t="s">
        <v>50</v>
      </c>
      <c r="D1071" s="30"/>
      <c r="E1071" s="30"/>
      <c r="F1071" s="30"/>
      <c r="G1071" s="31"/>
      <c r="H1071" s="33">
        <v>37106424.539999999</v>
      </c>
      <c r="I1071" s="30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</row>
    <row r="1072" spans="1:21">
      <c r="A1072"/>
      <c r="D1072"/>
      <c r="E1072"/>
      <c r="F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</row>
    <row r="1073" spans="1:21">
      <c r="A1073" s="34" t="s">
        <v>51</v>
      </c>
      <c r="D1073"/>
      <c r="E1073"/>
      <c r="F1073"/>
      <c r="I1073"/>
      <c r="J1073"/>
      <c r="K1073"/>
      <c r="L1073" s="286" t="s">
        <v>53</v>
      </c>
      <c r="M1073" s="287"/>
      <c r="N1073" s="287"/>
      <c r="O1073" s="287"/>
      <c r="P1073" s="287"/>
      <c r="Q1073" s="287"/>
      <c r="R1073" s="287"/>
      <c r="S1073" s="287"/>
      <c r="T1073" s="287"/>
      <c r="U1073" s="287"/>
    </row>
    <row r="1076" spans="1:21" s="2" customFormat="1">
      <c r="A1076" s="35" t="s">
        <v>528</v>
      </c>
      <c r="B1076" s="35"/>
      <c r="C1076" s="35"/>
      <c r="D1076" s="36"/>
      <c r="E1076" s="36"/>
      <c r="F1076" s="36"/>
      <c r="G1076" s="35"/>
      <c r="H1076" s="35"/>
      <c r="I1076" s="36"/>
      <c r="J1076" s="40"/>
      <c r="K1076" s="40"/>
      <c r="L1076" s="293" t="s">
        <v>54</v>
      </c>
      <c r="M1076" s="293"/>
      <c r="N1076" s="293"/>
      <c r="O1076" s="293"/>
      <c r="P1076" s="293"/>
      <c r="Q1076" s="293"/>
      <c r="R1076" s="293"/>
      <c r="S1076" s="293"/>
      <c r="T1076" s="293"/>
      <c r="U1076" s="293"/>
    </row>
    <row r="1077" spans="1:21">
      <c r="A1077" s="37" t="s">
        <v>529</v>
      </c>
      <c r="B1077" s="37"/>
      <c r="C1077" s="37"/>
      <c r="D1077" s="38"/>
      <c r="E1077" s="38"/>
      <c r="F1077" s="38"/>
      <c r="G1077" s="37"/>
      <c r="H1077" s="37"/>
      <c r="I1077" s="38"/>
      <c r="J1077" s="41"/>
      <c r="K1077" s="41"/>
      <c r="L1077" s="294" t="s">
        <v>530</v>
      </c>
      <c r="M1077" s="294"/>
      <c r="N1077" s="294"/>
      <c r="O1077" s="294"/>
      <c r="P1077" s="294"/>
      <c r="Q1077" s="294"/>
      <c r="R1077" s="294"/>
      <c r="S1077" s="294"/>
      <c r="T1077" s="294"/>
      <c r="U1077" s="294"/>
    </row>
    <row r="1078" spans="1:21">
      <c r="A1078" s="37" t="s">
        <v>531</v>
      </c>
      <c r="B1078" s="37"/>
      <c r="C1078" s="37"/>
      <c r="D1078" s="38"/>
      <c r="E1078" s="38"/>
      <c r="F1078" s="38"/>
      <c r="G1078" s="37"/>
      <c r="H1078" s="37"/>
      <c r="I1078" s="38"/>
      <c r="J1078" s="41"/>
      <c r="K1078" s="41"/>
      <c r="L1078" s="294" t="s">
        <v>532</v>
      </c>
      <c r="M1078" s="294"/>
      <c r="N1078" s="294"/>
      <c r="O1078" s="294"/>
      <c r="P1078" s="294"/>
      <c r="Q1078" s="294"/>
      <c r="R1078" s="294"/>
      <c r="S1078" s="294"/>
      <c r="T1078" s="294"/>
      <c r="U1078" s="294"/>
    </row>
    <row r="1079" spans="1:21">
      <c r="A1079"/>
    </row>
    <row r="1134" ht="15" customHeight="1"/>
    <row r="1137" spans="1:21" s="2" customFormat="1">
      <c r="A1137" s="1"/>
      <c r="B1137"/>
      <c r="C1137"/>
      <c r="D1137" s="1"/>
      <c r="E1137" s="1"/>
      <c r="F1137" s="1"/>
      <c r="G1137"/>
      <c r="H1137"/>
      <c r="I1137" s="1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</sheetData>
  <autoFilter ref="A9:U1071" xr:uid="{00000000-0009-0000-0000-000003000000}"/>
  <mergeCells count="15">
    <mergeCell ref="E10:G10"/>
    <mergeCell ref="L1073:U1073"/>
    <mergeCell ref="L1076:U1076"/>
    <mergeCell ref="L1077:U1077"/>
    <mergeCell ref="L1078:U1078"/>
    <mergeCell ref="A7:U7"/>
    <mergeCell ref="A8:J8"/>
    <mergeCell ref="K8:U8"/>
    <mergeCell ref="E9:G9"/>
    <mergeCell ref="J9:U9"/>
    <mergeCell ref="A1:U1"/>
    <mergeCell ref="A2:U2"/>
    <mergeCell ref="A3:U3"/>
    <mergeCell ref="A4:U4"/>
    <mergeCell ref="A6:U6"/>
  </mergeCells>
  <pageMargins left="0.23622047244094499" right="0.23622047244094499" top="0.74803149606299202" bottom="0.74803149606299202" header="0.31496062992126" footer="0.31496062992126"/>
  <pageSetup paperSize="9" scale="71" fitToHeight="0" orientation="landscape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2"/>
  <sheetViews>
    <sheetView topLeftCell="C151" workbookViewId="0">
      <selection activeCell="F172" sqref="F172"/>
    </sheetView>
  </sheetViews>
  <sheetFormatPr defaultColWidth="9" defaultRowHeight="15"/>
  <cols>
    <col min="1" max="1" width="18.28515625" customWidth="1"/>
    <col min="2" max="2" width="79.85546875" customWidth="1"/>
    <col min="4" max="5" width="13.28515625" bestFit="1" customWidth="1"/>
    <col min="6" max="6" width="14.28515625" bestFit="1" customWidth="1"/>
    <col min="7" max="7" width="16.5703125" customWidth="1"/>
    <col min="8" max="8" width="15.28515625" customWidth="1"/>
    <col min="9" max="9" width="14.28515625" style="55" customWidth="1"/>
    <col min="10" max="10" width="15.28515625" style="55" customWidth="1"/>
    <col min="11" max="11" width="15.28515625" customWidth="1"/>
    <col min="12" max="12" width="14.28515625" bestFit="1" customWidth="1"/>
    <col min="13" max="14" width="13.28515625" bestFit="1" customWidth="1"/>
  </cols>
  <sheetData>
    <row r="1" spans="1:15">
      <c r="A1" s="56" t="s">
        <v>34</v>
      </c>
      <c r="B1" s="57" t="s">
        <v>403</v>
      </c>
      <c r="C1" s="58" t="s">
        <v>38</v>
      </c>
      <c r="D1" s="58"/>
      <c r="E1" s="58"/>
      <c r="F1" s="59"/>
      <c r="G1" s="60">
        <v>76000</v>
      </c>
    </row>
    <row r="2" spans="1:15">
      <c r="A2" s="56" t="s">
        <v>48</v>
      </c>
      <c r="B2" s="57" t="s">
        <v>403</v>
      </c>
      <c r="C2" s="61" t="s">
        <v>38</v>
      </c>
      <c r="D2" s="61"/>
      <c r="E2" s="61"/>
      <c r="F2" s="62"/>
      <c r="G2" s="60">
        <v>436600</v>
      </c>
      <c r="H2" s="63">
        <f>SUM(G1:G2)</f>
        <v>512600</v>
      </c>
      <c r="K2" s="63">
        <f>SUM(H2:J2)</f>
        <v>512600</v>
      </c>
    </row>
    <row r="3" spans="1:15">
      <c r="A3" s="56"/>
      <c r="B3" s="57"/>
      <c r="C3" s="61"/>
      <c r="D3" s="61"/>
      <c r="E3" s="61"/>
      <c r="F3" s="62"/>
      <c r="G3" s="60"/>
    </row>
    <row r="4" spans="1:15">
      <c r="A4" s="56"/>
      <c r="B4" s="57"/>
      <c r="C4" s="61"/>
      <c r="D4" s="61"/>
      <c r="E4" s="61"/>
      <c r="F4" s="62"/>
      <c r="G4" s="60"/>
    </row>
    <row r="5" spans="1:15">
      <c r="A5" s="56" t="s">
        <v>34</v>
      </c>
      <c r="B5" s="57" t="s">
        <v>407</v>
      </c>
      <c r="C5" s="58" t="s">
        <v>38</v>
      </c>
      <c r="D5" s="58"/>
      <c r="E5" s="58"/>
      <c r="F5" s="59"/>
      <c r="G5" s="60">
        <v>210000</v>
      </c>
    </row>
    <row r="6" spans="1:15">
      <c r="A6" s="56" t="s">
        <v>48</v>
      </c>
      <c r="B6" s="57" t="s">
        <v>407</v>
      </c>
      <c r="C6" s="58" t="s">
        <v>38</v>
      </c>
      <c r="D6" s="58"/>
      <c r="E6" s="58"/>
      <c r="F6" s="59"/>
      <c r="G6" s="60">
        <v>329800</v>
      </c>
      <c r="H6" s="63">
        <f>SUM(G5:G6)</f>
        <v>539800</v>
      </c>
      <c r="I6" s="55">
        <f>+'[1]APB Dlbrn PAMUs-JPBAC'!$E$54</f>
        <v>714128</v>
      </c>
      <c r="K6" s="63">
        <f>SUM(H6:J6)</f>
        <v>1253928</v>
      </c>
      <c r="O6">
        <v>3</v>
      </c>
    </row>
    <row r="7" spans="1:15">
      <c r="A7" s="56"/>
      <c r="B7" s="57"/>
      <c r="C7" s="58"/>
      <c r="D7" s="58"/>
      <c r="E7" s="58"/>
      <c r="F7" s="59"/>
      <c r="G7" s="60"/>
    </row>
    <row r="8" spans="1:15">
      <c r="A8" s="56"/>
      <c r="B8" s="57"/>
      <c r="C8" s="58"/>
      <c r="D8" s="58"/>
      <c r="E8" s="58"/>
      <c r="F8" s="59"/>
      <c r="G8" s="60"/>
    </row>
    <row r="9" spans="1:15">
      <c r="A9" s="56" t="s">
        <v>34</v>
      </c>
      <c r="B9" s="57" t="s">
        <v>405</v>
      </c>
      <c r="C9" s="58" t="s">
        <v>38</v>
      </c>
      <c r="D9" s="58"/>
      <c r="E9" s="58"/>
      <c r="F9" s="59"/>
      <c r="G9" s="60">
        <v>105000</v>
      </c>
    </row>
    <row r="10" spans="1:15">
      <c r="A10" s="56" t="s">
        <v>48</v>
      </c>
      <c r="B10" s="57" t="s">
        <v>405</v>
      </c>
      <c r="C10" s="58" t="s">
        <v>38</v>
      </c>
      <c r="D10" s="58"/>
      <c r="E10" s="58"/>
      <c r="F10" s="59"/>
      <c r="G10" s="60">
        <v>329800</v>
      </c>
      <c r="H10" s="63">
        <f>SUM(G9:G10)</f>
        <v>434800</v>
      </c>
      <c r="I10" s="55">
        <f>+'[1]APB Dlbrn PAMUs-WG'!$E$55</f>
        <v>714128</v>
      </c>
      <c r="J10" s="55">
        <f>+'[1]APB Dlbrn PAMUs-WG'!$E$97</f>
        <v>1888800</v>
      </c>
      <c r="K10" s="63">
        <f>SUM(H10:J10)</f>
        <v>3037728</v>
      </c>
      <c r="O10">
        <v>3</v>
      </c>
    </row>
    <row r="11" spans="1:15">
      <c r="A11" s="56"/>
      <c r="B11" s="57"/>
      <c r="C11" s="58"/>
      <c r="D11" s="58"/>
      <c r="E11" s="58"/>
      <c r="F11" s="59"/>
      <c r="G11" s="60"/>
    </row>
    <row r="12" spans="1:15">
      <c r="A12" s="56"/>
      <c r="B12" s="57"/>
      <c r="C12" s="58"/>
      <c r="D12" s="58"/>
      <c r="E12" s="58"/>
      <c r="F12" s="59"/>
      <c r="G12" s="60"/>
    </row>
    <row r="13" spans="1:15">
      <c r="A13" s="56" t="s">
        <v>34</v>
      </c>
      <c r="B13" s="57" t="s">
        <v>409</v>
      </c>
      <c r="C13" s="58" t="s">
        <v>38</v>
      </c>
      <c r="D13" s="58"/>
      <c r="E13" s="58"/>
      <c r="F13" s="59"/>
      <c r="G13" s="60">
        <v>425000</v>
      </c>
    </row>
    <row r="14" spans="1:15">
      <c r="A14" s="56" t="s">
        <v>48</v>
      </c>
      <c r="B14" s="57" t="s">
        <v>409</v>
      </c>
      <c r="C14" s="58" t="s">
        <v>38</v>
      </c>
      <c r="D14" s="58"/>
      <c r="E14" s="58"/>
      <c r="F14" s="59"/>
      <c r="G14" s="60">
        <v>443500</v>
      </c>
      <c r="H14" s="63">
        <f>SUM(G13:G14)</f>
        <v>868500</v>
      </c>
      <c r="I14" s="55">
        <f>+'[1]APB Dlbrtn PAMUs PA PBAC'!$E$16</f>
        <v>714128</v>
      </c>
      <c r="K14" s="63">
        <f>SUM(H14:J14)</f>
        <v>1582628</v>
      </c>
      <c r="O14">
        <v>3</v>
      </c>
    </row>
    <row r="15" spans="1:15">
      <c r="A15" s="56"/>
      <c r="B15" s="57"/>
      <c r="C15" s="58"/>
      <c r="D15" s="58"/>
      <c r="E15" s="58"/>
      <c r="F15" s="59"/>
      <c r="G15" s="60"/>
    </row>
    <row r="16" spans="1:15">
      <c r="A16" s="56"/>
      <c r="B16" s="57"/>
      <c r="C16" s="58"/>
      <c r="D16" s="58"/>
      <c r="E16" s="58"/>
      <c r="F16" s="59"/>
      <c r="G16" s="60"/>
    </row>
    <row r="17" spans="1:15">
      <c r="A17" s="56" t="s">
        <v>41</v>
      </c>
      <c r="B17" s="57" t="s">
        <v>326</v>
      </c>
      <c r="C17" s="58" t="s">
        <v>38</v>
      </c>
      <c r="D17" s="61"/>
      <c r="E17" s="61"/>
      <c r="F17" s="62"/>
      <c r="G17" s="60">
        <v>13100</v>
      </c>
    </row>
    <row r="18" spans="1:15">
      <c r="A18" s="64" t="s">
        <v>30</v>
      </c>
      <c r="B18" s="57" t="s">
        <v>326</v>
      </c>
      <c r="C18" s="58" t="s">
        <v>38</v>
      </c>
      <c r="D18" s="58"/>
      <c r="E18" s="58"/>
      <c r="F18" s="59"/>
      <c r="G18" s="60">
        <v>17450</v>
      </c>
    </row>
    <row r="19" spans="1:15">
      <c r="A19" s="56" t="s">
        <v>32</v>
      </c>
      <c r="B19" s="57" t="s">
        <v>326</v>
      </c>
      <c r="C19" s="58" t="s">
        <v>38</v>
      </c>
      <c r="D19" s="58"/>
      <c r="E19" s="58"/>
      <c r="F19" s="59"/>
      <c r="G19" s="60">
        <v>44150</v>
      </c>
    </row>
    <row r="20" spans="1:15">
      <c r="A20" s="57" t="s">
        <v>45</v>
      </c>
      <c r="B20" s="57" t="s">
        <v>326</v>
      </c>
      <c r="C20" s="58" t="s">
        <v>38</v>
      </c>
      <c r="D20" s="58"/>
      <c r="E20" s="58"/>
      <c r="F20" s="59"/>
      <c r="G20" s="60">
        <v>300000</v>
      </c>
    </row>
    <row r="21" spans="1:15">
      <c r="A21" s="56" t="s">
        <v>48</v>
      </c>
      <c r="B21" s="57" t="s">
        <v>326</v>
      </c>
      <c r="C21" s="58" t="s">
        <v>38</v>
      </c>
      <c r="D21" s="58"/>
      <c r="E21" s="58"/>
      <c r="F21" s="59"/>
      <c r="G21" s="60">
        <v>24500</v>
      </c>
      <c r="H21" s="63">
        <f>SUM(G17:G21)</f>
        <v>399200</v>
      </c>
      <c r="K21" s="63">
        <f>SUM(H21:J21)</f>
        <v>399200</v>
      </c>
    </row>
    <row r="22" spans="1:15">
      <c r="A22" s="56"/>
      <c r="B22" s="57"/>
      <c r="C22" s="58"/>
      <c r="D22" s="58"/>
      <c r="E22" s="58"/>
      <c r="F22" s="59"/>
      <c r="G22" s="60"/>
    </row>
    <row r="23" spans="1:15">
      <c r="A23" s="56"/>
      <c r="B23" s="57"/>
      <c r="C23" s="58"/>
      <c r="D23" s="58"/>
      <c r="E23" s="58"/>
      <c r="F23" s="59"/>
      <c r="G23" s="60"/>
    </row>
    <row r="24" spans="1:15">
      <c r="A24" s="56" t="s">
        <v>23</v>
      </c>
      <c r="B24" s="57" t="s">
        <v>80</v>
      </c>
      <c r="C24" s="61" t="s">
        <v>38</v>
      </c>
      <c r="D24" s="61"/>
      <c r="E24" s="61"/>
      <c r="F24" s="62"/>
      <c r="G24" s="65">
        <v>1478156</v>
      </c>
    </row>
    <row r="25" spans="1:15">
      <c r="A25" s="56" t="s">
        <v>48</v>
      </c>
      <c r="B25" s="57" t="s">
        <v>80</v>
      </c>
      <c r="C25" s="61" t="s">
        <v>38</v>
      </c>
      <c r="D25" s="61"/>
      <c r="E25" s="61"/>
      <c r="F25" s="62"/>
      <c r="G25" s="65">
        <v>66120</v>
      </c>
      <c r="H25" s="63">
        <f>SUM(G24:G25)</f>
        <v>1544276</v>
      </c>
      <c r="I25" s="55">
        <f>+[1]RMF!$E$18</f>
        <v>342528</v>
      </c>
      <c r="K25" s="63">
        <f>SUM(H25:J25)</f>
        <v>1886804</v>
      </c>
      <c r="O25">
        <v>4</v>
      </c>
    </row>
    <row r="26" spans="1:15">
      <c r="A26" s="56"/>
      <c r="B26" s="57"/>
      <c r="C26" s="61"/>
      <c r="D26" s="61"/>
      <c r="E26" s="61"/>
      <c r="F26" s="62"/>
      <c r="G26" s="65"/>
    </row>
    <row r="27" spans="1:15">
      <c r="A27" s="56"/>
      <c r="B27" s="57"/>
      <c r="C27" s="61"/>
      <c r="D27" s="61"/>
      <c r="E27" s="61"/>
      <c r="F27" s="62"/>
      <c r="G27" s="65"/>
    </row>
    <row r="28" spans="1:15">
      <c r="A28" s="56" t="s">
        <v>23</v>
      </c>
      <c r="B28" s="57" t="s">
        <v>100</v>
      </c>
      <c r="C28" s="58" t="s">
        <v>38</v>
      </c>
      <c r="D28" s="58"/>
      <c r="E28" s="58"/>
      <c r="F28" s="59"/>
      <c r="G28" s="60">
        <v>820344</v>
      </c>
    </row>
    <row r="29" spans="1:15">
      <c r="A29" s="56" t="s">
        <v>48</v>
      </c>
      <c r="B29" s="57" t="s">
        <v>100</v>
      </c>
      <c r="C29" s="58" t="s">
        <v>38</v>
      </c>
      <c r="D29" s="58"/>
      <c r="E29" s="58"/>
      <c r="F29" s="59"/>
      <c r="G29" s="60">
        <v>19260</v>
      </c>
      <c r="H29" s="63">
        <f>SUM(G28:G29)</f>
        <v>839604</v>
      </c>
      <c r="K29" s="63">
        <f>SUM(H29:J29)</f>
        <v>839604</v>
      </c>
    </row>
    <row r="30" spans="1:15">
      <c r="A30" s="56"/>
      <c r="B30" s="57"/>
      <c r="C30" s="58"/>
      <c r="D30" s="58"/>
      <c r="E30" s="58"/>
      <c r="F30" s="59"/>
      <c r="G30" s="60"/>
    </row>
    <row r="31" spans="1:15">
      <c r="A31" s="56"/>
      <c r="B31" s="57"/>
      <c r="C31" s="58"/>
      <c r="D31" s="58"/>
      <c r="E31" s="58"/>
      <c r="F31" s="59"/>
      <c r="G31" s="60"/>
    </row>
    <row r="32" spans="1:15">
      <c r="A32" s="56" t="s">
        <v>23</v>
      </c>
      <c r="B32" s="57" t="s">
        <v>141</v>
      </c>
      <c r="C32" s="58" t="s">
        <v>38</v>
      </c>
      <c r="D32" s="58"/>
      <c r="E32" s="58"/>
      <c r="F32" s="62"/>
      <c r="G32" s="60">
        <v>2620836</v>
      </c>
    </row>
    <row r="33" spans="1:15">
      <c r="A33" s="56" t="s">
        <v>48</v>
      </c>
      <c r="B33" s="57" t="s">
        <v>141</v>
      </c>
      <c r="C33" s="58" t="s">
        <v>38</v>
      </c>
      <c r="D33" s="58"/>
      <c r="E33" s="58"/>
      <c r="F33" s="59"/>
      <c r="G33" s="60">
        <v>6300</v>
      </c>
      <c r="H33" s="63">
        <f>SUM(G32:G33)</f>
        <v>2627136</v>
      </c>
      <c r="I33" s="55">
        <f>+'[1]APB Devt Luzon Units'!$E$17</f>
        <v>274176</v>
      </c>
      <c r="J33" s="55">
        <f>+'[1]APB Devt Luzon Units'!$E$79</f>
        <v>3138000</v>
      </c>
      <c r="K33" s="63">
        <f>SUM(H33:J33)</f>
        <v>6039312</v>
      </c>
      <c r="O33">
        <v>1</v>
      </c>
    </row>
    <row r="34" spans="1:15">
      <c r="A34" s="56"/>
      <c r="B34" s="57"/>
      <c r="C34" s="58"/>
      <c r="D34" s="58"/>
      <c r="E34" s="58"/>
      <c r="F34" s="59"/>
      <c r="G34" s="60"/>
    </row>
    <row r="35" spans="1:15">
      <c r="A35" s="56"/>
      <c r="B35" s="57"/>
      <c r="C35" s="58"/>
      <c r="D35" s="58"/>
      <c r="E35" s="58"/>
      <c r="F35" s="59"/>
      <c r="G35" s="60"/>
    </row>
    <row r="36" spans="1:15">
      <c r="A36" s="56" t="s">
        <v>23</v>
      </c>
      <c r="B36" s="57" t="s">
        <v>144</v>
      </c>
      <c r="C36" s="58" t="s">
        <v>38</v>
      </c>
      <c r="D36" s="58"/>
      <c r="E36" s="58"/>
      <c r="F36" s="59"/>
      <c r="G36" s="60">
        <v>1374928</v>
      </c>
    </row>
    <row r="37" spans="1:15">
      <c r="A37" s="56" t="s">
        <v>48</v>
      </c>
      <c r="B37" s="57" t="s">
        <v>144</v>
      </c>
      <c r="C37" s="58" t="s">
        <v>38</v>
      </c>
      <c r="D37" s="58"/>
      <c r="E37" s="58"/>
      <c r="F37" s="59"/>
      <c r="G37" s="60">
        <v>6300</v>
      </c>
      <c r="H37" s="63">
        <f>SUM(G36:G37)</f>
        <v>1381228</v>
      </c>
      <c r="I37" s="55">
        <f>+'[1]APB Devt Visayas &amp; Mindanao'!$E$17</f>
        <v>464912</v>
      </c>
      <c r="J37" s="55">
        <f>+'[1]APB Devt Visayas &amp; Mindanao'!$E$72</f>
        <v>1312800</v>
      </c>
      <c r="K37" s="63">
        <f>SUM(H37:J37)</f>
        <v>3158940</v>
      </c>
      <c r="O37">
        <v>1</v>
      </c>
    </row>
    <row r="38" spans="1:15">
      <c r="A38" s="56"/>
      <c r="B38" s="57"/>
      <c r="C38" s="58"/>
      <c r="D38" s="58"/>
      <c r="E38" s="58"/>
      <c r="F38" s="59"/>
      <c r="G38" s="60"/>
    </row>
    <row r="39" spans="1:15">
      <c r="A39" s="56"/>
      <c r="B39" s="57"/>
      <c r="C39" s="58"/>
      <c r="D39" s="58"/>
      <c r="E39" s="58"/>
      <c r="F39" s="59"/>
      <c r="G39" s="60"/>
    </row>
    <row r="40" spans="1:15">
      <c r="A40" s="56" t="s">
        <v>48</v>
      </c>
      <c r="B40" s="57" t="s">
        <v>460</v>
      </c>
      <c r="C40" s="58" t="s">
        <v>38</v>
      </c>
      <c r="D40" s="61"/>
      <c r="E40" s="61"/>
      <c r="F40" s="62"/>
      <c r="G40" s="60">
        <v>118500</v>
      </c>
      <c r="H40" s="63">
        <f>SUM(G40)</f>
        <v>118500</v>
      </c>
      <c r="K40" s="63">
        <f>SUM(H40:J40)</f>
        <v>118500</v>
      </c>
    </row>
    <row r="41" spans="1:15">
      <c r="A41" s="56"/>
      <c r="B41" s="57"/>
      <c r="C41" s="58"/>
      <c r="D41" s="61"/>
      <c r="E41" s="61"/>
      <c r="F41" s="62"/>
      <c r="G41" s="60"/>
    </row>
    <row r="42" spans="1:15">
      <c r="A42" s="56"/>
      <c r="B42" s="57"/>
      <c r="C42" s="58"/>
      <c r="D42" s="61"/>
      <c r="E42" s="61"/>
      <c r="F42" s="62"/>
      <c r="G42" s="60"/>
    </row>
    <row r="43" spans="1:15">
      <c r="A43" s="56" t="s">
        <v>34</v>
      </c>
      <c r="B43" s="57" t="s">
        <v>412</v>
      </c>
      <c r="C43" s="58" t="s">
        <v>38</v>
      </c>
      <c r="D43" s="58"/>
      <c r="E43" s="58"/>
      <c r="F43" s="59"/>
      <c r="G43" s="60">
        <v>112000</v>
      </c>
    </row>
    <row r="44" spans="1:15">
      <c r="A44" s="57" t="s">
        <v>48</v>
      </c>
      <c r="B44" s="57" t="s">
        <v>412</v>
      </c>
      <c r="C44" s="58" t="s">
        <v>38</v>
      </c>
      <c r="D44" s="58"/>
      <c r="E44" s="58"/>
      <c r="F44" s="59"/>
      <c r="G44" s="60">
        <v>129800</v>
      </c>
      <c r="H44" s="63">
        <f>SUM(G43:G44)</f>
        <v>241800</v>
      </c>
      <c r="K44" s="63">
        <f>SUM(H44:J44)</f>
        <v>241800</v>
      </c>
    </row>
    <row r="45" spans="1:15">
      <c r="A45" s="57"/>
      <c r="B45" s="57"/>
      <c r="C45" s="58"/>
      <c r="D45" s="58"/>
      <c r="E45" s="58"/>
      <c r="F45" s="59"/>
      <c r="G45" s="60"/>
    </row>
    <row r="46" spans="1:15">
      <c r="A46" s="57" t="s">
        <v>48</v>
      </c>
      <c r="B46" s="57" t="s">
        <v>452</v>
      </c>
      <c r="C46" s="58" t="s">
        <v>38</v>
      </c>
      <c r="D46" s="58"/>
      <c r="E46" s="58"/>
      <c r="F46" s="59"/>
      <c r="G46" s="60">
        <v>389400</v>
      </c>
      <c r="H46" s="63">
        <f>SUM(G46)</f>
        <v>389400</v>
      </c>
      <c r="K46" s="63">
        <f>SUM(H46:J46)</f>
        <v>389400</v>
      </c>
    </row>
    <row r="47" spans="1:15">
      <c r="A47" s="57"/>
      <c r="B47" s="57"/>
      <c r="C47" s="58"/>
      <c r="D47" s="58"/>
      <c r="E47" s="58"/>
      <c r="F47" s="59"/>
      <c r="G47" s="60"/>
    </row>
    <row r="48" spans="1:15">
      <c r="A48" s="57"/>
      <c r="B48" s="57"/>
      <c r="C48" s="58"/>
      <c r="D48" s="58"/>
      <c r="E48" s="58"/>
      <c r="F48" s="59"/>
      <c r="G48" s="60"/>
    </row>
    <row r="49" spans="1:11">
      <c r="A49" s="56" t="s">
        <v>34</v>
      </c>
      <c r="B49" s="57" t="s">
        <v>416</v>
      </c>
      <c r="C49" s="58" t="s">
        <v>38</v>
      </c>
      <c r="D49" s="58"/>
      <c r="E49" s="58"/>
      <c r="F49" s="59"/>
      <c r="G49" s="60">
        <v>75000</v>
      </c>
    </row>
    <row r="50" spans="1:11">
      <c r="A50" s="57" t="s">
        <v>48</v>
      </c>
      <c r="B50" s="57" t="s">
        <v>416</v>
      </c>
      <c r="C50" s="58" t="s">
        <v>38</v>
      </c>
      <c r="D50" s="58"/>
      <c r="E50" s="58"/>
      <c r="F50" s="59"/>
      <c r="G50" s="60">
        <v>129800</v>
      </c>
      <c r="H50" s="63">
        <f>SUM(G49:G50)</f>
        <v>204800</v>
      </c>
      <c r="K50" s="63">
        <f>SUM(H50:J50)</f>
        <v>204800</v>
      </c>
    </row>
    <row r="51" spans="1:11">
      <c r="A51" s="57"/>
      <c r="B51" s="57"/>
      <c r="C51" s="58"/>
      <c r="D51" s="58"/>
      <c r="E51" s="58"/>
      <c r="F51" s="59"/>
      <c r="G51" s="60"/>
    </row>
    <row r="52" spans="1:11">
      <c r="A52" s="57"/>
      <c r="B52" s="57"/>
      <c r="C52" s="58"/>
      <c r="D52" s="58"/>
      <c r="E52" s="58"/>
      <c r="F52" s="59"/>
      <c r="G52" s="60"/>
    </row>
    <row r="53" spans="1:11">
      <c r="A53" s="56" t="s">
        <v>34</v>
      </c>
      <c r="B53" s="57" t="s">
        <v>418</v>
      </c>
      <c r="C53" s="58" t="s">
        <v>38</v>
      </c>
      <c r="D53" s="58"/>
      <c r="E53" s="58"/>
      <c r="F53" s="59"/>
      <c r="G53" s="60">
        <v>135000</v>
      </c>
    </row>
    <row r="54" spans="1:11">
      <c r="A54" s="56" t="s">
        <v>48</v>
      </c>
      <c r="B54" s="57" t="s">
        <v>418</v>
      </c>
      <c r="C54" s="58" t="s">
        <v>38</v>
      </c>
      <c r="D54" s="58"/>
      <c r="E54" s="58"/>
      <c r="F54" s="59"/>
      <c r="G54" s="60">
        <v>171980</v>
      </c>
      <c r="H54" s="63">
        <f>SUM(G53:G54)</f>
        <v>306980</v>
      </c>
      <c r="K54" s="63">
        <f>SUM(H54:J54)</f>
        <v>306980</v>
      </c>
    </row>
    <row r="55" spans="1:11">
      <c r="A55" s="57"/>
      <c r="B55" s="57"/>
      <c r="C55" s="58"/>
      <c r="D55" s="58"/>
      <c r="E55" s="58"/>
      <c r="F55" s="59"/>
      <c r="G55" s="60"/>
      <c r="H55" s="66">
        <f>SUM(H2:H54)</f>
        <v>10408624</v>
      </c>
      <c r="I55" s="66">
        <f t="shared" ref="I55:K55" si="0">SUM(I2:I54)</f>
        <v>3224000</v>
      </c>
      <c r="J55" s="69">
        <f t="shared" si="0"/>
        <v>6339600</v>
      </c>
      <c r="K55" s="66">
        <f t="shared" si="0"/>
        <v>19972224</v>
      </c>
    </row>
    <row r="56" spans="1:11">
      <c r="A56" s="57"/>
      <c r="B56" s="57"/>
      <c r="C56" s="58"/>
      <c r="D56" s="58"/>
      <c r="E56" s="58"/>
      <c r="F56" s="59"/>
      <c r="G56" s="60"/>
      <c r="H56" s="67"/>
      <c r="K56" s="63"/>
    </row>
    <row r="57" spans="1:11">
      <c r="A57" s="57"/>
      <c r="B57" s="57"/>
      <c r="C57" s="58"/>
      <c r="D57" s="58"/>
      <c r="E57" s="58"/>
      <c r="F57" s="59"/>
      <c r="G57" s="60"/>
    </row>
    <row r="58" spans="1:11">
      <c r="A58" s="57"/>
      <c r="B58" s="57"/>
      <c r="C58" s="58"/>
      <c r="D58" s="58"/>
      <c r="E58" s="58"/>
      <c r="F58" s="59"/>
      <c r="G58" s="60"/>
      <c r="H58" s="63"/>
    </row>
    <row r="59" spans="1:11">
      <c r="A59" s="57"/>
      <c r="B59" s="57"/>
      <c r="C59" s="58"/>
      <c r="D59" s="58"/>
      <c r="E59" s="58"/>
      <c r="F59" s="59"/>
      <c r="G59" s="60"/>
    </row>
    <row r="60" spans="1:11">
      <c r="A60" s="57"/>
      <c r="B60" s="57"/>
      <c r="C60" s="58"/>
      <c r="D60" s="58"/>
      <c r="E60" s="58"/>
      <c r="F60" s="59"/>
      <c r="G60" s="60"/>
    </row>
    <row r="61" spans="1:11">
      <c r="A61" s="57"/>
      <c r="B61" s="57"/>
      <c r="C61" s="58"/>
      <c r="D61" s="58"/>
      <c r="E61" s="58"/>
      <c r="F61" s="59"/>
      <c r="G61" s="60"/>
    </row>
    <row r="62" spans="1:11">
      <c r="A62" s="56" t="s">
        <v>32</v>
      </c>
      <c r="B62" s="57" t="s">
        <v>347</v>
      </c>
      <c r="C62" s="58" t="s">
        <v>38</v>
      </c>
      <c r="D62" s="61"/>
      <c r="E62" s="61"/>
      <c r="F62" s="62"/>
      <c r="G62" s="68">
        <v>39120</v>
      </c>
      <c r="H62" s="63">
        <f>+G62</f>
        <v>39120</v>
      </c>
      <c r="K62" s="63">
        <f t="shared" ref="K62:K86" si="1">SUM(H62:J62)</f>
        <v>39120</v>
      </c>
    </row>
    <row r="63" spans="1:11">
      <c r="A63" s="56" t="s">
        <v>34</v>
      </c>
      <c r="B63" s="57" t="s">
        <v>347</v>
      </c>
      <c r="C63" s="58" t="s">
        <v>38</v>
      </c>
      <c r="D63" s="61"/>
      <c r="E63" s="61"/>
      <c r="F63" s="62"/>
      <c r="G63" s="60">
        <v>35000</v>
      </c>
      <c r="H63" s="63">
        <f t="shared" ref="H63:H86" si="2">+G63</f>
        <v>35000</v>
      </c>
      <c r="K63" s="63">
        <f t="shared" si="1"/>
        <v>35000</v>
      </c>
    </row>
    <row r="64" spans="1:11">
      <c r="A64" s="56" t="s">
        <v>48</v>
      </c>
      <c r="B64" s="57" t="s">
        <v>347</v>
      </c>
      <c r="C64" s="58" t="s">
        <v>38</v>
      </c>
      <c r="D64" s="61"/>
      <c r="E64" s="61"/>
      <c r="F64" s="62"/>
      <c r="G64" s="60">
        <v>78500</v>
      </c>
      <c r="H64" s="63">
        <f t="shared" si="2"/>
        <v>78500</v>
      </c>
      <c r="K64" s="63">
        <f t="shared" si="1"/>
        <v>78500</v>
      </c>
    </row>
    <row r="65" spans="1:11">
      <c r="A65" s="56" t="s">
        <v>32</v>
      </c>
      <c r="B65" s="57" t="s">
        <v>357</v>
      </c>
      <c r="C65" s="58" t="s">
        <v>38</v>
      </c>
      <c r="D65" s="61"/>
      <c r="E65" s="61"/>
      <c r="F65" s="62"/>
      <c r="G65" s="68">
        <v>16605</v>
      </c>
      <c r="H65" s="63">
        <f t="shared" si="2"/>
        <v>16605</v>
      </c>
      <c r="K65" s="63">
        <f t="shared" si="1"/>
        <v>16605</v>
      </c>
    </row>
    <row r="66" spans="1:11">
      <c r="A66" s="56" t="s">
        <v>34</v>
      </c>
      <c r="B66" s="57" t="s">
        <v>357</v>
      </c>
      <c r="C66" s="58" t="s">
        <v>38</v>
      </c>
      <c r="D66" s="61"/>
      <c r="E66" s="61"/>
      <c r="F66" s="62"/>
      <c r="G66" s="60">
        <v>52000</v>
      </c>
      <c r="H66" s="63">
        <f t="shared" si="2"/>
        <v>52000</v>
      </c>
      <c r="K66" s="63">
        <f t="shared" si="1"/>
        <v>52000</v>
      </c>
    </row>
    <row r="67" spans="1:11">
      <c r="A67" s="56" t="s">
        <v>48</v>
      </c>
      <c r="B67" s="57" t="s">
        <v>357</v>
      </c>
      <c r="C67" s="58" t="s">
        <v>38</v>
      </c>
      <c r="D67" s="61"/>
      <c r="E67" s="61"/>
      <c r="F67" s="62"/>
      <c r="G67" s="60">
        <v>25700</v>
      </c>
      <c r="H67" s="63">
        <f t="shared" si="2"/>
        <v>25700</v>
      </c>
      <c r="K67" s="63">
        <f t="shared" si="1"/>
        <v>25700</v>
      </c>
    </row>
    <row r="68" spans="1:11">
      <c r="A68" s="56" t="s">
        <v>32</v>
      </c>
      <c r="B68" s="57" t="s">
        <v>373</v>
      </c>
      <c r="C68" s="58" t="s">
        <v>38</v>
      </c>
      <c r="D68" s="58"/>
      <c r="E68" s="58"/>
      <c r="F68" s="59"/>
      <c r="G68" s="60">
        <v>5520</v>
      </c>
      <c r="H68" s="63">
        <f t="shared" si="2"/>
        <v>5520</v>
      </c>
      <c r="K68" s="63">
        <f t="shared" si="1"/>
        <v>5520</v>
      </c>
    </row>
    <row r="69" spans="1:11">
      <c r="A69" s="56" t="s">
        <v>34</v>
      </c>
      <c r="B69" s="57" t="s">
        <v>373</v>
      </c>
      <c r="C69" s="58" t="s">
        <v>38</v>
      </c>
      <c r="D69" s="61"/>
      <c r="E69" s="61"/>
      <c r="F69" s="62"/>
      <c r="G69" s="60">
        <v>20000</v>
      </c>
      <c r="H69" s="63">
        <f t="shared" si="2"/>
        <v>20000</v>
      </c>
      <c r="K69" s="63">
        <f t="shared" si="1"/>
        <v>20000</v>
      </c>
    </row>
    <row r="70" spans="1:11">
      <c r="A70" s="56" t="s">
        <v>48</v>
      </c>
      <c r="B70" s="57" t="s">
        <v>373</v>
      </c>
      <c r="C70" s="58" t="s">
        <v>38</v>
      </c>
      <c r="D70" s="61"/>
      <c r="E70" s="61"/>
      <c r="F70" s="62"/>
      <c r="G70" s="60">
        <v>78300</v>
      </c>
      <c r="H70" s="63">
        <f t="shared" si="2"/>
        <v>78300</v>
      </c>
      <c r="K70" s="63">
        <f t="shared" si="1"/>
        <v>78300</v>
      </c>
    </row>
    <row r="71" spans="1:11">
      <c r="A71" s="64" t="s">
        <v>30</v>
      </c>
      <c r="B71" s="57" t="s">
        <v>322</v>
      </c>
      <c r="C71" s="58" t="s">
        <v>38</v>
      </c>
      <c r="D71" s="61"/>
      <c r="E71" s="61"/>
      <c r="F71" s="62"/>
      <c r="G71" s="65">
        <v>21000</v>
      </c>
      <c r="H71" s="63">
        <f t="shared" si="2"/>
        <v>21000</v>
      </c>
      <c r="K71" s="63">
        <f t="shared" si="1"/>
        <v>21000</v>
      </c>
    </row>
    <row r="72" spans="1:11">
      <c r="A72" s="56" t="s">
        <v>32</v>
      </c>
      <c r="B72" s="70" t="s">
        <v>322</v>
      </c>
      <c r="C72" s="71" t="s">
        <v>38</v>
      </c>
      <c r="D72" s="72"/>
      <c r="E72" s="72"/>
      <c r="F72" s="73"/>
      <c r="G72" s="68">
        <v>5710</v>
      </c>
      <c r="H72" s="63">
        <f t="shared" si="2"/>
        <v>5710</v>
      </c>
      <c r="K72" s="63">
        <f t="shared" si="1"/>
        <v>5710</v>
      </c>
    </row>
    <row r="73" spans="1:11">
      <c r="A73" s="56" t="s">
        <v>34</v>
      </c>
      <c r="B73" s="57" t="s">
        <v>322</v>
      </c>
      <c r="C73" s="58" t="s">
        <v>38</v>
      </c>
      <c r="D73" s="58"/>
      <c r="E73" s="58"/>
      <c r="F73" s="59"/>
      <c r="G73" s="60">
        <v>58500</v>
      </c>
      <c r="H73" s="63">
        <f t="shared" si="2"/>
        <v>58500</v>
      </c>
      <c r="K73" s="63">
        <f t="shared" si="1"/>
        <v>58500</v>
      </c>
    </row>
    <row r="74" spans="1:11">
      <c r="A74" s="56" t="s">
        <v>48</v>
      </c>
      <c r="B74" s="57" t="s">
        <v>322</v>
      </c>
      <c r="C74" s="58" t="s">
        <v>38</v>
      </c>
      <c r="D74" s="58"/>
      <c r="E74" s="58"/>
      <c r="F74" s="59"/>
      <c r="G74" s="60">
        <v>30225</v>
      </c>
      <c r="H74" s="63">
        <f t="shared" si="2"/>
        <v>30225</v>
      </c>
      <c r="K74" s="63">
        <f t="shared" si="1"/>
        <v>30225</v>
      </c>
    </row>
    <row r="75" spans="1:11">
      <c r="A75" s="64" t="s">
        <v>30</v>
      </c>
      <c r="B75" s="57" t="s">
        <v>331</v>
      </c>
      <c r="C75" s="58" t="s">
        <v>38</v>
      </c>
      <c r="D75" s="58"/>
      <c r="E75" s="58"/>
      <c r="F75" s="59"/>
      <c r="G75" s="60">
        <v>12585</v>
      </c>
      <c r="H75" s="63">
        <f t="shared" si="2"/>
        <v>12585</v>
      </c>
      <c r="K75" s="63">
        <f t="shared" si="1"/>
        <v>12585</v>
      </c>
    </row>
    <row r="76" spans="1:11">
      <c r="A76" s="56" t="s">
        <v>48</v>
      </c>
      <c r="B76" s="57" t="s">
        <v>331</v>
      </c>
      <c r="C76" s="58" t="s">
        <v>38</v>
      </c>
      <c r="D76" s="58"/>
      <c r="E76" s="58"/>
      <c r="F76" s="59"/>
      <c r="G76" s="60">
        <v>71050</v>
      </c>
      <c r="H76" s="63">
        <f t="shared" si="2"/>
        <v>71050</v>
      </c>
      <c r="K76" s="63">
        <f t="shared" si="1"/>
        <v>71050</v>
      </c>
    </row>
    <row r="77" spans="1:11" ht="25.5">
      <c r="A77" s="56" t="s">
        <v>48</v>
      </c>
      <c r="B77" s="57" t="s">
        <v>474</v>
      </c>
      <c r="C77" s="58" t="s">
        <v>38</v>
      </c>
      <c r="D77" s="58"/>
      <c r="E77" s="58"/>
      <c r="F77" s="59"/>
      <c r="G77" s="60">
        <v>72550</v>
      </c>
      <c r="H77" s="63">
        <f t="shared" si="2"/>
        <v>72550</v>
      </c>
      <c r="K77" s="63">
        <f t="shared" si="1"/>
        <v>72550</v>
      </c>
    </row>
    <row r="78" spans="1:11" ht="25.5">
      <c r="A78" s="56" t="s">
        <v>32</v>
      </c>
      <c r="B78" s="70" t="s">
        <v>342</v>
      </c>
      <c r="C78" s="71" t="s">
        <v>38</v>
      </c>
      <c r="D78" s="72"/>
      <c r="E78" s="72"/>
      <c r="F78" s="73"/>
      <c r="G78" s="68">
        <v>7400</v>
      </c>
      <c r="H78" s="63">
        <f t="shared" si="2"/>
        <v>7400</v>
      </c>
      <c r="K78" s="63">
        <f t="shared" si="1"/>
        <v>7400</v>
      </c>
    </row>
    <row r="79" spans="1:11" ht="25.5">
      <c r="A79" s="56" t="s">
        <v>34</v>
      </c>
      <c r="B79" s="57" t="s">
        <v>342</v>
      </c>
      <c r="C79" s="58" t="s">
        <v>38</v>
      </c>
      <c r="D79" s="61"/>
      <c r="E79" s="61"/>
      <c r="F79" s="62"/>
      <c r="G79" s="60">
        <v>98500</v>
      </c>
      <c r="H79" s="63">
        <f t="shared" si="2"/>
        <v>98500</v>
      </c>
      <c r="K79" s="63">
        <f t="shared" si="1"/>
        <v>98500</v>
      </c>
    </row>
    <row r="80" spans="1:11" ht="25.5">
      <c r="A80" s="56" t="s">
        <v>48</v>
      </c>
      <c r="B80" s="57" t="s">
        <v>342</v>
      </c>
      <c r="C80" s="58" t="s">
        <v>38</v>
      </c>
      <c r="D80" s="58"/>
      <c r="E80" s="58"/>
      <c r="F80" s="59"/>
      <c r="G80" s="60">
        <v>67100</v>
      </c>
      <c r="H80" s="63">
        <f t="shared" si="2"/>
        <v>67100</v>
      </c>
      <c r="K80" s="63">
        <f t="shared" si="1"/>
        <v>67100</v>
      </c>
    </row>
    <row r="81" spans="1:11">
      <c r="A81" s="56" t="s">
        <v>48</v>
      </c>
      <c r="B81" s="57" t="s">
        <v>489</v>
      </c>
      <c r="C81" s="58" t="s">
        <v>38</v>
      </c>
      <c r="D81" s="61"/>
      <c r="E81" s="61"/>
      <c r="F81" s="62"/>
      <c r="G81" s="60">
        <v>5025</v>
      </c>
      <c r="H81" s="63">
        <f t="shared" si="2"/>
        <v>5025</v>
      </c>
      <c r="K81" s="63">
        <f t="shared" si="1"/>
        <v>5025</v>
      </c>
    </row>
    <row r="82" spans="1:11">
      <c r="A82" s="56" t="s">
        <v>34</v>
      </c>
      <c r="B82" s="57" t="s">
        <v>421</v>
      </c>
      <c r="C82" s="58" t="s">
        <v>38</v>
      </c>
      <c r="D82" s="61"/>
      <c r="E82" s="61"/>
      <c r="F82" s="62"/>
      <c r="G82" s="60">
        <v>120000</v>
      </c>
      <c r="H82" s="63">
        <f t="shared" si="2"/>
        <v>120000</v>
      </c>
      <c r="K82" s="63">
        <f t="shared" si="1"/>
        <v>120000</v>
      </c>
    </row>
    <row r="83" spans="1:11">
      <c r="A83" s="57" t="s">
        <v>48</v>
      </c>
      <c r="B83" s="57" t="s">
        <v>421</v>
      </c>
      <c r="C83" s="58" t="s">
        <v>38</v>
      </c>
      <c r="D83" s="58"/>
      <c r="E83" s="58"/>
      <c r="F83" s="59"/>
      <c r="G83" s="60">
        <v>600000</v>
      </c>
      <c r="H83" s="63">
        <f t="shared" si="2"/>
        <v>600000</v>
      </c>
      <c r="K83" s="63">
        <f t="shared" si="1"/>
        <v>600000</v>
      </c>
    </row>
    <row r="84" spans="1:11">
      <c r="A84" s="56" t="s">
        <v>48</v>
      </c>
      <c r="B84" s="57" t="s">
        <v>491</v>
      </c>
      <c r="C84" s="58" t="s">
        <v>38</v>
      </c>
      <c r="D84" s="61"/>
      <c r="E84" s="61"/>
      <c r="F84" s="62"/>
      <c r="G84" s="60">
        <v>84000</v>
      </c>
      <c r="H84" s="63">
        <f t="shared" si="2"/>
        <v>84000</v>
      </c>
      <c r="K84" s="63">
        <f t="shared" si="1"/>
        <v>84000</v>
      </c>
    </row>
    <row r="85" spans="1:11">
      <c r="A85" s="56" t="s">
        <v>34</v>
      </c>
      <c r="B85" s="57" t="s">
        <v>420</v>
      </c>
      <c r="C85" s="58" t="s">
        <v>38</v>
      </c>
      <c r="D85" s="58"/>
      <c r="E85" s="58"/>
      <c r="F85" s="59"/>
      <c r="G85" s="60">
        <v>12000</v>
      </c>
      <c r="H85" s="63">
        <f t="shared" si="2"/>
        <v>12000</v>
      </c>
      <c r="K85" s="63">
        <f t="shared" si="1"/>
        <v>12000</v>
      </c>
    </row>
    <row r="86" spans="1:11">
      <c r="A86" s="56" t="s">
        <v>48</v>
      </c>
      <c r="B86" s="57" t="s">
        <v>420</v>
      </c>
      <c r="C86" s="58" t="s">
        <v>38</v>
      </c>
      <c r="D86" s="61"/>
      <c r="E86" s="61"/>
      <c r="F86" s="62"/>
      <c r="G86" s="60">
        <v>12100</v>
      </c>
      <c r="H86" s="63">
        <f t="shared" si="2"/>
        <v>12100</v>
      </c>
      <c r="K86" s="63">
        <f t="shared" si="1"/>
        <v>12100</v>
      </c>
    </row>
    <row r="87" spans="1:11">
      <c r="A87" s="56"/>
      <c r="B87" s="57"/>
      <c r="C87" s="58"/>
      <c r="D87" s="61"/>
      <c r="E87" s="61"/>
      <c r="F87" s="62"/>
      <c r="G87" s="60"/>
      <c r="H87" s="66">
        <f>SUM(H62:H86)</f>
        <v>1628490</v>
      </c>
      <c r="I87" s="66">
        <f t="shared" ref="I87:K87" si="3">SUM(I62:I86)</f>
        <v>0</v>
      </c>
      <c r="J87" s="66">
        <f t="shared" si="3"/>
        <v>0</v>
      </c>
      <c r="K87" s="66">
        <f t="shared" si="3"/>
        <v>1628490</v>
      </c>
    </row>
    <row r="88" spans="1:11">
      <c r="A88" s="56"/>
      <c r="B88" s="57"/>
      <c r="C88" s="58"/>
      <c r="D88" s="61"/>
      <c r="E88" s="61"/>
      <c r="F88" s="62"/>
      <c r="G88" s="60"/>
    </row>
    <row r="89" spans="1:11">
      <c r="A89" s="56"/>
      <c r="B89" s="57"/>
      <c r="C89" s="58"/>
      <c r="D89" s="61"/>
      <c r="E89" s="61"/>
      <c r="F89" s="62"/>
      <c r="G89" s="60"/>
    </row>
    <row r="90" spans="1:11">
      <c r="A90" s="56"/>
      <c r="B90" s="57"/>
      <c r="C90" s="58"/>
      <c r="D90" s="61"/>
      <c r="E90" s="61"/>
      <c r="F90" s="62"/>
      <c r="G90" s="60"/>
    </row>
    <row r="91" spans="1:11">
      <c r="A91" s="56"/>
      <c r="B91" s="57"/>
      <c r="C91" s="58"/>
      <c r="D91" s="61"/>
      <c r="E91" s="61"/>
      <c r="F91" s="62"/>
      <c r="G91" s="60"/>
    </row>
    <row r="92" spans="1:11">
      <c r="A92" s="56"/>
      <c r="B92" s="57"/>
      <c r="C92" s="58"/>
      <c r="D92" s="61"/>
      <c r="E92" s="61"/>
      <c r="F92" s="62"/>
      <c r="G92" s="60"/>
    </row>
    <row r="93" spans="1:11">
      <c r="A93" s="56"/>
      <c r="B93" s="57"/>
      <c r="C93" s="58"/>
      <c r="D93" s="61"/>
      <c r="E93" s="61"/>
      <c r="F93" s="62"/>
      <c r="G93" s="60"/>
    </row>
    <row r="94" spans="1:11">
      <c r="A94" s="56" t="s">
        <v>23</v>
      </c>
      <c r="B94" s="57" t="s">
        <v>321</v>
      </c>
      <c r="C94" s="58" t="s">
        <v>38</v>
      </c>
      <c r="D94" s="61"/>
      <c r="E94" s="61"/>
      <c r="F94" s="62"/>
      <c r="G94" s="60">
        <v>139800</v>
      </c>
      <c r="H94" s="63">
        <f t="shared" ref="H94:H121" si="4">+G94</f>
        <v>139800</v>
      </c>
      <c r="K94" s="63">
        <f t="shared" ref="K94:K121" si="5">SUM(H94:J94)</f>
        <v>139800</v>
      </c>
    </row>
    <row r="95" spans="1:11">
      <c r="A95" s="56" t="s">
        <v>23</v>
      </c>
      <c r="B95" s="57" t="s">
        <v>306</v>
      </c>
      <c r="C95" s="58" t="s">
        <v>38</v>
      </c>
      <c r="D95" s="61"/>
      <c r="E95" s="61"/>
      <c r="F95" s="62"/>
      <c r="G95" s="60">
        <v>182430</v>
      </c>
      <c r="H95" s="63">
        <f t="shared" si="4"/>
        <v>182430</v>
      </c>
      <c r="K95" s="63">
        <f t="shared" si="5"/>
        <v>182430</v>
      </c>
    </row>
    <row r="96" spans="1:11">
      <c r="A96" s="56" t="s">
        <v>23</v>
      </c>
      <c r="B96" s="57" t="s">
        <v>308</v>
      </c>
      <c r="C96" s="58" t="s">
        <v>38</v>
      </c>
      <c r="D96" s="61"/>
      <c r="E96" s="61"/>
      <c r="F96" s="62"/>
      <c r="G96" s="60">
        <v>266440</v>
      </c>
      <c r="H96" s="63">
        <f t="shared" si="4"/>
        <v>266440</v>
      </c>
      <c r="K96" s="63">
        <f t="shared" si="5"/>
        <v>266440</v>
      </c>
    </row>
    <row r="97" spans="1:11">
      <c r="A97" s="56" t="s">
        <v>23</v>
      </c>
      <c r="B97" s="57" t="s">
        <v>314</v>
      </c>
      <c r="C97" s="58" t="s">
        <v>38</v>
      </c>
      <c r="D97" s="61"/>
      <c r="E97" s="61"/>
      <c r="F97" s="62"/>
      <c r="G97" s="60">
        <v>110000</v>
      </c>
      <c r="H97" s="63">
        <f t="shared" si="4"/>
        <v>110000</v>
      </c>
      <c r="K97" s="63">
        <f t="shared" si="5"/>
        <v>110000</v>
      </c>
    </row>
    <row r="98" spans="1:11">
      <c r="A98" s="56" t="s">
        <v>23</v>
      </c>
      <c r="B98" s="57" t="s">
        <v>318</v>
      </c>
      <c r="C98" s="58" t="s">
        <v>38</v>
      </c>
      <c r="D98" s="61"/>
      <c r="E98" s="61"/>
      <c r="F98" s="62"/>
      <c r="G98" s="60">
        <v>137000</v>
      </c>
      <c r="H98" s="63">
        <f t="shared" si="4"/>
        <v>137000</v>
      </c>
      <c r="K98" s="63">
        <f t="shared" si="5"/>
        <v>137000</v>
      </c>
    </row>
    <row r="99" spans="1:11">
      <c r="A99" s="56" t="s">
        <v>23</v>
      </c>
      <c r="B99" s="57" t="s">
        <v>313</v>
      </c>
      <c r="C99" s="58" t="s">
        <v>38</v>
      </c>
      <c r="D99" s="61"/>
      <c r="E99" s="61"/>
      <c r="F99" s="62"/>
      <c r="G99" s="60">
        <v>109000</v>
      </c>
      <c r="H99" s="63">
        <f t="shared" si="4"/>
        <v>109000</v>
      </c>
      <c r="K99" s="63">
        <f t="shared" si="5"/>
        <v>109000</v>
      </c>
    </row>
    <row r="100" spans="1:11">
      <c r="A100" s="56" t="s">
        <v>23</v>
      </c>
      <c r="B100" s="57" t="s">
        <v>307</v>
      </c>
      <c r="C100" s="58" t="s">
        <v>38</v>
      </c>
      <c r="D100" s="61"/>
      <c r="E100" s="61"/>
      <c r="F100" s="62"/>
      <c r="G100" s="60">
        <v>147880</v>
      </c>
      <c r="H100" s="63">
        <f t="shared" si="4"/>
        <v>147880</v>
      </c>
      <c r="K100" s="63">
        <f t="shared" si="5"/>
        <v>147880</v>
      </c>
    </row>
    <row r="101" spans="1:11">
      <c r="A101" s="56" t="s">
        <v>23</v>
      </c>
      <c r="B101" s="57" t="s">
        <v>310</v>
      </c>
      <c r="C101" s="58" t="s">
        <v>38</v>
      </c>
      <c r="D101" s="61"/>
      <c r="E101" s="61"/>
      <c r="F101" s="62"/>
      <c r="G101" s="60">
        <v>309314</v>
      </c>
      <c r="H101" s="63">
        <f t="shared" si="4"/>
        <v>309314</v>
      </c>
      <c r="K101" s="63">
        <f t="shared" si="5"/>
        <v>309314</v>
      </c>
    </row>
    <row r="102" spans="1:11">
      <c r="A102" s="56" t="s">
        <v>23</v>
      </c>
      <c r="B102" s="57" t="s">
        <v>315</v>
      </c>
      <c r="C102" s="58" t="s">
        <v>38</v>
      </c>
      <c r="D102" s="61"/>
      <c r="E102" s="61"/>
      <c r="F102" s="62"/>
      <c r="G102" s="60">
        <v>154100</v>
      </c>
      <c r="H102" s="63">
        <f t="shared" si="4"/>
        <v>154100</v>
      </c>
      <c r="K102" s="63">
        <f t="shared" si="5"/>
        <v>154100</v>
      </c>
    </row>
    <row r="103" spans="1:11">
      <c r="A103" s="56" t="s">
        <v>23</v>
      </c>
      <c r="B103" s="57" t="s">
        <v>319</v>
      </c>
      <c r="C103" s="58" t="s">
        <v>38</v>
      </c>
      <c r="D103" s="61"/>
      <c r="E103" s="61"/>
      <c r="F103" s="62"/>
      <c r="G103" s="60">
        <v>138500</v>
      </c>
      <c r="H103" s="63">
        <f t="shared" si="4"/>
        <v>138500</v>
      </c>
      <c r="K103" s="63">
        <f t="shared" si="5"/>
        <v>138500</v>
      </c>
    </row>
    <row r="104" spans="1:11">
      <c r="A104" s="56" t="s">
        <v>23</v>
      </c>
      <c r="B104" s="57" t="s">
        <v>316</v>
      </c>
      <c r="C104" s="58" t="s">
        <v>38</v>
      </c>
      <c r="D104" s="61"/>
      <c r="E104" s="61"/>
      <c r="F104" s="62"/>
      <c r="G104" s="60">
        <v>155100</v>
      </c>
      <c r="H104" s="63">
        <f t="shared" si="4"/>
        <v>155100</v>
      </c>
      <c r="K104" s="63">
        <f t="shared" si="5"/>
        <v>155100</v>
      </c>
    </row>
    <row r="105" spans="1:11">
      <c r="A105" s="56" t="s">
        <v>23</v>
      </c>
      <c r="B105" s="57" t="s">
        <v>317</v>
      </c>
      <c r="C105" s="58" t="s">
        <v>38</v>
      </c>
      <c r="D105" s="61"/>
      <c r="E105" s="61"/>
      <c r="F105" s="62"/>
      <c r="G105" s="60">
        <v>141100</v>
      </c>
      <c r="H105" s="63">
        <f t="shared" si="4"/>
        <v>141100</v>
      </c>
      <c r="K105" s="63">
        <f t="shared" si="5"/>
        <v>141100</v>
      </c>
    </row>
    <row r="106" spans="1:11">
      <c r="A106" s="56" t="s">
        <v>23</v>
      </c>
      <c r="B106" s="57" t="s">
        <v>320</v>
      </c>
      <c r="C106" s="58" t="s">
        <v>38</v>
      </c>
      <c r="D106" s="61"/>
      <c r="E106" s="61"/>
      <c r="F106" s="62"/>
      <c r="G106" s="60">
        <v>138500</v>
      </c>
      <c r="H106" s="63">
        <f t="shared" si="4"/>
        <v>138500</v>
      </c>
      <c r="K106" s="63">
        <f t="shared" si="5"/>
        <v>138500</v>
      </c>
    </row>
    <row r="107" spans="1:11">
      <c r="A107" s="56" t="s">
        <v>23</v>
      </c>
      <c r="B107" s="57" t="s">
        <v>257</v>
      </c>
      <c r="C107" s="58" t="s">
        <v>38</v>
      </c>
      <c r="D107" s="58"/>
      <c r="E107" s="58"/>
      <c r="F107" s="59"/>
      <c r="G107" s="60">
        <v>155090</v>
      </c>
      <c r="H107" s="63">
        <f t="shared" si="4"/>
        <v>155090</v>
      </c>
      <c r="K107" s="63">
        <f t="shared" si="5"/>
        <v>155090</v>
      </c>
    </row>
    <row r="108" spans="1:11">
      <c r="A108" s="56" t="s">
        <v>23</v>
      </c>
      <c r="B108" s="57" t="s">
        <v>268</v>
      </c>
      <c r="C108" s="58" t="s">
        <v>38</v>
      </c>
      <c r="D108" s="58"/>
      <c r="E108" s="58"/>
      <c r="F108" s="59"/>
      <c r="G108" s="60">
        <v>272380</v>
      </c>
      <c r="H108" s="63">
        <f t="shared" si="4"/>
        <v>272380</v>
      </c>
      <c r="K108" s="63">
        <f t="shared" si="5"/>
        <v>272380</v>
      </c>
    </row>
    <row r="109" spans="1:11">
      <c r="A109" s="56" t="s">
        <v>23</v>
      </c>
      <c r="B109" s="57" t="s">
        <v>290</v>
      </c>
      <c r="C109" s="58" t="s">
        <v>38</v>
      </c>
      <c r="D109" s="61"/>
      <c r="E109" s="61"/>
      <c r="F109" s="62"/>
      <c r="G109" s="60">
        <v>110000</v>
      </c>
      <c r="H109" s="63">
        <f t="shared" si="4"/>
        <v>110000</v>
      </c>
      <c r="K109" s="63">
        <f t="shared" si="5"/>
        <v>110000</v>
      </c>
    </row>
    <row r="110" spans="1:11">
      <c r="A110" s="56" t="s">
        <v>23</v>
      </c>
      <c r="B110" s="57" t="s">
        <v>299</v>
      </c>
      <c r="C110" s="58" t="s">
        <v>38</v>
      </c>
      <c r="D110" s="61"/>
      <c r="E110" s="61"/>
      <c r="F110" s="62"/>
      <c r="G110" s="60">
        <v>227000</v>
      </c>
      <c r="H110" s="63">
        <f t="shared" si="4"/>
        <v>227000</v>
      </c>
      <c r="K110" s="63">
        <f t="shared" si="5"/>
        <v>227000</v>
      </c>
    </row>
    <row r="111" spans="1:11">
      <c r="A111" s="56" t="s">
        <v>23</v>
      </c>
      <c r="B111" s="57" t="s">
        <v>289</v>
      </c>
      <c r="C111" s="58" t="s">
        <v>38</v>
      </c>
      <c r="D111" s="61"/>
      <c r="E111" s="61"/>
      <c r="F111" s="62"/>
      <c r="G111" s="60">
        <v>114000</v>
      </c>
      <c r="H111" s="63">
        <f t="shared" si="4"/>
        <v>114000</v>
      </c>
      <c r="K111" s="63">
        <f t="shared" si="5"/>
        <v>114000</v>
      </c>
    </row>
    <row r="112" spans="1:11">
      <c r="A112" s="56" t="s">
        <v>23</v>
      </c>
      <c r="B112" s="57" t="s">
        <v>267</v>
      </c>
      <c r="C112" s="58" t="s">
        <v>38</v>
      </c>
      <c r="D112" s="58"/>
      <c r="E112" s="58"/>
      <c r="F112" s="59"/>
      <c r="G112" s="60">
        <v>152950</v>
      </c>
      <c r="H112" s="63">
        <f t="shared" si="4"/>
        <v>152950</v>
      </c>
      <c r="K112" s="63">
        <f t="shared" si="5"/>
        <v>152950</v>
      </c>
    </row>
    <row r="113" spans="1:14">
      <c r="A113" s="56" t="s">
        <v>23</v>
      </c>
      <c r="B113" s="57" t="s">
        <v>279</v>
      </c>
      <c r="C113" s="58" t="s">
        <v>38</v>
      </c>
      <c r="D113" s="58"/>
      <c r="E113" s="58"/>
      <c r="F113" s="59"/>
      <c r="G113" s="60">
        <v>416579</v>
      </c>
      <c r="H113" s="63">
        <f t="shared" si="4"/>
        <v>416579</v>
      </c>
      <c r="K113" s="63">
        <f t="shared" si="5"/>
        <v>416579</v>
      </c>
    </row>
    <row r="114" spans="1:14">
      <c r="A114" s="56" t="s">
        <v>23</v>
      </c>
      <c r="B114" s="57" t="s">
        <v>291</v>
      </c>
      <c r="C114" s="58" t="s">
        <v>38</v>
      </c>
      <c r="D114" s="61"/>
      <c r="E114" s="61"/>
      <c r="F114" s="62"/>
      <c r="G114" s="60">
        <v>154320</v>
      </c>
      <c r="H114" s="63">
        <f t="shared" si="4"/>
        <v>154320</v>
      </c>
      <c r="K114" s="63">
        <f t="shared" si="5"/>
        <v>154320</v>
      </c>
    </row>
    <row r="115" spans="1:14">
      <c r="A115" s="56" t="s">
        <v>23</v>
      </c>
      <c r="B115" s="57" t="s">
        <v>300</v>
      </c>
      <c r="C115" s="58" t="s">
        <v>38</v>
      </c>
      <c r="D115" s="61"/>
      <c r="E115" s="61"/>
      <c r="F115" s="62"/>
      <c r="G115" s="60">
        <v>143500.00339999999</v>
      </c>
      <c r="H115" s="63">
        <f t="shared" si="4"/>
        <v>143500.00339999999</v>
      </c>
      <c r="K115" s="63">
        <f t="shared" si="5"/>
        <v>143500.00339999999</v>
      </c>
    </row>
    <row r="116" spans="1:14">
      <c r="A116" s="56" t="s">
        <v>23</v>
      </c>
      <c r="B116" s="57" t="s">
        <v>296</v>
      </c>
      <c r="C116" s="58" t="s">
        <v>38</v>
      </c>
      <c r="D116" s="61"/>
      <c r="E116" s="61"/>
      <c r="F116" s="62"/>
      <c r="G116" s="60">
        <v>190820</v>
      </c>
      <c r="H116" s="63">
        <f t="shared" si="4"/>
        <v>190820</v>
      </c>
      <c r="K116" s="63">
        <f t="shared" si="5"/>
        <v>190820</v>
      </c>
    </row>
    <row r="117" spans="1:14">
      <c r="A117" s="56" t="s">
        <v>23</v>
      </c>
      <c r="B117" s="57" t="s">
        <v>298</v>
      </c>
      <c r="C117" s="58" t="s">
        <v>38</v>
      </c>
      <c r="D117" s="61"/>
      <c r="E117" s="61"/>
      <c r="F117" s="62"/>
      <c r="G117" s="60">
        <v>141320</v>
      </c>
      <c r="H117" s="63">
        <f t="shared" si="4"/>
        <v>141320</v>
      </c>
      <c r="K117" s="63">
        <f t="shared" si="5"/>
        <v>141320</v>
      </c>
    </row>
    <row r="118" spans="1:14">
      <c r="A118" s="56" t="s">
        <v>23</v>
      </c>
      <c r="B118" s="57" t="s">
        <v>302</v>
      </c>
      <c r="C118" s="58" t="s">
        <v>38</v>
      </c>
      <c r="D118" s="61"/>
      <c r="E118" s="61"/>
      <c r="F118" s="62"/>
      <c r="G118" s="60">
        <v>143500</v>
      </c>
      <c r="H118" s="63">
        <f t="shared" si="4"/>
        <v>143500</v>
      </c>
      <c r="K118" s="63">
        <f t="shared" si="5"/>
        <v>143500</v>
      </c>
    </row>
    <row r="119" spans="1:14">
      <c r="A119" s="56" t="s">
        <v>23</v>
      </c>
      <c r="B119" s="57" t="s">
        <v>304</v>
      </c>
      <c r="C119" s="58" t="s">
        <v>38</v>
      </c>
      <c r="D119" s="61"/>
      <c r="E119" s="61"/>
      <c r="F119" s="62"/>
      <c r="G119" s="60">
        <v>140300</v>
      </c>
      <c r="H119" s="63">
        <f t="shared" si="4"/>
        <v>140300</v>
      </c>
      <c r="K119" s="63">
        <f t="shared" si="5"/>
        <v>140300</v>
      </c>
    </row>
    <row r="120" spans="1:14">
      <c r="A120" s="56" t="s">
        <v>23</v>
      </c>
      <c r="B120" s="57" t="s">
        <v>188</v>
      </c>
      <c r="C120" s="58" t="s">
        <v>38</v>
      </c>
      <c r="D120" s="58"/>
      <c r="E120" s="58"/>
      <c r="F120" s="59"/>
      <c r="G120" s="60">
        <v>3017799.75</v>
      </c>
      <c r="H120" s="63">
        <f t="shared" si="4"/>
        <v>3017799.75</v>
      </c>
      <c r="J120" s="55">
        <f>+'[2]PAWAF RECAP'!$R$7</f>
        <v>1825650</v>
      </c>
      <c r="K120" s="63">
        <f t="shared" si="5"/>
        <v>4843449.75</v>
      </c>
    </row>
    <row r="121" spans="1:14">
      <c r="A121" s="56" t="s">
        <v>23</v>
      </c>
      <c r="B121" s="57" t="s">
        <v>237</v>
      </c>
      <c r="C121" s="58" t="s">
        <v>38</v>
      </c>
      <c r="D121" s="58"/>
      <c r="E121" s="58"/>
      <c r="F121" s="59"/>
      <c r="G121" s="60">
        <v>1651600</v>
      </c>
      <c r="H121" s="63">
        <f t="shared" si="4"/>
        <v>1651600</v>
      </c>
      <c r="I121" s="55">
        <f>+[2]P2!$G$56+[2]P2!$G$24</f>
        <v>161900</v>
      </c>
      <c r="J121" s="55">
        <f>+'[2]PAWAF RECAP'!$R$8</f>
        <v>3201260</v>
      </c>
      <c r="K121" s="63">
        <f t="shared" si="5"/>
        <v>5014760</v>
      </c>
      <c r="N121">
        <v>1</v>
      </c>
    </row>
    <row r="122" spans="1:14">
      <c r="A122" s="56"/>
      <c r="B122" s="57"/>
      <c r="C122" s="58"/>
      <c r="D122" s="61"/>
      <c r="E122" s="61"/>
      <c r="F122" s="62"/>
      <c r="G122" s="60"/>
      <c r="H122" s="66">
        <f>SUM(H94:H121)</f>
        <v>9160322.7533999998</v>
      </c>
      <c r="I122" s="66">
        <f t="shared" ref="I122:K122" si="6">SUM(I94:I121)</f>
        <v>161900</v>
      </c>
      <c r="J122" s="66">
        <f t="shared" si="6"/>
        <v>5026910</v>
      </c>
      <c r="K122" s="66">
        <f t="shared" si="6"/>
        <v>14349132.7534</v>
      </c>
    </row>
    <row r="123" spans="1:14">
      <c r="A123" s="56"/>
      <c r="B123" s="57"/>
      <c r="C123" s="58"/>
      <c r="D123" s="61"/>
      <c r="E123" s="61"/>
      <c r="F123" s="62"/>
      <c r="G123" s="60"/>
    </row>
    <row r="124" spans="1:14">
      <c r="A124" s="56"/>
      <c r="B124" s="57"/>
      <c r="C124" s="58"/>
      <c r="D124" s="61"/>
      <c r="E124" s="61"/>
      <c r="F124" s="62"/>
      <c r="G124" s="60"/>
    </row>
    <row r="125" spans="1:14">
      <c r="A125" s="56"/>
      <c r="B125" s="57"/>
      <c r="C125" s="58"/>
      <c r="D125" s="61"/>
      <c r="E125" s="61"/>
      <c r="F125" s="62"/>
      <c r="G125" s="60"/>
    </row>
    <row r="126" spans="1:14">
      <c r="A126" s="64" t="s">
        <v>30</v>
      </c>
      <c r="B126" s="57" t="s">
        <v>334</v>
      </c>
      <c r="C126" s="58" t="s">
        <v>38</v>
      </c>
      <c r="D126" s="58"/>
      <c r="E126" s="58"/>
      <c r="F126" s="59"/>
      <c r="G126" s="60">
        <v>120725</v>
      </c>
    </row>
    <row r="127" spans="1:14">
      <c r="A127" s="56" t="s">
        <v>32</v>
      </c>
      <c r="B127" s="57" t="s">
        <v>334</v>
      </c>
      <c r="C127" s="58" t="s">
        <v>38</v>
      </c>
      <c r="D127" s="58"/>
      <c r="E127" s="58"/>
      <c r="F127" s="59"/>
      <c r="G127" s="60">
        <v>852727.49</v>
      </c>
    </row>
    <row r="128" spans="1:14">
      <c r="A128" s="56" t="s">
        <v>34</v>
      </c>
      <c r="B128" s="57" t="s">
        <v>334</v>
      </c>
      <c r="C128" s="58" t="s">
        <v>38</v>
      </c>
      <c r="D128" s="61"/>
      <c r="E128" s="61"/>
      <c r="F128" s="62"/>
      <c r="G128" s="60">
        <v>185308.75</v>
      </c>
    </row>
    <row r="129" spans="1:14">
      <c r="A129" s="56" t="s">
        <v>36</v>
      </c>
      <c r="B129" s="57" t="s">
        <v>334</v>
      </c>
      <c r="C129" s="58" t="s">
        <v>38</v>
      </c>
      <c r="D129" s="58"/>
      <c r="E129" s="58"/>
      <c r="F129" s="59"/>
      <c r="G129" s="60">
        <v>187662</v>
      </c>
    </row>
    <row r="130" spans="1:14">
      <c r="A130" s="56" t="s">
        <v>39</v>
      </c>
      <c r="B130" s="57" t="s">
        <v>334</v>
      </c>
      <c r="C130" s="58" t="s">
        <v>38</v>
      </c>
      <c r="D130" s="61"/>
      <c r="E130" s="61"/>
      <c r="F130" s="62"/>
      <c r="G130" s="60">
        <v>330329.76</v>
      </c>
    </row>
    <row r="131" spans="1:14">
      <c r="A131" s="56" t="s">
        <v>41</v>
      </c>
      <c r="B131" s="57" t="s">
        <v>334</v>
      </c>
      <c r="C131" s="58" t="s">
        <v>38</v>
      </c>
      <c r="D131" s="61"/>
      <c r="E131" s="61"/>
      <c r="F131" s="62"/>
      <c r="G131" s="60">
        <v>464997</v>
      </c>
    </row>
    <row r="132" spans="1:14">
      <c r="A132" s="56" t="s">
        <v>48</v>
      </c>
      <c r="B132" s="57" t="s">
        <v>334</v>
      </c>
      <c r="C132" s="58" t="s">
        <v>38</v>
      </c>
      <c r="D132" s="61"/>
      <c r="E132" s="61"/>
      <c r="F132" s="62"/>
      <c r="G132" s="60">
        <v>5422050</v>
      </c>
      <c r="H132" s="63">
        <f>SUM(G126:G132)</f>
        <v>7563800</v>
      </c>
      <c r="K132" s="63">
        <f t="shared" ref="K132" si="7">SUM(H132:J132)</f>
        <v>7563800</v>
      </c>
    </row>
    <row r="133" spans="1:14">
      <c r="A133" s="64" t="s">
        <v>30</v>
      </c>
      <c r="B133" s="57" t="s">
        <v>337</v>
      </c>
      <c r="C133" s="58" t="s">
        <v>38</v>
      </c>
      <c r="D133" s="58"/>
      <c r="E133" s="58"/>
      <c r="F133" s="59"/>
      <c r="G133" s="60">
        <v>86800</v>
      </c>
    </row>
    <row r="134" spans="1:14">
      <c r="A134" s="56" t="s">
        <v>32</v>
      </c>
      <c r="B134" s="57" t="s">
        <v>337</v>
      </c>
      <c r="C134" s="58" t="s">
        <v>38</v>
      </c>
      <c r="D134" s="58"/>
      <c r="E134" s="58"/>
      <c r="F134" s="59"/>
      <c r="G134" s="60">
        <v>570869.1</v>
      </c>
    </row>
    <row r="135" spans="1:14">
      <c r="A135" s="56" t="s">
        <v>34</v>
      </c>
      <c r="B135" s="57" t="s">
        <v>337</v>
      </c>
      <c r="C135" s="58" t="s">
        <v>38</v>
      </c>
      <c r="D135" s="61"/>
      <c r="E135" s="61"/>
      <c r="F135" s="62"/>
      <c r="G135" s="60">
        <v>449607.75</v>
      </c>
    </row>
    <row r="136" spans="1:14">
      <c r="A136" s="56" t="s">
        <v>39</v>
      </c>
      <c r="B136" s="57" t="s">
        <v>337</v>
      </c>
      <c r="C136" s="58" t="s">
        <v>38</v>
      </c>
      <c r="D136" s="61"/>
      <c r="E136" s="61"/>
      <c r="F136" s="62"/>
      <c r="G136" s="60">
        <v>194445.15</v>
      </c>
    </row>
    <row r="137" spans="1:14">
      <c r="A137" s="56" t="s">
        <v>41</v>
      </c>
      <c r="B137" s="57" t="s">
        <v>337</v>
      </c>
      <c r="C137" s="58" t="s">
        <v>38</v>
      </c>
      <c r="D137" s="61"/>
      <c r="E137" s="61"/>
      <c r="F137" s="62"/>
      <c r="G137" s="60">
        <v>345998</v>
      </c>
    </row>
    <row r="138" spans="1:14">
      <c r="A138" s="56" t="s">
        <v>48</v>
      </c>
      <c r="B138" s="57" t="s">
        <v>337</v>
      </c>
      <c r="C138" s="58" t="s">
        <v>38</v>
      </c>
      <c r="D138" s="58"/>
      <c r="E138" s="58"/>
      <c r="F138" s="59"/>
      <c r="G138" s="60">
        <v>2974200</v>
      </c>
      <c r="H138" s="63">
        <f>SUM(G133:G138)</f>
        <v>4621920</v>
      </c>
      <c r="K138" s="63">
        <f t="shared" ref="K138" si="8">SUM(H138:J138)</f>
        <v>4621920</v>
      </c>
    </row>
    <row r="139" spans="1:14">
      <c r="A139" s="56" t="s">
        <v>23</v>
      </c>
      <c r="B139" s="57" t="s">
        <v>148</v>
      </c>
      <c r="C139" s="58" t="s">
        <v>38</v>
      </c>
      <c r="D139" s="58"/>
      <c r="E139" s="58"/>
      <c r="F139" s="59"/>
      <c r="G139" s="60">
        <v>2029735.68</v>
      </c>
    </row>
    <row r="140" spans="1:14">
      <c r="A140" s="56" t="s">
        <v>43</v>
      </c>
      <c r="B140" s="57" t="s">
        <v>148</v>
      </c>
      <c r="C140" s="58" t="s">
        <v>38</v>
      </c>
      <c r="D140" s="61"/>
      <c r="E140" s="61"/>
      <c r="F140" s="62"/>
      <c r="G140" s="60">
        <v>230000</v>
      </c>
      <c r="H140" s="63">
        <f>SUM(G139:G140)</f>
        <v>2259735.6799999997</v>
      </c>
      <c r="I140" s="55">
        <f>+[3]FMIS!$K$39</f>
        <v>2040264.32</v>
      </c>
      <c r="K140" s="63">
        <f t="shared" ref="K140" si="9">SUM(H140:J140)</f>
        <v>4300000</v>
      </c>
      <c r="N140" s="55">
        <f>+I140/4</f>
        <v>510066.08</v>
      </c>
    </row>
    <row r="141" spans="1:14">
      <c r="H141" s="66">
        <f>SUM(H126:H140)</f>
        <v>14445455.68</v>
      </c>
      <c r="I141" s="66">
        <f t="shared" ref="I141:K141" si="10">SUM(I126:I140)</f>
        <v>2040264.32</v>
      </c>
      <c r="J141" s="66">
        <f t="shared" si="10"/>
        <v>0</v>
      </c>
      <c r="K141" s="66">
        <f t="shared" si="10"/>
        <v>16485720</v>
      </c>
    </row>
    <row r="145" spans="4:15">
      <c r="G145" s="69">
        <f>SUM(G1:G144)</f>
        <v>35642892.433399998</v>
      </c>
      <c r="H145" s="74">
        <f>+H141+H122+H87+H55</f>
        <v>35642892.433399998</v>
      </c>
      <c r="I145" s="74">
        <f t="shared" ref="I145:K145" si="11">+I141+I122+I87+I55</f>
        <v>5426164.3200000003</v>
      </c>
      <c r="J145" s="74">
        <f t="shared" si="11"/>
        <v>11366510</v>
      </c>
      <c r="K145" s="74">
        <f t="shared" si="11"/>
        <v>52435566.753399998</v>
      </c>
    </row>
    <row r="147" spans="4:15">
      <c r="H147" s="75">
        <f>+H145+I145</f>
        <v>41069056.753399998</v>
      </c>
      <c r="K147" s="75">
        <f>+K145-J145</f>
        <v>41069056.753399998</v>
      </c>
    </row>
    <row r="155" spans="4:15">
      <c r="D155">
        <v>11</v>
      </c>
      <c r="E155">
        <v>4</v>
      </c>
      <c r="F155">
        <v>3</v>
      </c>
      <c r="G155">
        <v>2</v>
      </c>
      <c r="H155">
        <v>0</v>
      </c>
      <c r="I155" s="55">
        <v>8</v>
      </c>
      <c r="J155" s="55">
        <v>2</v>
      </c>
      <c r="K155">
        <v>0</v>
      </c>
      <c r="L155">
        <v>2</v>
      </c>
      <c r="M155">
        <v>2</v>
      </c>
      <c r="N155">
        <v>0</v>
      </c>
      <c r="O155">
        <v>0</v>
      </c>
    </row>
    <row r="156" spans="4:15">
      <c r="D156">
        <v>3</v>
      </c>
      <c r="E156">
        <v>0</v>
      </c>
      <c r="F156">
        <v>0</v>
      </c>
      <c r="G156">
        <v>4</v>
      </c>
      <c r="H156">
        <v>1</v>
      </c>
      <c r="I156" s="55">
        <v>0</v>
      </c>
      <c r="J156" s="55">
        <v>3</v>
      </c>
      <c r="K156">
        <v>0</v>
      </c>
      <c r="L156">
        <v>0</v>
      </c>
      <c r="M156">
        <v>3</v>
      </c>
      <c r="N156">
        <v>1</v>
      </c>
      <c r="O156">
        <v>0</v>
      </c>
    </row>
    <row r="157" spans="4:15">
      <c r="D157">
        <v>6</v>
      </c>
      <c r="E157">
        <v>0</v>
      </c>
      <c r="F157">
        <v>0</v>
      </c>
      <c r="G157">
        <v>3</v>
      </c>
      <c r="H157">
        <v>1</v>
      </c>
      <c r="I157" s="55">
        <v>0</v>
      </c>
      <c r="J157" s="55">
        <v>3</v>
      </c>
      <c r="K157">
        <v>1</v>
      </c>
      <c r="L157">
        <v>0</v>
      </c>
      <c r="M157">
        <v>3</v>
      </c>
      <c r="N157">
        <v>1</v>
      </c>
      <c r="O157">
        <v>0</v>
      </c>
    </row>
    <row r="158" spans="4:15">
      <c r="D158">
        <v>6</v>
      </c>
      <c r="E158">
        <v>0</v>
      </c>
      <c r="F158">
        <v>0</v>
      </c>
      <c r="G158">
        <v>4</v>
      </c>
      <c r="H158">
        <v>1</v>
      </c>
      <c r="I158" s="55">
        <v>1</v>
      </c>
      <c r="J158" s="55">
        <v>9</v>
      </c>
      <c r="K158">
        <v>2</v>
      </c>
      <c r="L158">
        <v>0</v>
      </c>
      <c r="M158">
        <v>3</v>
      </c>
      <c r="N158">
        <v>0</v>
      </c>
      <c r="O158">
        <v>0</v>
      </c>
    </row>
    <row r="159" spans="4:15">
      <c r="D159">
        <v>2</v>
      </c>
      <c r="E159">
        <v>0</v>
      </c>
      <c r="F159">
        <v>0</v>
      </c>
      <c r="G159">
        <v>2</v>
      </c>
      <c r="H159">
        <v>0</v>
      </c>
      <c r="I159" s="55">
        <v>0</v>
      </c>
      <c r="J159" s="55">
        <v>2</v>
      </c>
      <c r="K159">
        <v>0</v>
      </c>
      <c r="L159">
        <v>0</v>
      </c>
      <c r="M159">
        <v>2</v>
      </c>
      <c r="N159">
        <v>0</v>
      </c>
      <c r="O159">
        <v>0</v>
      </c>
    </row>
    <row r="160" spans="4:15">
      <c r="D160">
        <v>3</v>
      </c>
      <c r="E160">
        <v>0</v>
      </c>
      <c r="F160">
        <v>0</v>
      </c>
      <c r="G160">
        <v>2</v>
      </c>
      <c r="H160">
        <v>0</v>
      </c>
      <c r="I160" s="55">
        <v>0</v>
      </c>
      <c r="J160" s="55">
        <v>2</v>
      </c>
      <c r="K160">
        <v>0</v>
      </c>
      <c r="L160">
        <v>0</v>
      </c>
      <c r="M160">
        <v>2</v>
      </c>
      <c r="N160">
        <v>0</v>
      </c>
      <c r="O160">
        <v>0</v>
      </c>
    </row>
    <row r="161" spans="4:15">
      <c r="D161">
        <v>2</v>
      </c>
      <c r="E161">
        <v>0</v>
      </c>
      <c r="F161">
        <v>0</v>
      </c>
      <c r="G161">
        <v>0</v>
      </c>
      <c r="H161">
        <v>0</v>
      </c>
      <c r="I161" s="55">
        <v>0</v>
      </c>
      <c r="J161" s="55">
        <v>0</v>
      </c>
      <c r="K161">
        <v>0</v>
      </c>
      <c r="L161">
        <v>0</v>
      </c>
      <c r="M161">
        <v>0</v>
      </c>
      <c r="N161">
        <v>1</v>
      </c>
      <c r="O161">
        <v>0</v>
      </c>
    </row>
    <row r="162" spans="4:15">
      <c r="D162">
        <v>1</v>
      </c>
      <c r="E162">
        <v>0</v>
      </c>
      <c r="F162">
        <v>0</v>
      </c>
      <c r="G162">
        <v>1</v>
      </c>
      <c r="H162">
        <v>0</v>
      </c>
      <c r="I162" s="55">
        <v>0</v>
      </c>
      <c r="J162" s="55">
        <v>1</v>
      </c>
      <c r="K162">
        <v>0</v>
      </c>
      <c r="L162">
        <v>0</v>
      </c>
      <c r="M162">
        <v>1</v>
      </c>
      <c r="N162">
        <v>0</v>
      </c>
      <c r="O162">
        <v>0</v>
      </c>
    </row>
    <row r="163" spans="4:15">
      <c r="D163">
        <v>0</v>
      </c>
      <c r="E163">
        <v>0</v>
      </c>
      <c r="F163">
        <v>0</v>
      </c>
      <c r="G163">
        <v>0</v>
      </c>
      <c r="H163">
        <v>0</v>
      </c>
      <c r="I163" s="55">
        <v>0</v>
      </c>
      <c r="J163" s="55">
        <v>0</v>
      </c>
      <c r="K163">
        <v>0</v>
      </c>
      <c r="L163">
        <v>0</v>
      </c>
      <c r="M163">
        <v>0</v>
      </c>
      <c r="N163">
        <v>1</v>
      </c>
      <c r="O163">
        <v>0</v>
      </c>
    </row>
    <row r="164" spans="4:15">
      <c r="D164">
        <v>6</v>
      </c>
      <c r="E164">
        <v>6</v>
      </c>
      <c r="F164">
        <v>3</v>
      </c>
      <c r="G164">
        <v>6</v>
      </c>
      <c r="H164">
        <v>0</v>
      </c>
      <c r="I164" s="55">
        <v>2</v>
      </c>
      <c r="J164" s="55">
        <v>11</v>
      </c>
      <c r="K164">
        <v>2</v>
      </c>
      <c r="L164">
        <v>1</v>
      </c>
      <c r="M164">
        <v>3</v>
      </c>
      <c r="N164">
        <v>1</v>
      </c>
      <c r="O164">
        <v>0</v>
      </c>
    </row>
    <row r="166" spans="4:15">
      <c r="D166">
        <f>SUM(D155:D165)</f>
        <v>40</v>
      </c>
      <c r="E166">
        <f t="shared" ref="E166:O166" si="12">SUM(E155:E165)</f>
        <v>10</v>
      </c>
      <c r="F166">
        <f t="shared" si="12"/>
        <v>6</v>
      </c>
      <c r="G166">
        <f t="shared" si="12"/>
        <v>24</v>
      </c>
      <c r="H166">
        <f t="shared" si="12"/>
        <v>3</v>
      </c>
      <c r="I166">
        <f t="shared" si="12"/>
        <v>11</v>
      </c>
      <c r="J166">
        <f t="shared" si="12"/>
        <v>33</v>
      </c>
      <c r="K166">
        <f t="shared" si="12"/>
        <v>5</v>
      </c>
      <c r="L166">
        <f t="shared" si="12"/>
        <v>3</v>
      </c>
      <c r="M166">
        <f t="shared" si="12"/>
        <v>19</v>
      </c>
      <c r="N166">
        <f t="shared" si="12"/>
        <v>5</v>
      </c>
      <c r="O166">
        <f t="shared" si="12"/>
        <v>0</v>
      </c>
    </row>
    <row r="167" spans="4:15">
      <c r="F167">
        <f>+D166+E166+F166</f>
        <v>56</v>
      </c>
      <c r="I167" s="55">
        <f>+G166+H166+I166</f>
        <v>38</v>
      </c>
      <c r="L167">
        <f>+J166+K166+L166</f>
        <v>41</v>
      </c>
      <c r="O167">
        <f>+M166+N166+O166</f>
        <v>24</v>
      </c>
    </row>
    <row r="170" spans="4:15">
      <c r="D170" s="55">
        <v>8502582.4699999988</v>
      </c>
      <c r="E170" s="55">
        <v>3555765</v>
      </c>
      <c r="F170" s="55">
        <v>1381228</v>
      </c>
      <c r="G170" s="55">
        <v>4909816.6074999999</v>
      </c>
      <c r="H170" s="55">
        <v>276819.21250000002</v>
      </c>
      <c r="I170" s="55">
        <v>1981490.0034</v>
      </c>
      <c r="J170" s="55">
        <v>8010795.8200000003</v>
      </c>
      <c r="K170" s="55">
        <v>893000</v>
      </c>
      <c r="L170" s="55">
        <v>1544276</v>
      </c>
      <c r="M170" s="55">
        <v>4963465.82</v>
      </c>
      <c r="N170" s="55">
        <v>399200</v>
      </c>
    </row>
    <row r="172" spans="4:15">
      <c r="F172" s="67">
        <f>+F170+E170+D170</f>
        <v>13439575.469999999</v>
      </c>
      <c r="I172" s="55">
        <f>+I170+H170+G170</f>
        <v>7168125.8234000001</v>
      </c>
      <c r="L172" s="67">
        <f>+L170+K170+J170</f>
        <v>10448071.82</v>
      </c>
      <c r="N172" s="67">
        <f>+N170+M170</f>
        <v>5362665.82</v>
      </c>
    </row>
  </sheetData>
  <sortState xmlns:xlrd2="http://schemas.microsoft.com/office/spreadsheetml/2017/richdata2" ref="A1:G106">
    <sortCondition ref="B1:B10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0"/>
  <sheetViews>
    <sheetView workbookViewId="0">
      <selection activeCell="C23" sqref="C23"/>
    </sheetView>
  </sheetViews>
  <sheetFormatPr defaultColWidth="9.140625" defaultRowHeight="15"/>
  <cols>
    <col min="1" max="1" width="23.28515625" style="43" customWidth="1"/>
    <col min="2" max="6" width="22.28515625" style="43" customWidth="1"/>
    <col min="7" max="7" width="13.28515625" style="43" customWidth="1"/>
    <col min="8" max="8" width="14.28515625" style="43" customWidth="1"/>
    <col min="9" max="16384" width="9.140625" style="43"/>
  </cols>
  <sheetData>
    <row r="1" spans="1:6">
      <c r="A1" s="275" t="s">
        <v>0</v>
      </c>
      <c r="B1" s="276"/>
      <c r="C1" s="276"/>
      <c r="D1" s="276"/>
      <c r="E1" s="276"/>
      <c r="F1" s="276"/>
    </row>
    <row r="2" spans="1:6">
      <c r="A2" s="275" t="s">
        <v>1</v>
      </c>
      <c r="B2" s="276"/>
      <c r="C2" s="276"/>
      <c r="D2" s="276"/>
      <c r="E2" s="276"/>
      <c r="F2" s="276"/>
    </row>
    <row r="3" spans="1:6">
      <c r="A3" s="275" t="s">
        <v>2</v>
      </c>
      <c r="B3" s="276"/>
      <c r="C3" s="276"/>
      <c r="D3" s="276"/>
      <c r="E3" s="276"/>
      <c r="F3" s="276"/>
    </row>
    <row r="4" spans="1:6">
      <c r="A4" s="275" t="s">
        <v>3</v>
      </c>
      <c r="B4" s="276"/>
      <c r="C4" s="276"/>
      <c r="D4" s="276"/>
      <c r="E4" s="276"/>
      <c r="F4" s="276"/>
    </row>
    <row r="5" spans="1:6">
      <c r="A5" s="275" t="s">
        <v>5</v>
      </c>
      <c r="B5" s="276"/>
      <c r="C5" s="276"/>
      <c r="D5" s="276"/>
      <c r="E5" s="276"/>
      <c r="F5" s="276"/>
    </row>
    <row r="6" spans="1:6">
      <c r="A6" s="279" t="s">
        <v>533</v>
      </c>
      <c r="B6" s="280"/>
      <c r="C6" s="280"/>
      <c r="D6" s="280"/>
      <c r="E6" s="280"/>
      <c r="F6" s="280"/>
    </row>
    <row r="7" spans="1:6">
      <c r="A7" s="275" t="s">
        <v>5</v>
      </c>
      <c r="B7" s="276"/>
      <c r="C7" s="276"/>
      <c r="D7" s="276"/>
      <c r="E7" s="276"/>
      <c r="F7" s="276"/>
    </row>
    <row r="8" spans="1:6">
      <c r="A8" s="276"/>
      <c r="B8" s="276"/>
      <c r="C8" s="276"/>
      <c r="D8" s="276"/>
      <c r="E8" s="276"/>
      <c r="F8" s="276"/>
    </row>
    <row r="9" spans="1:6" ht="28.5" customHeight="1">
      <c r="A9" s="277" t="s">
        <v>534</v>
      </c>
      <c r="B9" s="276"/>
      <c r="C9" s="276"/>
      <c r="D9" s="276"/>
      <c r="E9" s="276"/>
      <c r="F9" s="276"/>
    </row>
    <row r="10" spans="1:6" ht="22.5" customHeight="1">
      <c r="A10" s="44" t="s">
        <v>535</v>
      </c>
      <c r="B10" s="44" t="s">
        <v>536</v>
      </c>
      <c r="C10" s="44" t="s">
        <v>537</v>
      </c>
      <c r="D10" s="44" t="s">
        <v>538</v>
      </c>
      <c r="E10" s="44" t="s">
        <v>539</v>
      </c>
      <c r="F10" s="44" t="s">
        <v>19</v>
      </c>
    </row>
    <row r="11" spans="1:6" ht="22.5" customHeight="1">
      <c r="A11" s="45" t="s">
        <v>829</v>
      </c>
      <c r="B11" s="46">
        <f>3+4</f>
        <v>7</v>
      </c>
      <c r="C11" s="46">
        <v>1</v>
      </c>
      <c r="D11" s="46">
        <v>4</v>
      </c>
      <c r="E11" s="46">
        <v>2</v>
      </c>
      <c r="F11" s="46">
        <f t="shared" ref="F11:F13" si="0">SUM(B11:E11)</f>
        <v>14</v>
      </c>
    </row>
    <row r="12" spans="1:6" ht="22.5" customHeight="1">
      <c r="A12" s="45" t="s">
        <v>26</v>
      </c>
      <c r="B12" s="46">
        <f>+'Adjusted PPMP'!J1117+'Adjusted PPMP'!K1117+'Adjusted PPMP'!L1117</f>
        <v>56</v>
      </c>
      <c r="C12" s="46">
        <f>+'Adjusted PPMP'!M1117+'Adjusted PPMP'!N1117+'Adjusted PPMP'!O1117</f>
        <v>39</v>
      </c>
      <c r="D12" s="46">
        <f>+'Adjusted PPMP'!P1117+'Adjusted PPMP'!Q1117+'Adjusted PPMP'!R1117</f>
        <v>42</v>
      </c>
      <c r="E12" s="46">
        <f>+'Adjusted PPMP'!U1117+'Adjusted PPMP'!T1117+'Adjusted PPMP'!S1117</f>
        <v>25</v>
      </c>
      <c r="F12" s="46">
        <f t="shared" si="0"/>
        <v>162</v>
      </c>
    </row>
    <row r="13" spans="1:6" ht="22.5" customHeight="1">
      <c r="A13" s="47" t="s">
        <v>540</v>
      </c>
      <c r="B13" s="48">
        <f>SUM(B11:B12)</f>
        <v>63</v>
      </c>
      <c r="C13" s="48">
        <f t="shared" ref="C13:E13" si="1">SUM(C11:C12)</f>
        <v>40</v>
      </c>
      <c r="D13" s="48">
        <f t="shared" si="1"/>
        <v>46</v>
      </c>
      <c r="E13" s="48">
        <f t="shared" si="1"/>
        <v>27</v>
      </c>
      <c r="F13" s="48">
        <f t="shared" si="0"/>
        <v>176</v>
      </c>
    </row>
    <row r="14" spans="1:6">
      <c r="B14" s="49"/>
      <c r="C14" s="49"/>
      <c r="D14" s="49"/>
      <c r="E14" s="49"/>
      <c r="F14" s="49"/>
    </row>
    <row r="15" spans="1:6" ht="30" customHeight="1">
      <c r="A15" s="277" t="s">
        <v>541</v>
      </c>
      <c r="B15" s="276"/>
      <c r="C15" s="276"/>
      <c r="D15" s="276"/>
      <c r="E15" s="276"/>
      <c r="F15" s="276"/>
    </row>
    <row r="16" spans="1:6" ht="22.5" customHeight="1">
      <c r="A16" s="44" t="s">
        <v>535</v>
      </c>
      <c r="B16" s="44" t="s">
        <v>536</v>
      </c>
      <c r="C16" s="44" t="s">
        <v>537</v>
      </c>
      <c r="D16" s="44" t="s">
        <v>538</v>
      </c>
      <c r="E16" s="44" t="s">
        <v>539</v>
      </c>
      <c r="F16" s="44" t="s">
        <v>19</v>
      </c>
    </row>
    <row r="17" spans="1:22" ht="22.5" customHeight="1">
      <c r="A17" s="45" t="s">
        <v>829</v>
      </c>
      <c r="B17" s="50">
        <v>1411054.08</v>
      </c>
      <c r="C17" s="50">
        <v>510066.08</v>
      </c>
      <c r="D17" s="50">
        <v>2652450.08</v>
      </c>
      <c r="E17" s="50">
        <v>852594.08</v>
      </c>
      <c r="F17" s="50">
        <f>SUM(B17:E17)</f>
        <v>5426164.3200000003</v>
      </c>
      <c r="G17" s="51">
        <f>+F17-Sheet4!I145</f>
        <v>0</v>
      </c>
    </row>
    <row r="18" spans="1:22" ht="22.5" customHeight="1">
      <c r="A18" s="45" t="s">
        <v>26</v>
      </c>
      <c r="B18" s="52">
        <v>11264499.0237632</v>
      </c>
      <c r="C18" s="52">
        <v>9583230.5127537698</v>
      </c>
      <c r="D18" s="52">
        <v>8406342.5550471693</v>
      </c>
      <c r="E18" s="52">
        <v>6388820.3418358499</v>
      </c>
      <c r="F18" s="52">
        <f>SUM(B18:E18)</f>
        <v>35642892.43339999</v>
      </c>
      <c r="H18" s="53">
        <f>+Sheet4!I145</f>
        <v>5426164.3200000003</v>
      </c>
    </row>
    <row r="19" spans="1:22" ht="22.5" customHeight="1">
      <c r="A19" s="47" t="s">
        <v>540</v>
      </c>
      <c r="B19" s="54">
        <f>SUM(B17:B18)</f>
        <v>12675553.1037632</v>
      </c>
      <c r="C19" s="54">
        <f t="shared" ref="C19:F19" si="2">SUM(C17:C18)</f>
        <v>10093296.59275377</v>
      </c>
      <c r="D19" s="54">
        <f t="shared" si="2"/>
        <v>11058792.635047169</v>
      </c>
      <c r="E19" s="54">
        <f t="shared" si="2"/>
        <v>7241414.42183585</v>
      </c>
      <c r="F19" s="54">
        <f t="shared" si="2"/>
        <v>41069056.75339999</v>
      </c>
      <c r="H19" s="53">
        <v>35642892.433399998</v>
      </c>
    </row>
    <row r="21" spans="1:22">
      <c r="A21" s="276"/>
      <c r="B21" s="276"/>
      <c r="C21" s="276"/>
      <c r="D21" s="276"/>
      <c r="E21" s="276"/>
      <c r="F21" s="276"/>
    </row>
    <row r="22" spans="1:22">
      <c r="A22" s="278" t="s">
        <v>51</v>
      </c>
      <c r="B22" s="276"/>
      <c r="C22" s="276"/>
      <c r="D22" s="276" t="s">
        <v>53</v>
      </c>
      <c r="E22" s="276"/>
      <c r="F22" s="276"/>
    </row>
    <row r="25" spans="1:22" s="42" customFormat="1">
      <c r="A25" s="42" t="s">
        <v>528</v>
      </c>
      <c r="D25" s="42" t="s">
        <v>54</v>
      </c>
    </row>
    <row r="26" spans="1:22">
      <c r="A26" s="43" t="s">
        <v>529</v>
      </c>
      <c r="D26" s="43" t="s">
        <v>542</v>
      </c>
    </row>
    <row r="27" spans="1:22">
      <c r="A27" s="43" t="s">
        <v>531</v>
      </c>
      <c r="D27" s="43" t="s">
        <v>543</v>
      </c>
    </row>
    <row r="30" spans="1:22">
      <c r="K30" s="43">
        <v>50</v>
      </c>
      <c r="L30" s="43">
        <v>10</v>
      </c>
      <c r="M30" s="43">
        <v>7</v>
      </c>
      <c r="N30" s="43">
        <v>33</v>
      </c>
      <c r="O30" s="43">
        <v>8</v>
      </c>
      <c r="P30" s="43">
        <v>16</v>
      </c>
      <c r="Q30" s="43">
        <v>42</v>
      </c>
      <c r="R30" s="43">
        <v>5</v>
      </c>
      <c r="S30" s="43">
        <v>3</v>
      </c>
      <c r="T30" s="43">
        <v>33</v>
      </c>
      <c r="U30" s="43">
        <v>5</v>
      </c>
      <c r="V30" s="43">
        <v>0</v>
      </c>
    </row>
  </sheetData>
  <mergeCells count="14">
    <mergeCell ref="A15:F15"/>
    <mergeCell ref="A21:F21"/>
    <mergeCell ref="A22:C22"/>
    <mergeCell ref="D22:F22"/>
    <mergeCell ref="A6:F6"/>
    <mergeCell ref="A7:F7"/>
    <mergeCell ref="A8:C8"/>
    <mergeCell ref="D8:F8"/>
    <mergeCell ref="A9:F9"/>
    <mergeCell ref="A1:F1"/>
    <mergeCell ref="A2:F2"/>
    <mergeCell ref="A3:F3"/>
    <mergeCell ref="A4:F4"/>
    <mergeCell ref="A5:F5"/>
  </mergeCells>
  <printOptions horizontalCentered="1"/>
  <pageMargins left="0.23622047244094499" right="0.23622047244094499" top="0.74803149606299202" bottom="0.74803149606299202" header="0.31496062992126" footer="0.31496062992126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137"/>
  <sheetViews>
    <sheetView zoomScale="85" zoomScaleNormal="85" workbookViewId="0">
      <pane ySplit="11" topLeftCell="A820" activePane="bottomLeft" state="frozen"/>
      <selection pane="bottomLeft" activeCell="T842" sqref="T842"/>
    </sheetView>
  </sheetViews>
  <sheetFormatPr defaultColWidth="9" defaultRowHeight="15"/>
  <cols>
    <col min="1" max="1" width="5.42578125" style="1" customWidth="1"/>
    <col min="2" max="2" width="17" customWidth="1"/>
    <col min="3" max="3" width="40" customWidth="1"/>
    <col min="4" max="4" width="10.7109375" style="1" customWidth="1"/>
    <col min="5" max="5" width="6.7109375" style="1" customWidth="1"/>
    <col min="6" max="6" width="10" style="1" customWidth="1"/>
    <col min="7" max="8" width="17.140625" customWidth="1"/>
    <col min="9" max="9" width="15.7109375" style="1" customWidth="1"/>
    <col min="10" max="21" width="5" style="5" customWidth="1"/>
  </cols>
  <sheetData>
    <row r="1" spans="1:21">
      <c r="A1" s="281" t="s">
        <v>0</v>
      </c>
      <c r="B1" s="281"/>
      <c r="C1" s="281"/>
      <c r="D1" s="282"/>
      <c r="E1" s="282"/>
      <c r="F1" s="282"/>
      <c r="G1" s="281"/>
      <c r="H1" s="281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>
      <c r="A2" s="281" t="s">
        <v>55</v>
      </c>
      <c r="B2" s="281"/>
      <c r="C2" s="281"/>
      <c r="D2" s="282"/>
      <c r="E2" s="282"/>
      <c r="F2" s="282"/>
      <c r="G2" s="281"/>
      <c r="H2" s="281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>
      <c r="A3" s="281" t="s">
        <v>2</v>
      </c>
      <c r="B3" s="281"/>
      <c r="C3" s="281"/>
      <c r="D3" s="282"/>
      <c r="E3" s="282"/>
      <c r="F3" s="282"/>
      <c r="G3" s="281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>
      <c r="A4" s="281" t="s">
        <v>3</v>
      </c>
      <c r="B4" s="281"/>
      <c r="C4" s="281"/>
      <c r="D4" s="282"/>
      <c r="E4" s="282"/>
      <c r="F4" s="282"/>
      <c r="G4" s="281"/>
      <c r="H4" s="281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>
      <c r="B5" s="1"/>
      <c r="C5" s="1"/>
      <c r="G5" s="1"/>
      <c r="H5" s="1"/>
    </row>
    <row r="6" spans="1:21">
      <c r="A6" s="283" t="s">
        <v>56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2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1:21">
      <c r="A8" s="285" t="s">
        <v>4</v>
      </c>
      <c r="B8" s="285"/>
      <c r="C8" s="285"/>
      <c r="D8" s="282"/>
      <c r="E8" s="282"/>
      <c r="F8" s="282"/>
      <c r="G8" s="285"/>
      <c r="H8" s="285"/>
      <c r="I8" s="282"/>
      <c r="J8" s="282"/>
      <c r="K8" s="286" t="s">
        <v>544</v>
      </c>
      <c r="L8" s="287"/>
      <c r="M8" s="287"/>
      <c r="N8" s="287"/>
      <c r="O8" s="287"/>
      <c r="P8" s="287"/>
      <c r="Q8" s="287"/>
      <c r="R8" s="287"/>
      <c r="S8" s="287"/>
      <c r="T8" s="287"/>
      <c r="U8" s="287"/>
    </row>
    <row r="9" spans="1:21" ht="25.5">
      <c r="A9" s="6" t="s">
        <v>58</v>
      </c>
      <c r="B9" s="6" t="s">
        <v>59</v>
      </c>
      <c r="C9" s="6" t="s">
        <v>60</v>
      </c>
      <c r="D9" s="6" t="s">
        <v>9</v>
      </c>
      <c r="E9" s="288" t="s">
        <v>61</v>
      </c>
      <c r="F9" s="289"/>
      <c r="G9" s="289"/>
      <c r="H9" s="6" t="s">
        <v>62</v>
      </c>
      <c r="I9" s="6" t="s">
        <v>10</v>
      </c>
      <c r="J9" s="288" t="s">
        <v>63</v>
      </c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</row>
    <row r="10" spans="1:21" s="1" customFormat="1">
      <c r="A10" s="7">
        <v>1</v>
      </c>
      <c r="B10" s="7">
        <v>2</v>
      </c>
      <c r="C10" s="7">
        <v>3</v>
      </c>
      <c r="D10" s="7">
        <v>4</v>
      </c>
      <c r="E10" s="291">
        <v>5</v>
      </c>
      <c r="F10" s="292"/>
      <c r="G10" s="292"/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</row>
    <row r="11" spans="1:21" s="1" customFormat="1">
      <c r="A11" s="7">
        <v>2</v>
      </c>
      <c r="B11" s="6"/>
      <c r="C11" s="6"/>
      <c r="D11" s="6"/>
      <c r="E11" s="6" t="s">
        <v>64</v>
      </c>
      <c r="F11" s="6" t="s">
        <v>65</v>
      </c>
      <c r="G11" s="6" t="s">
        <v>66</v>
      </c>
      <c r="H11" s="6"/>
      <c r="I11" s="6"/>
      <c r="J11" s="6" t="s">
        <v>67</v>
      </c>
      <c r="K11" s="6" t="s">
        <v>68</v>
      </c>
      <c r="L11" s="6" t="s">
        <v>69</v>
      </c>
      <c r="M11" s="6" t="s">
        <v>70</v>
      </c>
      <c r="N11" s="6" t="s">
        <v>71</v>
      </c>
      <c r="O11" s="6" t="s">
        <v>72</v>
      </c>
      <c r="P11" s="6" t="s">
        <v>73</v>
      </c>
      <c r="Q11" s="6" t="s">
        <v>74</v>
      </c>
      <c r="R11" s="6" t="s">
        <v>75</v>
      </c>
      <c r="S11" s="6" t="s">
        <v>76</v>
      </c>
      <c r="T11" s="6" t="s">
        <v>77</v>
      </c>
      <c r="U11" s="6" t="s">
        <v>78</v>
      </c>
    </row>
    <row r="12" spans="1:21">
      <c r="A12" s="9">
        <v>3</v>
      </c>
      <c r="B12" s="10" t="s">
        <v>23</v>
      </c>
      <c r="C12" s="10" t="s">
        <v>24</v>
      </c>
      <c r="D12" s="11" t="s">
        <v>79</v>
      </c>
      <c r="E12" s="11"/>
      <c r="F12" s="11"/>
      <c r="G12" s="10"/>
      <c r="H12" s="12">
        <v>16252543.039999999</v>
      </c>
      <c r="I12" s="11" t="s">
        <v>26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>
      <c r="A13" s="9">
        <v>4</v>
      </c>
      <c r="B13" s="13" t="s">
        <v>23</v>
      </c>
      <c r="C13" s="13" t="s">
        <v>80</v>
      </c>
      <c r="D13" s="14" t="s">
        <v>38</v>
      </c>
      <c r="E13" s="14"/>
      <c r="F13" s="14"/>
      <c r="G13" s="13"/>
      <c r="H13" s="15">
        <v>1622045.55</v>
      </c>
      <c r="I13" s="14" t="s">
        <v>26</v>
      </c>
      <c r="J13" s="19"/>
      <c r="K13" s="19"/>
      <c r="L13" s="19"/>
      <c r="M13" s="19"/>
      <c r="N13" s="19"/>
      <c r="O13" s="19"/>
      <c r="P13" s="19"/>
      <c r="Q13" s="19"/>
      <c r="R13" s="19">
        <v>1</v>
      </c>
      <c r="S13" s="19"/>
      <c r="T13" s="19"/>
      <c r="U13" s="19"/>
    </row>
    <row r="14" spans="1:21">
      <c r="A14" s="7">
        <v>5</v>
      </c>
      <c r="B14" s="16"/>
      <c r="C14" s="16" t="s">
        <v>545</v>
      </c>
      <c r="D14" s="6"/>
      <c r="E14" s="7">
        <v>3</v>
      </c>
      <c r="F14" s="6" t="s">
        <v>85</v>
      </c>
      <c r="G14" s="17">
        <v>5033.33</v>
      </c>
      <c r="H14" s="17">
        <v>15099.99</v>
      </c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>
      <c r="A15" s="7">
        <v>6</v>
      </c>
      <c r="B15" s="16"/>
      <c r="C15" s="16" t="s">
        <v>546</v>
      </c>
      <c r="D15" s="6"/>
      <c r="E15" s="7">
        <v>5</v>
      </c>
      <c r="F15" s="6" t="s">
        <v>85</v>
      </c>
      <c r="G15" s="17">
        <v>450</v>
      </c>
      <c r="H15" s="17">
        <v>2250</v>
      </c>
      <c r="I15" s="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>
      <c r="A16" s="7">
        <v>7</v>
      </c>
      <c r="B16" s="16"/>
      <c r="C16" s="16" t="s">
        <v>547</v>
      </c>
      <c r="D16" s="6"/>
      <c r="E16" s="7">
        <v>2</v>
      </c>
      <c r="F16" s="6" t="s">
        <v>121</v>
      </c>
      <c r="G16" s="17">
        <v>350</v>
      </c>
      <c r="H16" s="17">
        <v>700</v>
      </c>
      <c r="I16" s="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A17" s="7">
        <v>8</v>
      </c>
      <c r="B17" s="16"/>
      <c r="C17" s="16" t="s">
        <v>548</v>
      </c>
      <c r="D17" s="6"/>
      <c r="E17" s="7">
        <v>2</v>
      </c>
      <c r="F17" s="6" t="s">
        <v>121</v>
      </c>
      <c r="G17" s="17">
        <v>265</v>
      </c>
      <c r="H17" s="17">
        <v>530</v>
      </c>
      <c r="I17" s="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25.5">
      <c r="A18" s="7">
        <v>9</v>
      </c>
      <c r="B18" s="16"/>
      <c r="C18" s="16" t="s">
        <v>549</v>
      </c>
      <c r="D18" s="6"/>
      <c r="E18" s="7">
        <v>12</v>
      </c>
      <c r="F18" s="6" t="s">
        <v>550</v>
      </c>
      <c r="G18" s="17">
        <v>15600</v>
      </c>
      <c r="H18" s="17">
        <v>187200</v>
      </c>
      <c r="I18" s="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>
      <c r="A19" s="7">
        <v>10</v>
      </c>
      <c r="B19" s="16"/>
      <c r="C19" s="16" t="s">
        <v>551</v>
      </c>
      <c r="D19" s="6"/>
      <c r="E19" s="7">
        <v>25</v>
      </c>
      <c r="F19" s="6" t="s">
        <v>550</v>
      </c>
      <c r="G19" s="17">
        <v>19200</v>
      </c>
      <c r="H19" s="17">
        <v>480000</v>
      </c>
      <c r="I19" s="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>
      <c r="A20" s="7">
        <v>11</v>
      </c>
      <c r="B20" s="16"/>
      <c r="C20" s="16" t="s">
        <v>204</v>
      </c>
      <c r="D20" s="6"/>
      <c r="E20" s="7">
        <v>5</v>
      </c>
      <c r="F20" s="6" t="s">
        <v>134</v>
      </c>
      <c r="G20" s="17">
        <v>14008.44</v>
      </c>
      <c r="H20" s="17">
        <v>70042.2</v>
      </c>
      <c r="I20" s="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>
      <c r="A21" s="7">
        <v>12</v>
      </c>
      <c r="B21" s="16"/>
      <c r="C21" s="16" t="s">
        <v>552</v>
      </c>
      <c r="D21" s="6"/>
      <c r="E21" s="7">
        <v>2</v>
      </c>
      <c r="F21" s="6" t="s">
        <v>134</v>
      </c>
      <c r="G21" s="17">
        <v>2812.9</v>
      </c>
      <c r="H21" s="17">
        <v>5625.8</v>
      </c>
      <c r="I21" s="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>
      <c r="A22" s="7">
        <v>13</v>
      </c>
      <c r="B22" s="16"/>
      <c r="C22" s="16" t="s">
        <v>553</v>
      </c>
      <c r="D22" s="6"/>
      <c r="E22" s="7">
        <v>3</v>
      </c>
      <c r="F22" s="6" t="s">
        <v>85</v>
      </c>
      <c r="G22" s="17">
        <v>740</v>
      </c>
      <c r="H22" s="17">
        <v>2220</v>
      </c>
      <c r="I22" s="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25.5">
      <c r="A23" s="7">
        <v>14</v>
      </c>
      <c r="B23" s="16"/>
      <c r="C23" s="16" t="s">
        <v>554</v>
      </c>
      <c r="D23" s="6"/>
      <c r="E23" s="7">
        <v>10</v>
      </c>
      <c r="F23" s="6" t="s">
        <v>85</v>
      </c>
      <c r="G23" s="17">
        <v>210</v>
      </c>
      <c r="H23" s="17">
        <v>2100</v>
      </c>
      <c r="I23" s="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>
      <c r="A24" s="7">
        <v>15</v>
      </c>
      <c r="B24" s="16"/>
      <c r="C24" s="16" t="s">
        <v>555</v>
      </c>
      <c r="D24" s="6"/>
      <c r="E24" s="7">
        <v>149</v>
      </c>
      <c r="F24" s="6" t="s">
        <v>85</v>
      </c>
      <c r="G24" s="17">
        <v>15</v>
      </c>
      <c r="H24" s="17">
        <v>2235</v>
      </c>
      <c r="I24" s="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>
      <c r="A25" s="7">
        <v>16</v>
      </c>
      <c r="B25" s="16"/>
      <c r="C25" s="16" t="s">
        <v>556</v>
      </c>
      <c r="D25" s="6"/>
      <c r="E25" s="7">
        <v>1</v>
      </c>
      <c r="F25" s="6" t="s">
        <v>134</v>
      </c>
      <c r="G25" s="17">
        <v>14200.01</v>
      </c>
      <c r="H25" s="17">
        <v>14200.01</v>
      </c>
      <c r="I25" s="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>
      <c r="A26" s="7">
        <v>17</v>
      </c>
      <c r="B26" s="16"/>
      <c r="C26" s="16" t="s">
        <v>557</v>
      </c>
      <c r="D26" s="6"/>
      <c r="E26" s="7">
        <v>1</v>
      </c>
      <c r="F26" s="6" t="s">
        <v>134</v>
      </c>
      <c r="G26" s="17">
        <v>14980</v>
      </c>
      <c r="H26" s="17">
        <v>14980</v>
      </c>
      <c r="I26" s="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25.5">
      <c r="A27" s="7">
        <v>18</v>
      </c>
      <c r="B27" s="16"/>
      <c r="C27" s="16" t="s">
        <v>558</v>
      </c>
      <c r="D27" s="6"/>
      <c r="E27" s="7">
        <v>2</v>
      </c>
      <c r="F27" s="6" t="s">
        <v>134</v>
      </c>
      <c r="G27" s="17">
        <v>2198</v>
      </c>
      <c r="H27" s="17">
        <v>4396</v>
      </c>
      <c r="I27" s="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>
      <c r="A28" s="7">
        <v>19</v>
      </c>
      <c r="B28" s="16"/>
      <c r="C28" s="16" t="s">
        <v>559</v>
      </c>
      <c r="D28" s="6"/>
      <c r="E28" s="7">
        <v>1</v>
      </c>
      <c r="F28" s="6" t="s">
        <v>134</v>
      </c>
      <c r="G28" s="17">
        <v>14800</v>
      </c>
      <c r="H28" s="17">
        <v>14800</v>
      </c>
      <c r="I28" s="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25.5">
      <c r="A29" s="7">
        <v>20</v>
      </c>
      <c r="B29" s="16"/>
      <c r="C29" s="16" t="s">
        <v>560</v>
      </c>
      <c r="D29" s="6"/>
      <c r="E29" s="7">
        <v>1</v>
      </c>
      <c r="F29" s="6" t="s">
        <v>89</v>
      </c>
      <c r="G29" s="17">
        <v>15500</v>
      </c>
      <c r="H29" s="17">
        <v>15500</v>
      </c>
      <c r="I29" s="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25.5">
      <c r="A30" s="7">
        <v>21</v>
      </c>
      <c r="B30" s="16"/>
      <c r="C30" s="16" t="s">
        <v>561</v>
      </c>
      <c r="D30" s="6"/>
      <c r="E30" s="7">
        <v>40</v>
      </c>
      <c r="F30" s="6" t="s">
        <v>550</v>
      </c>
      <c r="G30" s="17">
        <v>13500</v>
      </c>
      <c r="H30" s="17">
        <v>540000</v>
      </c>
      <c r="I30" s="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>
      <c r="A31" s="7">
        <v>22</v>
      </c>
      <c r="B31" s="16"/>
      <c r="C31" s="16" t="s">
        <v>254</v>
      </c>
      <c r="D31" s="6"/>
      <c r="E31" s="7">
        <v>20</v>
      </c>
      <c r="F31" s="6" t="s">
        <v>109</v>
      </c>
      <c r="G31" s="17">
        <v>150</v>
      </c>
      <c r="H31" s="17">
        <v>3000</v>
      </c>
      <c r="I31" s="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>
      <c r="A32" s="7">
        <v>23</v>
      </c>
      <c r="B32" s="16"/>
      <c r="C32" s="16" t="s">
        <v>174</v>
      </c>
      <c r="D32" s="6"/>
      <c r="E32" s="7">
        <v>149</v>
      </c>
      <c r="F32" s="6" t="s">
        <v>85</v>
      </c>
      <c r="G32" s="17">
        <v>1300</v>
      </c>
      <c r="H32" s="17">
        <v>193700</v>
      </c>
      <c r="I32" s="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>
      <c r="A33" s="7">
        <v>24</v>
      </c>
      <c r="B33" s="16"/>
      <c r="C33" s="16" t="s">
        <v>562</v>
      </c>
      <c r="D33" s="6"/>
      <c r="E33" s="7">
        <v>149</v>
      </c>
      <c r="F33" s="6" t="s">
        <v>134</v>
      </c>
      <c r="G33" s="17">
        <v>350</v>
      </c>
      <c r="H33" s="17">
        <v>52150</v>
      </c>
      <c r="I33" s="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>
      <c r="A34" s="7">
        <v>25</v>
      </c>
      <c r="B34" s="16"/>
      <c r="C34" s="16" t="s">
        <v>563</v>
      </c>
      <c r="D34" s="6"/>
      <c r="E34" s="7">
        <v>1</v>
      </c>
      <c r="F34" s="6" t="s">
        <v>89</v>
      </c>
      <c r="G34" s="17">
        <v>1316.55</v>
      </c>
      <c r="H34" s="17">
        <v>1316.55</v>
      </c>
      <c r="I34" s="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38.25">
      <c r="A35" s="9">
        <v>26</v>
      </c>
      <c r="B35" s="13" t="s">
        <v>23</v>
      </c>
      <c r="C35" s="13" t="s">
        <v>564</v>
      </c>
      <c r="D35" s="14" t="s">
        <v>38</v>
      </c>
      <c r="E35" s="14"/>
      <c r="F35" s="14"/>
      <c r="G35" s="13"/>
      <c r="H35" s="15">
        <v>1025330.36</v>
      </c>
      <c r="I35" s="14" t="s">
        <v>26</v>
      </c>
      <c r="J35" s="19"/>
      <c r="K35" s="19">
        <v>1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>
      <c r="A36" s="7">
        <v>27</v>
      </c>
      <c r="B36" s="16"/>
      <c r="C36" s="16" t="s">
        <v>565</v>
      </c>
      <c r="D36" s="6"/>
      <c r="E36" s="7">
        <v>78</v>
      </c>
      <c r="F36" s="6" t="s">
        <v>550</v>
      </c>
      <c r="G36" s="17">
        <v>7200</v>
      </c>
      <c r="H36" s="17">
        <v>561600</v>
      </c>
      <c r="I36" s="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>
      <c r="A37" s="7">
        <v>28</v>
      </c>
      <c r="B37" s="16"/>
      <c r="C37" s="16" t="s">
        <v>566</v>
      </c>
      <c r="D37" s="6"/>
      <c r="E37" s="7">
        <v>60</v>
      </c>
      <c r="F37" s="6" t="s">
        <v>81</v>
      </c>
      <c r="G37" s="17">
        <v>300</v>
      </c>
      <c r="H37" s="17">
        <v>18000</v>
      </c>
      <c r="I37" s="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>
      <c r="A38" s="7">
        <v>29</v>
      </c>
      <c r="B38" s="16"/>
      <c r="C38" s="16" t="s">
        <v>174</v>
      </c>
      <c r="D38" s="6"/>
      <c r="E38" s="7">
        <v>78</v>
      </c>
      <c r="F38" s="6" t="s">
        <v>85</v>
      </c>
      <c r="G38" s="17">
        <v>550</v>
      </c>
      <c r="H38" s="17">
        <v>42900</v>
      </c>
      <c r="I38" s="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>
      <c r="A39" s="7">
        <v>30</v>
      </c>
      <c r="B39" s="16"/>
      <c r="C39" s="16" t="s">
        <v>567</v>
      </c>
      <c r="D39" s="6"/>
      <c r="E39" s="7">
        <v>1</v>
      </c>
      <c r="F39" s="6" t="s">
        <v>85</v>
      </c>
      <c r="G39" s="17">
        <v>14999</v>
      </c>
      <c r="H39" s="17">
        <v>14999</v>
      </c>
      <c r="I39" s="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>
      <c r="A40" s="7">
        <v>31</v>
      </c>
      <c r="B40" s="16"/>
      <c r="C40" s="16" t="s">
        <v>167</v>
      </c>
      <c r="D40" s="6"/>
      <c r="E40" s="7">
        <v>2</v>
      </c>
      <c r="F40" s="6" t="s">
        <v>89</v>
      </c>
      <c r="G40" s="17">
        <v>550</v>
      </c>
      <c r="H40" s="17">
        <v>1100</v>
      </c>
      <c r="I40" s="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>
      <c r="A41" s="7">
        <v>32</v>
      </c>
      <c r="B41" s="16"/>
      <c r="C41" s="16" t="s">
        <v>335</v>
      </c>
      <c r="D41" s="6"/>
      <c r="E41" s="7">
        <v>2</v>
      </c>
      <c r="F41" s="6" t="s">
        <v>85</v>
      </c>
      <c r="G41" s="17">
        <v>950</v>
      </c>
      <c r="H41" s="17">
        <v>1900</v>
      </c>
      <c r="I41" s="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>
      <c r="A42" s="7">
        <v>33</v>
      </c>
      <c r="B42" s="16"/>
      <c r="C42" s="16" t="s">
        <v>568</v>
      </c>
      <c r="D42" s="6"/>
      <c r="E42" s="7">
        <v>2</v>
      </c>
      <c r="F42" s="6" t="s">
        <v>91</v>
      </c>
      <c r="G42" s="17">
        <v>12550</v>
      </c>
      <c r="H42" s="17">
        <v>25100</v>
      </c>
      <c r="I42" s="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25.5">
      <c r="A43" s="7">
        <v>34</v>
      </c>
      <c r="B43" s="16"/>
      <c r="C43" s="16" t="s">
        <v>434</v>
      </c>
      <c r="D43" s="6"/>
      <c r="E43" s="7">
        <v>2</v>
      </c>
      <c r="F43" s="6" t="s">
        <v>85</v>
      </c>
      <c r="G43" s="17">
        <v>6500</v>
      </c>
      <c r="H43" s="17">
        <v>13000</v>
      </c>
      <c r="I43" s="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>
      <c r="A44" s="7">
        <v>35</v>
      </c>
      <c r="B44" s="16"/>
      <c r="C44" s="16" t="s">
        <v>435</v>
      </c>
      <c r="D44" s="6"/>
      <c r="E44" s="7">
        <v>2</v>
      </c>
      <c r="F44" s="6" t="s">
        <v>85</v>
      </c>
      <c r="G44" s="17">
        <v>10122.379999999999</v>
      </c>
      <c r="H44" s="17">
        <v>20244.759999999998</v>
      </c>
      <c r="I44" s="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38.25">
      <c r="A45" s="7">
        <v>36</v>
      </c>
      <c r="B45" s="16"/>
      <c r="C45" s="16" t="s">
        <v>436</v>
      </c>
      <c r="D45" s="6"/>
      <c r="E45" s="7">
        <v>2</v>
      </c>
      <c r="F45" s="6" t="s">
        <v>85</v>
      </c>
      <c r="G45" s="17">
        <v>3780</v>
      </c>
      <c r="H45" s="17">
        <v>7560</v>
      </c>
      <c r="I45" s="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25.5">
      <c r="A46" s="7">
        <v>37</v>
      </c>
      <c r="B46" s="16"/>
      <c r="C46" s="16" t="s">
        <v>437</v>
      </c>
      <c r="D46" s="6"/>
      <c r="E46" s="7">
        <v>2</v>
      </c>
      <c r="F46" s="6" t="s">
        <v>85</v>
      </c>
      <c r="G46" s="17">
        <v>4650</v>
      </c>
      <c r="H46" s="17">
        <v>9300</v>
      </c>
      <c r="I46" s="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>
      <c r="A47" s="7">
        <v>38</v>
      </c>
      <c r="B47" s="16"/>
      <c r="C47" s="16" t="s">
        <v>439</v>
      </c>
      <c r="D47" s="6"/>
      <c r="E47" s="7">
        <v>2</v>
      </c>
      <c r="F47" s="6" t="s">
        <v>85</v>
      </c>
      <c r="G47" s="17">
        <v>4500</v>
      </c>
      <c r="H47" s="17">
        <v>9000</v>
      </c>
      <c r="I47" s="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>
      <c r="A48" s="7">
        <v>39</v>
      </c>
      <c r="B48" s="16"/>
      <c r="C48" s="16" t="s">
        <v>569</v>
      </c>
      <c r="D48" s="6"/>
      <c r="E48" s="7">
        <v>3</v>
      </c>
      <c r="F48" s="6" t="s">
        <v>91</v>
      </c>
      <c r="G48" s="17">
        <v>6000</v>
      </c>
      <c r="H48" s="17">
        <v>18000</v>
      </c>
      <c r="I48" s="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7">
        <v>40</v>
      </c>
      <c r="B49" s="16"/>
      <c r="C49" s="16" t="s">
        <v>570</v>
      </c>
      <c r="D49" s="6"/>
      <c r="E49" s="7">
        <v>10</v>
      </c>
      <c r="F49" s="6" t="s">
        <v>85</v>
      </c>
      <c r="G49" s="17">
        <v>146.06</v>
      </c>
      <c r="H49" s="17">
        <v>1460.6</v>
      </c>
      <c r="I49" s="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7">
        <v>41</v>
      </c>
      <c r="B50" s="16"/>
      <c r="C50" s="16" t="s">
        <v>163</v>
      </c>
      <c r="D50" s="6"/>
      <c r="E50" s="7">
        <v>10</v>
      </c>
      <c r="F50" s="6" t="s">
        <v>121</v>
      </c>
      <c r="G50" s="17">
        <v>100</v>
      </c>
      <c r="H50" s="17">
        <v>1000</v>
      </c>
      <c r="I50" s="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7">
        <v>42</v>
      </c>
      <c r="B51" s="16"/>
      <c r="C51" s="16" t="s">
        <v>571</v>
      </c>
      <c r="D51" s="6"/>
      <c r="E51" s="7">
        <v>10</v>
      </c>
      <c r="F51" s="6" t="s">
        <v>381</v>
      </c>
      <c r="G51" s="17">
        <v>600</v>
      </c>
      <c r="H51" s="17">
        <v>6000</v>
      </c>
      <c r="I51" s="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>
      <c r="A52" s="7">
        <v>43</v>
      </c>
      <c r="B52" s="16"/>
      <c r="C52" s="16" t="s">
        <v>572</v>
      </c>
      <c r="D52" s="6"/>
      <c r="E52" s="7">
        <v>10</v>
      </c>
      <c r="F52" s="6" t="s">
        <v>381</v>
      </c>
      <c r="G52" s="17">
        <v>600</v>
      </c>
      <c r="H52" s="17">
        <v>6000</v>
      </c>
      <c r="I52" s="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>
      <c r="A53" s="7">
        <v>44</v>
      </c>
      <c r="B53" s="16"/>
      <c r="C53" s="16" t="s">
        <v>573</v>
      </c>
      <c r="D53" s="6"/>
      <c r="E53" s="7">
        <v>10</v>
      </c>
      <c r="F53" s="6" t="s">
        <v>381</v>
      </c>
      <c r="G53" s="17">
        <v>600</v>
      </c>
      <c r="H53" s="17">
        <v>6000</v>
      </c>
      <c r="I53" s="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7">
        <v>45</v>
      </c>
      <c r="B54" s="16"/>
      <c r="C54" s="16" t="s">
        <v>574</v>
      </c>
      <c r="D54" s="6"/>
      <c r="E54" s="7">
        <v>10</v>
      </c>
      <c r="F54" s="6" t="s">
        <v>381</v>
      </c>
      <c r="G54" s="17">
        <v>600</v>
      </c>
      <c r="H54" s="17">
        <v>6000</v>
      </c>
      <c r="I54" s="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>
      <c r="A55" s="7">
        <v>46</v>
      </c>
      <c r="B55" s="16"/>
      <c r="C55" s="16" t="s">
        <v>575</v>
      </c>
      <c r="D55" s="6"/>
      <c r="E55" s="7">
        <v>6</v>
      </c>
      <c r="F55" s="6" t="s">
        <v>85</v>
      </c>
      <c r="G55" s="17">
        <v>468</v>
      </c>
      <c r="H55" s="17">
        <v>2808</v>
      </c>
      <c r="I55" s="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>
      <c r="A56" s="7">
        <v>47</v>
      </c>
      <c r="B56" s="16"/>
      <c r="C56" s="16" t="s">
        <v>166</v>
      </c>
      <c r="D56" s="6"/>
      <c r="E56" s="7">
        <v>4</v>
      </c>
      <c r="F56" s="6" t="s">
        <v>85</v>
      </c>
      <c r="G56" s="17">
        <v>3500</v>
      </c>
      <c r="H56" s="17">
        <v>14000</v>
      </c>
      <c r="I56" s="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25.5">
      <c r="A57" s="7">
        <v>48</v>
      </c>
      <c r="B57" s="16"/>
      <c r="C57" s="16" t="s">
        <v>576</v>
      </c>
      <c r="D57" s="6"/>
      <c r="E57" s="7">
        <v>3</v>
      </c>
      <c r="F57" s="6" t="s">
        <v>85</v>
      </c>
      <c r="G57" s="17">
        <v>2850</v>
      </c>
      <c r="H57" s="17">
        <v>8550</v>
      </c>
      <c r="I57" s="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7">
        <v>49</v>
      </c>
      <c r="B58" s="16"/>
      <c r="C58" s="16" t="s">
        <v>577</v>
      </c>
      <c r="D58" s="6"/>
      <c r="E58" s="7">
        <v>4</v>
      </c>
      <c r="F58" s="6" t="s">
        <v>85</v>
      </c>
      <c r="G58" s="17">
        <v>1450</v>
      </c>
      <c r="H58" s="17">
        <v>5800</v>
      </c>
      <c r="I58" s="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>
      <c r="A59" s="7">
        <v>50</v>
      </c>
      <c r="B59" s="16"/>
      <c r="C59" s="16" t="s">
        <v>137</v>
      </c>
      <c r="D59" s="6"/>
      <c r="E59" s="7">
        <v>4</v>
      </c>
      <c r="F59" s="6" t="s">
        <v>85</v>
      </c>
      <c r="G59" s="17">
        <v>2684</v>
      </c>
      <c r="H59" s="17">
        <v>10736</v>
      </c>
      <c r="I59" s="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>
      <c r="A60" s="7">
        <v>51</v>
      </c>
      <c r="B60" s="16"/>
      <c r="C60" s="16" t="s">
        <v>431</v>
      </c>
      <c r="D60" s="6"/>
      <c r="E60" s="7">
        <v>3</v>
      </c>
      <c r="F60" s="6" t="s">
        <v>89</v>
      </c>
      <c r="G60" s="17">
        <v>8000</v>
      </c>
      <c r="H60" s="17">
        <v>24000</v>
      </c>
      <c r="I60" s="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>
      <c r="A61" s="7">
        <v>52</v>
      </c>
      <c r="B61" s="16"/>
      <c r="C61" s="16" t="s">
        <v>204</v>
      </c>
      <c r="D61" s="6"/>
      <c r="E61" s="7">
        <v>3</v>
      </c>
      <c r="F61" s="6" t="s">
        <v>134</v>
      </c>
      <c r="G61" s="17">
        <v>49000</v>
      </c>
      <c r="H61" s="17">
        <v>147000</v>
      </c>
      <c r="I61" s="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>
      <c r="A62" s="7">
        <v>53</v>
      </c>
      <c r="B62" s="16"/>
      <c r="C62" s="16" t="s">
        <v>578</v>
      </c>
      <c r="D62" s="6"/>
      <c r="E62" s="7">
        <v>2</v>
      </c>
      <c r="F62" s="6" t="s">
        <v>134</v>
      </c>
      <c r="G62" s="17">
        <v>15000</v>
      </c>
      <c r="H62" s="17">
        <v>30000</v>
      </c>
      <c r="I62" s="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>
      <c r="A63" s="7">
        <v>54</v>
      </c>
      <c r="B63" s="16"/>
      <c r="C63" s="16" t="s">
        <v>579</v>
      </c>
      <c r="D63" s="6"/>
      <c r="E63" s="7">
        <v>3</v>
      </c>
      <c r="F63" s="6" t="s">
        <v>89</v>
      </c>
      <c r="G63" s="17">
        <v>1764</v>
      </c>
      <c r="H63" s="17">
        <v>5292</v>
      </c>
      <c r="I63" s="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>
      <c r="A64" s="7">
        <v>55</v>
      </c>
      <c r="B64" s="16"/>
      <c r="C64" s="16" t="s">
        <v>580</v>
      </c>
      <c r="D64" s="6"/>
      <c r="E64" s="7">
        <v>6</v>
      </c>
      <c r="F64" s="6" t="s">
        <v>404</v>
      </c>
      <c r="G64" s="17">
        <v>1000</v>
      </c>
      <c r="H64" s="17">
        <v>6000</v>
      </c>
      <c r="I64" s="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>
      <c r="A65" s="7">
        <v>56</v>
      </c>
      <c r="B65" s="16"/>
      <c r="C65" s="16" t="s">
        <v>581</v>
      </c>
      <c r="D65" s="6"/>
      <c r="E65" s="7">
        <v>10</v>
      </c>
      <c r="F65" s="6" t="s">
        <v>109</v>
      </c>
      <c r="G65" s="17">
        <v>110</v>
      </c>
      <c r="H65" s="17">
        <v>1100</v>
      </c>
      <c r="I65" s="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>
      <c r="A66" s="7">
        <v>57</v>
      </c>
      <c r="B66" s="16"/>
      <c r="C66" s="16" t="s">
        <v>582</v>
      </c>
      <c r="D66" s="6"/>
      <c r="E66" s="7">
        <v>8</v>
      </c>
      <c r="F66" s="6" t="s">
        <v>381</v>
      </c>
      <c r="G66" s="17">
        <v>110</v>
      </c>
      <c r="H66" s="17">
        <v>880</v>
      </c>
      <c r="I66" s="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38.25">
      <c r="A67" s="9">
        <v>58</v>
      </c>
      <c r="B67" s="13" t="s">
        <v>23</v>
      </c>
      <c r="C67" s="13" t="s">
        <v>583</v>
      </c>
      <c r="D67" s="14" t="s">
        <v>38</v>
      </c>
      <c r="E67" s="14"/>
      <c r="F67" s="14"/>
      <c r="G67" s="13"/>
      <c r="H67" s="15">
        <v>968910.5</v>
      </c>
      <c r="I67" s="14" t="s">
        <v>26</v>
      </c>
      <c r="J67" s="19"/>
      <c r="K67" s="19">
        <v>1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>
      <c r="A68" s="7">
        <v>59</v>
      </c>
      <c r="B68" s="16"/>
      <c r="C68" s="16" t="s">
        <v>565</v>
      </c>
      <c r="D68" s="6"/>
      <c r="E68" s="7">
        <v>92</v>
      </c>
      <c r="F68" s="6" t="s">
        <v>81</v>
      </c>
      <c r="G68" s="17">
        <v>7200</v>
      </c>
      <c r="H68" s="17">
        <v>662400</v>
      </c>
      <c r="I68" s="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>
      <c r="A69" s="7">
        <v>60</v>
      </c>
      <c r="B69" s="16"/>
      <c r="C69" s="16" t="s">
        <v>569</v>
      </c>
      <c r="D69" s="6"/>
      <c r="E69" s="7">
        <v>2</v>
      </c>
      <c r="F69" s="6" t="s">
        <v>134</v>
      </c>
      <c r="G69" s="17">
        <v>6000</v>
      </c>
      <c r="H69" s="17">
        <v>12000</v>
      </c>
      <c r="I69" s="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>
      <c r="A70" s="7">
        <v>61</v>
      </c>
      <c r="B70" s="16"/>
      <c r="C70" s="16" t="s">
        <v>584</v>
      </c>
      <c r="D70" s="6"/>
      <c r="E70" s="7">
        <v>3</v>
      </c>
      <c r="F70" s="6" t="s">
        <v>134</v>
      </c>
      <c r="G70" s="17">
        <v>2100</v>
      </c>
      <c r="H70" s="17">
        <v>6300</v>
      </c>
      <c r="I70" s="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>
      <c r="A71" s="7">
        <v>62</v>
      </c>
      <c r="B71" s="16"/>
      <c r="C71" s="16" t="s">
        <v>163</v>
      </c>
      <c r="D71" s="6"/>
      <c r="E71" s="7">
        <v>8</v>
      </c>
      <c r="F71" s="6" t="s">
        <v>121</v>
      </c>
      <c r="G71" s="17">
        <v>100</v>
      </c>
      <c r="H71" s="17">
        <v>800</v>
      </c>
      <c r="I71" s="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>
      <c r="A72" s="7">
        <v>63</v>
      </c>
      <c r="B72" s="16"/>
      <c r="C72" s="16" t="s">
        <v>585</v>
      </c>
      <c r="D72" s="6"/>
      <c r="E72" s="7">
        <v>20</v>
      </c>
      <c r="F72" s="6" t="s">
        <v>109</v>
      </c>
      <c r="G72" s="17">
        <v>150</v>
      </c>
      <c r="H72" s="17">
        <v>3000</v>
      </c>
      <c r="I72" s="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>
      <c r="A73" s="7">
        <v>64</v>
      </c>
      <c r="B73" s="16"/>
      <c r="C73" s="16" t="s">
        <v>566</v>
      </c>
      <c r="D73" s="6"/>
      <c r="E73" s="7">
        <v>92</v>
      </c>
      <c r="F73" s="6" t="s">
        <v>81</v>
      </c>
      <c r="G73" s="17">
        <v>300</v>
      </c>
      <c r="H73" s="17">
        <v>27600</v>
      </c>
      <c r="I73" s="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2" customFormat="1">
      <c r="A74" s="7">
        <v>65</v>
      </c>
      <c r="B74" s="16"/>
      <c r="C74" s="16" t="s">
        <v>174</v>
      </c>
      <c r="D74" s="6"/>
      <c r="E74" s="7">
        <v>92</v>
      </c>
      <c r="F74" s="6" t="s">
        <v>85</v>
      </c>
      <c r="G74" s="17">
        <v>1300</v>
      </c>
      <c r="H74" s="17">
        <v>119600</v>
      </c>
      <c r="I74" s="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>
      <c r="A75" s="7">
        <v>66</v>
      </c>
      <c r="B75" s="16"/>
      <c r="C75" s="16" t="s">
        <v>586</v>
      </c>
      <c r="D75" s="6"/>
      <c r="E75" s="7">
        <v>4</v>
      </c>
      <c r="F75" s="6" t="s">
        <v>121</v>
      </c>
      <c r="G75" s="17">
        <v>261</v>
      </c>
      <c r="H75" s="17">
        <v>1044</v>
      </c>
      <c r="I75" s="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>
      <c r="A76" s="7">
        <v>67</v>
      </c>
      <c r="B76" s="16"/>
      <c r="C76" s="16" t="s">
        <v>546</v>
      </c>
      <c r="D76" s="6"/>
      <c r="E76" s="7">
        <v>5</v>
      </c>
      <c r="F76" s="6" t="s">
        <v>85</v>
      </c>
      <c r="G76" s="17">
        <v>450</v>
      </c>
      <c r="H76" s="17">
        <v>2250</v>
      </c>
      <c r="I76" s="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>
      <c r="A77" s="7">
        <v>68</v>
      </c>
      <c r="B77" s="16"/>
      <c r="C77" s="16" t="s">
        <v>547</v>
      </c>
      <c r="D77" s="6"/>
      <c r="E77" s="7">
        <v>5</v>
      </c>
      <c r="F77" s="6" t="s">
        <v>121</v>
      </c>
      <c r="G77" s="17">
        <v>350</v>
      </c>
      <c r="H77" s="17">
        <v>1750</v>
      </c>
      <c r="I77" s="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>
      <c r="A78" s="7">
        <v>69</v>
      </c>
      <c r="B78" s="16"/>
      <c r="C78" s="16" t="s">
        <v>548</v>
      </c>
      <c r="D78" s="6"/>
      <c r="E78" s="7">
        <v>4</v>
      </c>
      <c r="F78" s="6" t="s">
        <v>121</v>
      </c>
      <c r="G78" s="17">
        <v>265</v>
      </c>
      <c r="H78" s="17">
        <v>1060</v>
      </c>
      <c r="I78" s="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>
      <c r="A79" s="7">
        <v>70</v>
      </c>
      <c r="B79" s="16"/>
      <c r="C79" s="16" t="s">
        <v>587</v>
      </c>
      <c r="D79" s="6"/>
      <c r="E79" s="7">
        <v>20</v>
      </c>
      <c r="F79" s="6" t="s">
        <v>121</v>
      </c>
      <c r="G79" s="17">
        <v>66.099999999999994</v>
      </c>
      <c r="H79" s="17">
        <v>1322</v>
      </c>
      <c r="I79" s="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25.5">
      <c r="A80" s="7">
        <v>71</v>
      </c>
      <c r="B80" s="16"/>
      <c r="C80" s="16" t="s">
        <v>588</v>
      </c>
      <c r="D80" s="6"/>
      <c r="E80" s="7">
        <v>2</v>
      </c>
      <c r="F80" s="6" t="s">
        <v>134</v>
      </c>
      <c r="G80" s="17">
        <v>14117</v>
      </c>
      <c r="H80" s="17">
        <v>28234</v>
      </c>
      <c r="I80" s="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25.5">
      <c r="A81" s="7">
        <v>72</v>
      </c>
      <c r="B81" s="16"/>
      <c r="C81" s="16" t="s">
        <v>589</v>
      </c>
      <c r="D81" s="6"/>
      <c r="E81" s="7">
        <v>1</v>
      </c>
      <c r="F81" s="6" t="s">
        <v>134</v>
      </c>
      <c r="G81" s="17">
        <v>4150</v>
      </c>
      <c r="H81" s="17">
        <v>4150</v>
      </c>
      <c r="I81" s="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25.5">
      <c r="A82" s="7">
        <v>73</v>
      </c>
      <c r="B82" s="16"/>
      <c r="C82" s="16" t="s">
        <v>590</v>
      </c>
      <c r="D82" s="6"/>
      <c r="E82" s="7">
        <v>2</v>
      </c>
      <c r="F82" s="6" t="s">
        <v>89</v>
      </c>
      <c r="G82" s="17">
        <v>1349</v>
      </c>
      <c r="H82" s="17">
        <v>2698</v>
      </c>
      <c r="I82" s="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>
      <c r="A83" s="7">
        <v>74</v>
      </c>
      <c r="B83" s="16"/>
      <c r="C83" s="16" t="s">
        <v>591</v>
      </c>
      <c r="D83" s="6"/>
      <c r="E83" s="7">
        <v>3</v>
      </c>
      <c r="F83" s="6" t="s">
        <v>107</v>
      </c>
      <c r="G83" s="17">
        <v>2000</v>
      </c>
      <c r="H83" s="17">
        <v>6000</v>
      </c>
      <c r="I83" s="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>
      <c r="A84" s="7">
        <v>75</v>
      </c>
      <c r="B84" s="16"/>
      <c r="C84" s="16" t="s">
        <v>124</v>
      </c>
      <c r="D84" s="6"/>
      <c r="E84" s="7">
        <v>5</v>
      </c>
      <c r="F84" s="6" t="s">
        <v>283</v>
      </c>
      <c r="G84" s="17">
        <v>520</v>
      </c>
      <c r="H84" s="17">
        <v>2600</v>
      </c>
      <c r="I84" s="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>
      <c r="A85" s="7">
        <v>76</v>
      </c>
      <c r="B85" s="16"/>
      <c r="C85" s="16" t="s">
        <v>592</v>
      </c>
      <c r="D85" s="6"/>
      <c r="E85" s="7">
        <v>3</v>
      </c>
      <c r="F85" s="6" t="s">
        <v>89</v>
      </c>
      <c r="G85" s="17">
        <v>6000</v>
      </c>
      <c r="H85" s="17">
        <v>18000</v>
      </c>
      <c r="I85" s="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>
      <c r="A86" s="7">
        <v>77</v>
      </c>
      <c r="B86" s="16"/>
      <c r="C86" s="16" t="s">
        <v>593</v>
      </c>
      <c r="D86" s="6"/>
      <c r="E86" s="7">
        <v>20</v>
      </c>
      <c r="F86" s="6" t="s">
        <v>121</v>
      </c>
      <c r="G86" s="17">
        <v>28</v>
      </c>
      <c r="H86" s="17">
        <v>560</v>
      </c>
      <c r="I86" s="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>
      <c r="A87" s="7">
        <v>78</v>
      </c>
      <c r="B87" s="16"/>
      <c r="C87" s="16" t="s">
        <v>329</v>
      </c>
      <c r="D87" s="6"/>
      <c r="E87" s="7">
        <v>4</v>
      </c>
      <c r="F87" s="6" t="s">
        <v>89</v>
      </c>
      <c r="G87" s="17">
        <v>6000</v>
      </c>
      <c r="H87" s="17">
        <v>24000</v>
      </c>
      <c r="I87" s="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>
      <c r="A88" s="7">
        <v>79</v>
      </c>
      <c r="B88" s="16"/>
      <c r="C88" s="16" t="s">
        <v>594</v>
      </c>
      <c r="D88" s="6"/>
      <c r="E88" s="7">
        <v>4</v>
      </c>
      <c r="F88" s="6" t="s">
        <v>121</v>
      </c>
      <c r="G88" s="17">
        <v>600</v>
      </c>
      <c r="H88" s="17">
        <v>2400</v>
      </c>
      <c r="I88" s="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>
      <c r="A89" s="7">
        <v>80</v>
      </c>
      <c r="B89" s="16"/>
      <c r="C89" s="16" t="s">
        <v>595</v>
      </c>
      <c r="D89" s="6"/>
      <c r="E89" s="7">
        <v>1</v>
      </c>
      <c r="F89" s="6" t="s">
        <v>134</v>
      </c>
      <c r="G89" s="17">
        <v>25000</v>
      </c>
      <c r="H89" s="17">
        <v>25000</v>
      </c>
      <c r="I89" s="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>
      <c r="A90" s="7">
        <v>81</v>
      </c>
      <c r="B90" s="16"/>
      <c r="C90" s="16" t="s">
        <v>596</v>
      </c>
      <c r="D90" s="6"/>
      <c r="E90" s="7">
        <v>6</v>
      </c>
      <c r="F90" s="6" t="s">
        <v>85</v>
      </c>
      <c r="G90" s="17">
        <v>795</v>
      </c>
      <c r="H90" s="17">
        <v>4770</v>
      </c>
      <c r="I90" s="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>
      <c r="A91" s="7">
        <v>82</v>
      </c>
      <c r="B91" s="16"/>
      <c r="C91" s="16" t="s">
        <v>169</v>
      </c>
      <c r="D91" s="6"/>
      <c r="E91" s="7">
        <v>3</v>
      </c>
      <c r="F91" s="6" t="s">
        <v>109</v>
      </c>
      <c r="G91" s="17">
        <v>1000</v>
      </c>
      <c r="H91" s="17">
        <v>3000</v>
      </c>
      <c r="I91" s="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>
      <c r="A92" s="7">
        <v>83</v>
      </c>
      <c r="B92" s="16"/>
      <c r="C92" s="16" t="s">
        <v>597</v>
      </c>
      <c r="D92" s="6"/>
      <c r="E92" s="7">
        <v>5</v>
      </c>
      <c r="F92" s="6" t="s">
        <v>121</v>
      </c>
      <c r="G92" s="17">
        <v>161.69999999999999</v>
      </c>
      <c r="H92" s="17">
        <v>808.5</v>
      </c>
      <c r="I92" s="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>
      <c r="A93" s="7">
        <v>84</v>
      </c>
      <c r="B93" s="16"/>
      <c r="C93" s="16" t="s">
        <v>553</v>
      </c>
      <c r="D93" s="6"/>
      <c r="E93" s="7">
        <v>5</v>
      </c>
      <c r="F93" s="6" t="s">
        <v>85</v>
      </c>
      <c r="G93" s="17">
        <v>740</v>
      </c>
      <c r="H93" s="17">
        <v>3700</v>
      </c>
      <c r="I93" s="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>
      <c r="A94" s="7">
        <v>85</v>
      </c>
      <c r="B94" s="16"/>
      <c r="C94" s="16" t="s">
        <v>563</v>
      </c>
      <c r="D94" s="6"/>
      <c r="E94" s="7">
        <v>4</v>
      </c>
      <c r="F94" s="6" t="s">
        <v>89</v>
      </c>
      <c r="G94" s="17">
        <v>966</v>
      </c>
      <c r="H94" s="17">
        <v>3864</v>
      </c>
      <c r="I94" s="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38.25">
      <c r="A95" s="9">
        <v>86</v>
      </c>
      <c r="B95" s="13" t="s">
        <v>23</v>
      </c>
      <c r="C95" s="13" t="s">
        <v>598</v>
      </c>
      <c r="D95" s="14" t="s">
        <v>38</v>
      </c>
      <c r="E95" s="14"/>
      <c r="F95" s="14"/>
      <c r="G95" s="13"/>
      <c r="H95" s="15">
        <v>656217</v>
      </c>
      <c r="I95" s="14" t="s">
        <v>26</v>
      </c>
      <c r="J95" s="19"/>
      <c r="K95" s="19"/>
      <c r="L95" s="19">
        <v>1</v>
      </c>
      <c r="M95" s="19"/>
      <c r="N95" s="19"/>
      <c r="O95" s="19"/>
      <c r="P95" s="19"/>
      <c r="Q95" s="19"/>
      <c r="R95" s="19"/>
      <c r="S95" s="19"/>
      <c r="T95" s="19"/>
      <c r="U95" s="19"/>
    </row>
    <row r="96" spans="1:21">
      <c r="A96" s="7">
        <v>87</v>
      </c>
      <c r="B96" s="16"/>
      <c r="C96" s="16" t="s">
        <v>174</v>
      </c>
      <c r="D96" s="6"/>
      <c r="E96" s="7">
        <v>52</v>
      </c>
      <c r="F96" s="6" t="s">
        <v>89</v>
      </c>
      <c r="G96" s="17">
        <v>1300</v>
      </c>
      <c r="H96" s="17">
        <v>67600</v>
      </c>
      <c r="I96" s="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>
      <c r="A97" s="7">
        <v>88</v>
      </c>
      <c r="B97" s="16"/>
      <c r="C97" s="16" t="s">
        <v>566</v>
      </c>
      <c r="D97" s="6"/>
      <c r="E97" s="7">
        <v>36</v>
      </c>
      <c r="F97" s="6" t="s">
        <v>81</v>
      </c>
      <c r="G97" s="17">
        <v>550</v>
      </c>
      <c r="H97" s="17">
        <v>19800</v>
      </c>
      <c r="I97" s="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>
      <c r="A98" s="7">
        <v>89</v>
      </c>
      <c r="B98" s="16"/>
      <c r="C98" s="16" t="s">
        <v>565</v>
      </c>
      <c r="D98" s="6"/>
      <c r="E98" s="7">
        <v>52</v>
      </c>
      <c r="F98" s="6" t="s">
        <v>81</v>
      </c>
      <c r="G98" s="17">
        <v>10500</v>
      </c>
      <c r="H98" s="17">
        <v>546000</v>
      </c>
      <c r="I98" s="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>
      <c r="A99" s="7">
        <v>90</v>
      </c>
      <c r="B99" s="16"/>
      <c r="C99" s="16" t="s">
        <v>599</v>
      </c>
      <c r="D99" s="6"/>
      <c r="E99" s="7">
        <v>5</v>
      </c>
      <c r="F99" s="6" t="s">
        <v>121</v>
      </c>
      <c r="G99" s="17">
        <v>65</v>
      </c>
      <c r="H99" s="17">
        <v>325</v>
      </c>
      <c r="I99" s="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>
      <c r="A100" s="7">
        <v>91</v>
      </c>
      <c r="B100" s="16"/>
      <c r="C100" s="16" t="s">
        <v>169</v>
      </c>
      <c r="D100" s="6"/>
      <c r="E100" s="7">
        <v>3</v>
      </c>
      <c r="F100" s="6" t="s">
        <v>109</v>
      </c>
      <c r="G100" s="17">
        <v>1000</v>
      </c>
      <c r="H100" s="17">
        <v>3000</v>
      </c>
      <c r="I100" s="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>
      <c r="A101" s="7">
        <v>92</v>
      </c>
      <c r="B101" s="16"/>
      <c r="C101" s="16" t="s">
        <v>124</v>
      </c>
      <c r="D101" s="6"/>
      <c r="E101" s="7">
        <v>5</v>
      </c>
      <c r="F101" s="6" t="s">
        <v>283</v>
      </c>
      <c r="G101" s="17">
        <v>520</v>
      </c>
      <c r="H101" s="17">
        <v>2600</v>
      </c>
      <c r="I101" s="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>
      <c r="A102" s="7">
        <v>93</v>
      </c>
      <c r="B102" s="16"/>
      <c r="C102" s="16" t="s">
        <v>593</v>
      </c>
      <c r="D102" s="6"/>
      <c r="E102" s="7">
        <v>20</v>
      </c>
      <c r="F102" s="6" t="s">
        <v>121</v>
      </c>
      <c r="G102" s="17">
        <v>45</v>
      </c>
      <c r="H102" s="17">
        <v>900</v>
      </c>
      <c r="I102" s="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>
      <c r="A103" s="7">
        <v>94</v>
      </c>
      <c r="B103" s="16"/>
      <c r="C103" s="16" t="s">
        <v>597</v>
      </c>
      <c r="D103" s="6"/>
      <c r="E103" s="7">
        <v>4</v>
      </c>
      <c r="F103" s="6" t="s">
        <v>121</v>
      </c>
      <c r="G103" s="17">
        <v>195</v>
      </c>
      <c r="H103" s="17">
        <v>780</v>
      </c>
      <c r="I103" s="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>
      <c r="A104" s="7">
        <v>95</v>
      </c>
      <c r="B104" s="16"/>
      <c r="C104" s="16" t="s">
        <v>546</v>
      </c>
      <c r="D104" s="6"/>
      <c r="E104" s="7">
        <v>5</v>
      </c>
      <c r="F104" s="6" t="s">
        <v>85</v>
      </c>
      <c r="G104" s="17">
        <v>450</v>
      </c>
      <c r="H104" s="17">
        <v>2250</v>
      </c>
      <c r="I104" s="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>
      <c r="A105" s="7">
        <v>96</v>
      </c>
      <c r="B105" s="16"/>
      <c r="C105" s="16" t="s">
        <v>587</v>
      </c>
      <c r="D105" s="6"/>
      <c r="E105" s="7">
        <v>20</v>
      </c>
      <c r="F105" s="6" t="s">
        <v>121</v>
      </c>
      <c r="G105" s="17">
        <v>66.099999999999994</v>
      </c>
      <c r="H105" s="17">
        <v>1322</v>
      </c>
      <c r="I105" s="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>
      <c r="A106" s="7">
        <v>97</v>
      </c>
      <c r="B106" s="16"/>
      <c r="C106" s="16" t="s">
        <v>591</v>
      </c>
      <c r="D106" s="6"/>
      <c r="E106" s="7">
        <v>3</v>
      </c>
      <c r="F106" s="6" t="s">
        <v>107</v>
      </c>
      <c r="G106" s="17">
        <v>2000</v>
      </c>
      <c r="H106" s="17">
        <v>6000</v>
      </c>
      <c r="I106" s="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>
      <c r="A107" s="7">
        <v>98</v>
      </c>
      <c r="B107" s="16"/>
      <c r="C107" s="16" t="s">
        <v>600</v>
      </c>
      <c r="D107" s="6"/>
      <c r="E107" s="7">
        <v>20</v>
      </c>
      <c r="F107" s="6" t="s">
        <v>109</v>
      </c>
      <c r="G107" s="17">
        <v>150</v>
      </c>
      <c r="H107" s="17">
        <v>3000</v>
      </c>
      <c r="I107" s="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>
      <c r="A108" s="7">
        <v>99</v>
      </c>
      <c r="B108" s="16"/>
      <c r="C108" s="16" t="s">
        <v>563</v>
      </c>
      <c r="D108" s="6"/>
      <c r="E108" s="7">
        <v>2</v>
      </c>
      <c r="F108" s="6" t="s">
        <v>89</v>
      </c>
      <c r="G108" s="17">
        <v>1320</v>
      </c>
      <c r="H108" s="17">
        <v>2640</v>
      </c>
      <c r="I108" s="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38.25">
      <c r="A109" s="9">
        <v>100</v>
      </c>
      <c r="B109" s="13" t="s">
        <v>23</v>
      </c>
      <c r="C109" s="13" t="s">
        <v>601</v>
      </c>
      <c r="D109" s="14" t="s">
        <v>38</v>
      </c>
      <c r="E109" s="14"/>
      <c r="F109" s="14"/>
      <c r="G109" s="13"/>
      <c r="H109" s="15">
        <v>458300</v>
      </c>
      <c r="I109" s="14" t="s">
        <v>26</v>
      </c>
      <c r="J109" s="19"/>
      <c r="K109" s="19"/>
      <c r="L109" s="19">
        <v>1</v>
      </c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>
      <c r="A110" s="7">
        <v>101</v>
      </c>
      <c r="B110" s="16"/>
      <c r="C110" s="16" t="s">
        <v>602</v>
      </c>
      <c r="D110" s="6"/>
      <c r="E110" s="7">
        <v>30</v>
      </c>
      <c r="F110" s="6" t="s">
        <v>81</v>
      </c>
      <c r="G110" s="17">
        <v>7200</v>
      </c>
      <c r="H110" s="17">
        <v>216000</v>
      </c>
      <c r="I110" s="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>
      <c r="A111" s="7">
        <v>102</v>
      </c>
      <c r="B111" s="16"/>
      <c r="C111" s="16" t="s">
        <v>603</v>
      </c>
      <c r="D111" s="6"/>
      <c r="E111" s="7">
        <v>16</v>
      </c>
      <c r="F111" s="6" t="s">
        <v>81</v>
      </c>
      <c r="G111" s="17">
        <v>9600</v>
      </c>
      <c r="H111" s="17">
        <v>153600</v>
      </c>
      <c r="I111" s="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>
      <c r="A112" s="7">
        <v>103</v>
      </c>
      <c r="B112" s="16"/>
      <c r="C112" s="16" t="s">
        <v>163</v>
      </c>
      <c r="D112" s="6"/>
      <c r="E112" s="7">
        <v>5</v>
      </c>
      <c r="F112" s="6" t="s">
        <v>121</v>
      </c>
      <c r="G112" s="17">
        <v>50</v>
      </c>
      <c r="H112" s="17">
        <v>250</v>
      </c>
      <c r="I112" s="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>
      <c r="A113" s="7">
        <v>104</v>
      </c>
      <c r="B113" s="16"/>
      <c r="C113" s="16" t="s">
        <v>585</v>
      </c>
      <c r="D113" s="6"/>
      <c r="E113" s="7">
        <v>5</v>
      </c>
      <c r="F113" s="6" t="s">
        <v>109</v>
      </c>
      <c r="G113" s="17">
        <v>150</v>
      </c>
      <c r="H113" s="17">
        <v>750</v>
      </c>
      <c r="I113" s="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>
      <c r="A114" s="7">
        <v>105</v>
      </c>
      <c r="B114" s="16"/>
      <c r="C114" s="16" t="s">
        <v>174</v>
      </c>
      <c r="D114" s="6"/>
      <c r="E114" s="7">
        <v>46</v>
      </c>
      <c r="F114" s="6" t="s">
        <v>89</v>
      </c>
      <c r="G114" s="17">
        <v>1300</v>
      </c>
      <c r="H114" s="17">
        <v>59800</v>
      </c>
      <c r="I114" s="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25.5">
      <c r="A115" s="7">
        <v>106</v>
      </c>
      <c r="B115" s="16"/>
      <c r="C115" s="16" t="s">
        <v>604</v>
      </c>
      <c r="D115" s="6"/>
      <c r="E115" s="7">
        <v>15</v>
      </c>
      <c r="F115" s="6" t="s">
        <v>89</v>
      </c>
      <c r="G115" s="17">
        <v>1860</v>
      </c>
      <c r="H115" s="17">
        <v>27900</v>
      </c>
      <c r="I115" s="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25.5">
      <c r="A116" s="9">
        <v>107</v>
      </c>
      <c r="B116" s="13" t="s">
        <v>23</v>
      </c>
      <c r="C116" s="13" t="s">
        <v>605</v>
      </c>
      <c r="D116" s="14" t="s">
        <v>38</v>
      </c>
      <c r="E116" s="14"/>
      <c r="F116" s="14"/>
      <c r="G116" s="13"/>
      <c r="H116" s="15">
        <v>607206.5</v>
      </c>
      <c r="I116" s="14" t="s">
        <v>26</v>
      </c>
      <c r="J116" s="19"/>
      <c r="K116" s="19">
        <v>1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>
      <c r="A117" s="7">
        <v>108</v>
      </c>
      <c r="B117" s="16"/>
      <c r="C117" s="16" t="s">
        <v>270</v>
      </c>
      <c r="D117" s="6"/>
      <c r="E117" s="7">
        <v>180</v>
      </c>
      <c r="F117" s="6" t="s">
        <v>81</v>
      </c>
      <c r="G117" s="17">
        <v>450</v>
      </c>
      <c r="H117" s="17">
        <v>81000</v>
      </c>
      <c r="I117" s="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>
      <c r="A118" s="7">
        <v>109</v>
      </c>
      <c r="B118" s="16"/>
      <c r="C118" s="16" t="s">
        <v>272</v>
      </c>
      <c r="D118" s="6"/>
      <c r="E118" s="7">
        <v>180</v>
      </c>
      <c r="F118" s="6" t="s">
        <v>81</v>
      </c>
      <c r="G118" s="17">
        <v>540</v>
      </c>
      <c r="H118" s="17">
        <v>97200</v>
      </c>
      <c r="I118" s="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>
      <c r="A119" s="7">
        <v>110</v>
      </c>
      <c r="B119" s="16"/>
      <c r="C119" s="16" t="s">
        <v>271</v>
      </c>
      <c r="D119" s="6"/>
      <c r="E119" s="7">
        <v>180</v>
      </c>
      <c r="F119" s="6" t="s">
        <v>81</v>
      </c>
      <c r="G119" s="17">
        <v>360</v>
      </c>
      <c r="H119" s="17">
        <v>64800</v>
      </c>
      <c r="I119" s="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>
      <c r="A120" s="7">
        <v>111</v>
      </c>
      <c r="B120" s="16"/>
      <c r="C120" s="16" t="s">
        <v>273</v>
      </c>
      <c r="D120" s="6"/>
      <c r="E120" s="7">
        <v>180</v>
      </c>
      <c r="F120" s="6" t="s">
        <v>81</v>
      </c>
      <c r="G120" s="17">
        <v>360</v>
      </c>
      <c r="H120" s="17">
        <v>64800</v>
      </c>
      <c r="I120" s="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>
      <c r="A121" s="7">
        <v>112</v>
      </c>
      <c r="B121" s="16"/>
      <c r="C121" s="16" t="s">
        <v>606</v>
      </c>
      <c r="D121" s="6"/>
      <c r="E121" s="7">
        <v>16</v>
      </c>
      <c r="F121" s="6" t="s">
        <v>81</v>
      </c>
      <c r="G121" s="17">
        <v>180</v>
      </c>
      <c r="H121" s="17">
        <v>2880</v>
      </c>
      <c r="I121" s="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>
      <c r="A122" s="7">
        <v>113</v>
      </c>
      <c r="B122" s="16"/>
      <c r="C122" s="16" t="s">
        <v>566</v>
      </c>
      <c r="D122" s="6"/>
      <c r="E122" s="7">
        <v>38</v>
      </c>
      <c r="F122" s="6" t="s">
        <v>81</v>
      </c>
      <c r="G122" s="17">
        <v>300</v>
      </c>
      <c r="H122" s="17">
        <v>11400</v>
      </c>
      <c r="I122" s="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>
      <c r="A123" s="7">
        <v>114</v>
      </c>
      <c r="B123" s="16"/>
      <c r="C123" s="16" t="s">
        <v>580</v>
      </c>
      <c r="D123" s="6"/>
      <c r="E123" s="7">
        <v>3</v>
      </c>
      <c r="F123" s="6" t="s">
        <v>404</v>
      </c>
      <c r="G123" s="17">
        <v>1000</v>
      </c>
      <c r="H123" s="17">
        <v>3000</v>
      </c>
      <c r="I123" s="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>
      <c r="A124" s="7">
        <v>115</v>
      </c>
      <c r="B124" s="16"/>
      <c r="C124" s="16" t="s">
        <v>607</v>
      </c>
      <c r="D124" s="6"/>
      <c r="E124" s="7">
        <v>2</v>
      </c>
      <c r="F124" s="6" t="s">
        <v>89</v>
      </c>
      <c r="G124" s="17">
        <v>2500</v>
      </c>
      <c r="H124" s="17">
        <v>5000</v>
      </c>
      <c r="I124" s="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>
      <c r="A125" s="7">
        <v>116</v>
      </c>
      <c r="B125" s="16"/>
      <c r="C125" s="16" t="s">
        <v>608</v>
      </c>
      <c r="D125" s="6"/>
      <c r="E125" s="7">
        <v>15</v>
      </c>
      <c r="F125" s="6" t="s">
        <v>381</v>
      </c>
      <c r="G125" s="17">
        <v>220</v>
      </c>
      <c r="H125" s="17">
        <v>3300</v>
      </c>
      <c r="I125" s="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>
      <c r="A126" s="7">
        <v>117</v>
      </c>
      <c r="B126" s="16"/>
      <c r="C126" s="16" t="s">
        <v>609</v>
      </c>
      <c r="D126" s="6"/>
      <c r="E126" s="7">
        <v>10</v>
      </c>
      <c r="F126" s="6" t="s">
        <v>381</v>
      </c>
      <c r="G126" s="17">
        <v>500</v>
      </c>
      <c r="H126" s="17">
        <v>5000</v>
      </c>
      <c r="I126" s="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>
      <c r="A127" s="7">
        <v>118</v>
      </c>
      <c r="B127" s="16"/>
      <c r="C127" s="16" t="s">
        <v>163</v>
      </c>
      <c r="D127" s="6"/>
      <c r="E127" s="7">
        <v>25</v>
      </c>
      <c r="F127" s="6" t="s">
        <v>121</v>
      </c>
      <c r="G127" s="17">
        <v>100</v>
      </c>
      <c r="H127" s="17">
        <v>2500</v>
      </c>
      <c r="I127" s="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>
      <c r="A128" s="7">
        <v>119</v>
      </c>
      <c r="B128" s="16"/>
      <c r="C128" s="16" t="s">
        <v>610</v>
      </c>
      <c r="D128" s="6"/>
      <c r="E128" s="7">
        <v>2</v>
      </c>
      <c r="F128" s="6" t="s">
        <v>89</v>
      </c>
      <c r="G128" s="17">
        <v>2500</v>
      </c>
      <c r="H128" s="17">
        <v>5000</v>
      </c>
      <c r="I128" s="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25.5">
      <c r="A129" s="7">
        <v>120</v>
      </c>
      <c r="B129" s="16"/>
      <c r="C129" s="16" t="s">
        <v>611</v>
      </c>
      <c r="D129" s="6"/>
      <c r="E129" s="7">
        <v>1</v>
      </c>
      <c r="F129" s="6" t="s">
        <v>134</v>
      </c>
      <c r="G129" s="17">
        <v>11673.5</v>
      </c>
      <c r="H129" s="17">
        <v>11673.5</v>
      </c>
      <c r="I129" s="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25.5">
      <c r="A130" s="7">
        <v>121</v>
      </c>
      <c r="B130" s="16"/>
      <c r="C130" s="16" t="s">
        <v>612</v>
      </c>
      <c r="D130" s="6"/>
      <c r="E130" s="7">
        <v>1</v>
      </c>
      <c r="F130" s="6" t="s">
        <v>134</v>
      </c>
      <c r="G130" s="17">
        <v>4844</v>
      </c>
      <c r="H130" s="17">
        <v>4844</v>
      </c>
      <c r="I130" s="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>
      <c r="A131" s="7">
        <v>122</v>
      </c>
      <c r="B131" s="16"/>
      <c r="C131" s="16" t="s">
        <v>581</v>
      </c>
      <c r="D131" s="6"/>
      <c r="E131" s="7">
        <v>15</v>
      </c>
      <c r="F131" s="6" t="s">
        <v>109</v>
      </c>
      <c r="G131" s="17">
        <v>110</v>
      </c>
      <c r="H131" s="17">
        <v>1650</v>
      </c>
      <c r="I131" s="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>
      <c r="A132" s="7">
        <v>123</v>
      </c>
      <c r="B132" s="16"/>
      <c r="C132" s="16" t="s">
        <v>613</v>
      </c>
      <c r="D132" s="6"/>
      <c r="E132" s="7">
        <v>10</v>
      </c>
      <c r="F132" s="6" t="s">
        <v>125</v>
      </c>
      <c r="G132" s="17">
        <v>544.5</v>
      </c>
      <c r="H132" s="17">
        <v>5445</v>
      </c>
      <c r="I132" s="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>
      <c r="A133" s="7">
        <v>124</v>
      </c>
      <c r="B133" s="16"/>
      <c r="C133" s="16" t="s">
        <v>614</v>
      </c>
      <c r="D133" s="6"/>
      <c r="E133" s="7">
        <v>3</v>
      </c>
      <c r="F133" s="6" t="s">
        <v>89</v>
      </c>
      <c r="G133" s="17">
        <v>488</v>
      </c>
      <c r="H133" s="17">
        <v>1464</v>
      </c>
      <c r="I133" s="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>
      <c r="A134" s="7">
        <v>125</v>
      </c>
      <c r="B134" s="16"/>
      <c r="C134" s="16" t="s">
        <v>600</v>
      </c>
      <c r="D134" s="6"/>
      <c r="E134" s="7">
        <v>15</v>
      </c>
      <c r="F134" s="6" t="s">
        <v>109</v>
      </c>
      <c r="G134" s="17">
        <v>150</v>
      </c>
      <c r="H134" s="17">
        <v>2250</v>
      </c>
      <c r="I134" s="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>
      <c r="A135" s="7">
        <v>126</v>
      </c>
      <c r="B135" s="16"/>
      <c r="C135" s="16" t="s">
        <v>174</v>
      </c>
      <c r="D135" s="6"/>
      <c r="E135" s="7">
        <v>180</v>
      </c>
      <c r="F135" s="6" t="s">
        <v>85</v>
      </c>
      <c r="G135" s="17">
        <v>1300</v>
      </c>
      <c r="H135" s="17">
        <v>234000</v>
      </c>
      <c r="I135" s="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25.5">
      <c r="A136" s="9">
        <v>127</v>
      </c>
      <c r="B136" s="13" t="s">
        <v>23</v>
      </c>
      <c r="C136" s="13" t="s">
        <v>237</v>
      </c>
      <c r="D136" s="14" t="s">
        <v>38</v>
      </c>
      <c r="E136" s="14"/>
      <c r="F136" s="14"/>
      <c r="G136" s="13"/>
      <c r="H136" s="15">
        <v>3004846.31</v>
      </c>
      <c r="I136" s="14" t="s">
        <v>26</v>
      </c>
      <c r="J136" s="19"/>
      <c r="K136" s="19">
        <v>2</v>
      </c>
      <c r="L136" s="19"/>
      <c r="M136" s="19">
        <v>1</v>
      </c>
      <c r="N136" s="19"/>
      <c r="O136" s="19"/>
      <c r="P136" s="19">
        <v>1</v>
      </c>
      <c r="Q136" s="19"/>
      <c r="R136" s="19"/>
      <c r="S136" s="19">
        <v>1</v>
      </c>
      <c r="T136" s="19"/>
      <c r="U136" s="19"/>
    </row>
    <row r="137" spans="1:21">
      <c r="A137" s="7">
        <v>128</v>
      </c>
      <c r="B137" s="16"/>
      <c r="C137" s="16" t="s">
        <v>615</v>
      </c>
      <c r="D137" s="6"/>
      <c r="E137" s="7">
        <v>1724</v>
      </c>
      <c r="F137" s="6" t="s">
        <v>81</v>
      </c>
      <c r="G137" s="17">
        <v>120</v>
      </c>
      <c r="H137" s="17">
        <v>206880</v>
      </c>
      <c r="I137" s="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>
      <c r="A138" s="7">
        <v>129</v>
      </c>
      <c r="B138" s="16"/>
      <c r="C138" s="16" t="s">
        <v>151</v>
      </c>
      <c r="D138" s="6"/>
      <c r="E138" s="7">
        <v>1724</v>
      </c>
      <c r="F138" s="6" t="s">
        <v>81</v>
      </c>
      <c r="G138" s="17">
        <v>180</v>
      </c>
      <c r="H138" s="17">
        <v>310320</v>
      </c>
      <c r="I138" s="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>
      <c r="A139" s="7">
        <v>130</v>
      </c>
      <c r="B139" s="16"/>
      <c r="C139" s="16" t="s">
        <v>616</v>
      </c>
      <c r="D139" s="6"/>
      <c r="E139" s="7">
        <v>1724</v>
      </c>
      <c r="F139" s="6" t="s">
        <v>81</v>
      </c>
      <c r="G139" s="17">
        <v>120</v>
      </c>
      <c r="H139" s="17">
        <v>206880</v>
      </c>
      <c r="I139" s="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>
      <c r="A140" s="7">
        <v>131</v>
      </c>
      <c r="B140" s="16"/>
      <c r="C140" s="16" t="s">
        <v>156</v>
      </c>
      <c r="D140" s="6"/>
      <c r="E140" s="7">
        <v>1724</v>
      </c>
      <c r="F140" s="6" t="s">
        <v>81</v>
      </c>
      <c r="G140" s="17">
        <v>180</v>
      </c>
      <c r="H140" s="17">
        <v>310320</v>
      </c>
      <c r="I140" s="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>
      <c r="A141" s="7">
        <v>132</v>
      </c>
      <c r="B141" s="16"/>
      <c r="C141" s="16" t="s">
        <v>617</v>
      </c>
      <c r="D141" s="6"/>
      <c r="E141" s="7">
        <v>300</v>
      </c>
      <c r="F141" s="6" t="s">
        <v>81</v>
      </c>
      <c r="G141" s="17">
        <v>150</v>
      </c>
      <c r="H141" s="17">
        <v>45000</v>
      </c>
      <c r="I141" s="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>
      <c r="A142" s="7">
        <v>133</v>
      </c>
      <c r="B142" s="16"/>
      <c r="C142" s="16" t="s">
        <v>618</v>
      </c>
      <c r="D142" s="6"/>
      <c r="E142" s="7">
        <v>300</v>
      </c>
      <c r="F142" s="6" t="s">
        <v>81</v>
      </c>
      <c r="G142" s="17">
        <v>250</v>
      </c>
      <c r="H142" s="17">
        <v>75000</v>
      </c>
      <c r="I142" s="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>
      <c r="A143" s="7">
        <v>134</v>
      </c>
      <c r="B143" s="16"/>
      <c r="C143" s="16" t="s">
        <v>619</v>
      </c>
      <c r="D143" s="6"/>
      <c r="E143" s="7">
        <v>1724</v>
      </c>
      <c r="F143" s="6" t="s">
        <v>206</v>
      </c>
      <c r="G143" s="17">
        <v>300</v>
      </c>
      <c r="H143" s="17">
        <v>517200</v>
      </c>
      <c r="I143" s="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>
      <c r="A144" s="7">
        <v>135</v>
      </c>
      <c r="B144" s="16"/>
      <c r="C144" s="16" t="s">
        <v>620</v>
      </c>
      <c r="D144" s="6"/>
      <c r="E144" s="7">
        <v>1724</v>
      </c>
      <c r="F144" s="6" t="s">
        <v>85</v>
      </c>
      <c r="G144" s="17">
        <v>37.69</v>
      </c>
      <c r="H144" s="17">
        <v>64977.56</v>
      </c>
      <c r="I144" s="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>
      <c r="A145" s="7">
        <v>136</v>
      </c>
      <c r="B145" s="16"/>
      <c r="C145" s="16" t="s">
        <v>621</v>
      </c>
      <c r="D145" s="6"/>
      <c r="E145" s="7">
        <v>1724</v>
      </c>
      <c r="F145" s="6" t="s">
        <v>85</v>
      </c>
      <c r="G145" s="17">
        <v>70</v>
      </c>
      <c r="H145" s="17">
        <v>120680</v>
      </c>
      <c r="I145" s="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>
      <c r="A146" s="7">
        <v>137</v>
      </c>
      <c r="B146" s="16"/>
      <c r="C146" s="16" t="s">
        <v>153</v>
      </c>
      <c r="D146" s="6"/>
      <c r="E146" s="7">
        <v>1724</v>
      </c>
      <c r="F146" s="6" t="s">
        <v>81</v>
      </c>
      <c r="G146" s="17">
        <v>150</v>
      </c>
      <c r="H146" s="17">
        <v>258600</v>
      </c>
      <c r="I146" s="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>
      <c r="A147" s="7">
        <v>138</v>
      </c>
      <c r="B147" s="16"/>
      <c r="C147" s="16" t="s">
        <v>210</v>
      </c>
      <c r="D147" s="6"/>
      <c r="E147" s="7">
        <v>30</v>
      </c>
      <c r="F147" s="6" t="s">
        <v>109</v>
      </c>
      <c r="G147" s="17">
        <v>650</v>
      </c>
      <c r="H147" s="17">
        <v>19500</v>
      </c>
      <c r="I147" s="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>
      <c r="A148" s="7">
        <v>139</v>
      </c>
      <c r="B148" s="16"/>
      <c r="C148" s="16" t="s">
        <v>211</v>
      </c>
      <c r="D148" s="6"/>
      <c r="E148" s="7">
        <v>15</v>
      </c>
      <c r="F148" s="6" t="s">
        <v>125</v>
      </c>
      <c r="G148" s="17">
        <v>499.25</v>
      </c>
      <c r="H148" s="17">
        <v>7488.75</v>
      </c>
      <c r="I148" s="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>
      <c r="A149" s="7">
        <v>140</v>
      </c>
      <c r="B149" s="16"/>
      <c r="C149" s="16" t="s">
        <v>174</v>
      </c>
      <c r="D149" s="6"/>
      <c r="E149" s="7">
        <v>1724</v>
      </c>
      <c r="F149" s="6" t="s">
        <v>85</v>
      </c>
      <c r="G149" s="17">
        <v>500</v>
      </c>
      <c r="H149" s="17">
        <v>862000</v>
      </c>
      <c r="I149" s="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25.5">
      <c r="A150" s="9">
        <v>141</v>
      </c>
      <c r="B150" s="13" t="s">
        <v>23</v>
      </c>
      <c r="C150" s="13" t="s">
        <v>188</v>
      </c>
      <c r="D150" s="14" t="s">
        <v>38</v>
      </c>
      <c r="E150" s="14"/>
      <c r="F150" s="14"/>
      <c r="G150" s="13"/>
      <c r="H150" s="15">
        <v>3070600.32</v>
      </c>
      <c r="I150" s="14" t="s">
        <v>26</v>
      </c>
      <c r="J150" s="19"/>
      <c r="K150" s="19"/>
      <c r="L150" s="19"/>
      <c r="M150" s="19"/>
      <c r="N150" s="19"/>
      <c r="O150" s="19"/>
      <c r="P150" s="19">
        <v>1</v>
      </c>
      <c r="Q150" s="19">
        <v>1</v>
      </c>
      <c r="R150" s="19">
        <v>1</v>
      </c>
      <c r="S150" s="19">
        <v>2</v>
      </c>
      <c r="T150" s="19"/>
      <c r="U150" s="19"/>
    </row>
    <row r="151" spans="1:21">
      <c r="A151" s="7">
        <v>142</v>
      </c>
      <c r="B151" s="16"/>
      <c r="C151" s="16" t="s">
        <v>622</v>
      </c>
      <c r="D151" s="6"/>
      <c r="E151" s="7">
        <v>215</v>
      </c>
      <c r="F151" s="6" t="s">
        <v>81</v>
      </c>
      <c r="G151" s="17">
        <v>1300</v>
      </c>
      <c r="H151" s="17">
        <v>279500</v>
      </c>
      <c r="I151" s="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>
      <c r="A152" s="7">
        <v>143</v>
      </c>
      <c r="B152" s="16"/>
      <c r="C152" s="16" t="s">
        <v>623</v>
      </c>
      <c r="D152" s="6"/>
      <c r="E152" s="7">
        <v>215</v>
      </c>
      <c r="F152" s="6" t="s">
        <v>81</v>
      </c>
      <c r="G152" s="17">
        <v>250</v>
      </c>
      <c r="H152" s="17">
        <v>53750</v>
      </c>
      <c r="I152" s="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>
      <c r="A153" s="7">
        <v>144</v>
      </c>
      <c r="B153" s="16"/>
      <c r="C153" s="16" t="s">
        <v>624</v>
      </c>
      <c r="D153" s="6"/>
      <c r="E153" s="7">
        <v>215</v>
      </c>
      <c r="F153" s="6" t="s">
        <v>81</v>
      </c>
      <c r="G153" s="17">
        <v>300</v>
      </c>
      <c r="H153" s="17">
        <v>64500</v>
      </c>
      <c r="I153" s="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>
      <c r="A154" s="7">
        <v>145</v>
      </c>
      <c r="B154" s="16"/>
      <c r="C154" s="16" t="s">
        <v>625</v>
      </c>
      <c r="D154" s="6"/>
      <c r="E154" s="7">
        <v>80</v>
      </c>
      <c r="F154" s="6" t="s">
        <v>81</v>
      </c>
      <c r="G154" s="17">
        <v>120</v>
      </c>
      <c r="H154" s="17">
        <v>9600</v>
      </c>
      <c r="I154" s="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>
      <c r="A155" s="7">
        <v>146</v>
      </c>
      <c r="B155" s="16"/>
      <c r="C155" s="16" t="s">
        <v>626</v>
      </c>
      <c r="D155" s="6"/>
      <c r="E155" s="7">
        <v>60</v>
      </c>
      <c r="F155" s="6" t="s">
        <v>81</v>
      </c>
      <c r="G155" s="17">
        <v>180</v>
      </c>
      <c r="H155" s="17">
        <v>10800</v>
      </c>
      <c r="I155" s="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>
      <c r="A156" s="7">
        <v>147</v>
      </c>
      <c r="B156" s="16"/>
      <c r="C156" s="16" t="s">
        <v>627</v>
      </c>
      <c r="D156" s="6"/>
      <c r="E156" s="7">
        <v>60</v>
      </c>
      <c r="F156" s="6" t="s">
        <v>81</v>
      </c>
      <c r="G156" s="17">
        <v>120</v>
      </c>
      <c r="H156" s="17">
        <v>7200</v>
      </c>
      <c r="I156" s="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>
      <c r="A157" s="7">
        <v>148</v>
      </c>
      <c r="B157" s="16"/>
      <c r="C157" s="16" t="s">
        <v>628</v>
      </c>
      <c r="D157" s="6"/>
      <c r="E157" s="7">
        <v>15</v>
      </c>
      <c r="F157" s="6" t="s">
        <v>81</v>
      </c>
      <c r="G157" s="17">
        <v>250</v>
      </c>
      <c r="H157" s="17">
        <v>3750</v>
      </c>
      <c r="I157" s="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>
      <c r="A158" s="7">
        <v>149</v>
      </c>
      <c r="B158" s="16"/>
      <c r="C158" s="16" t="s">
        <v>629</v>
      </c>
      <c r="D158" s="6"/>
      <c r="E158" s="7">
        <v>15</v>
      </c>
      <c r="F158" s="6" t="s">
        <v>81</v>
      </c>
      <c r="G158" s="17">
        <v>250</v>
      </c>
      <c r="H158" s="17">
        <v>3750</v>
      </c>
      <c r="I158" s="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>
      <c r="A159" s="7">
        <v>150</v>
      </c>
      <c r="B159" s="16"/>
      <c r="C159" s="16" t="s">
        <v>630</v>
      </c>
      <c r="D159" s="6"/>
      <c r="E159" s="7">
        <v>8</v>
      </c>
      <c r="F159" s="6" t="s">
        <v>81</v>
      </c>
      <c r="G159" s="17">
        <v>250</v>
      </c>
      <c r="H159" s="17">
        <v>2000</v>
      </c>
      <c r="I159" s="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>
      <c r="A160" s="7">
        <v>151</v>
      </c>
      <c r="B160" s="16"/>
      <c r="C160" s="16" t="s">
        <v>631</v>
      </c>
      <c r="D160" s="6"/>
      <c r="E160" s="7">
        <v>8</v>
      </c>
      <c r="F160" s="6" t="s">
        <v>81</v>
      </c>
      <c r="G160" s="17">
        <v>300</v>
      </c>
      <c r="H160" s="17">
        <v>2400</v>
      </c>
      <c r="I160" s="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>
      <c r="A161" s="7">
        <v>152</v>
      </c>
      <c r="B161" s="16"/>
      <c r="C161" s="16" t="s">
        <v>632</v>
      </c>
      <c r="D161" s="6"/>
      <c r="E161" s="7">
        <v>8</v>
      </c>
      <c r="F161" s="6" t="s">
        <v>81</v>
      </c>
      <c r="G161" s="17">
        <v>300</v>
      </c>
      <c r="H161" s="17">
        <v>2400</v>
      </c>
      <c r="I161" s="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>
      <c r="A162" s="7">
        <v>153</v>
      </c>
      <c r="B162" s="16"/>
      <c r="C162" s="16" t="s">
        <v>633</v>
      </c>
      <c r="D162" s="6"/>
      <c r="E162" s="7">
        <v>8</v>
      </c>
      <c r="F162" s="6" t="s">
        <v>81</v>
      </c>
      <c r="G162" s="17">
        <v>250</v>
      </c>
      <c r="H162" s="17">
        <v>2000</v>
      </c>
      <c r="I162" s="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>
      <c r="A163" s="7">
        <v>154</v>
      </c>
      <c r="B163" s="16"/>
      <c r="C163" s="16" t="s">
        <v>634</v>
      </c>
      <c r="D163" s="6"/>
      <c r="E163" s="7">
        <v>8</v>
      </c>
      <c r="F163" s="6" t="s">
        <v>81</v>
      </c>
      <c r="G163" s="17">
        <v>300</v>
      </c>
      <c r="H163" s="17">
        <v>2400</v>
      </c>
      <c r="I163" s="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>
      <c r="A164" s="7">
        <v>155</v>
      </c>
      <c r="B164" s="16"/>
      <c r="C164" s="16" t="s">
        <v>635</v>
      </c>
      <c r="D164" s="6"/>
      <c r="E164" s="7">
        <v>8</v>
      </c>
      <c r="F164" s="6" t="s">
        <v>81</v>
      </c>
      <c r="G164" s="17">
        <v>300</v>
      </c>
      <c r="H164" s="17">
        <v>2400</v>
      </c>
      <c r="I164" s="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25.5">
      <c r="A165" s="7">
        <v>156</v>
      </c>
      <c r="B165" s="16"/>
      <c r="C165" s="16" t="s">
        <v>636</v>
      </c>
      <c r="D165" s="6"/>
      <c r="E165" s="7">
        <v>10</v>
      </c>
      <c r="F165" s="6" t="s">
        <v>85</v>
      </c>
      <c r="G165" s="17">
        <v>3550</v>
      </c>
      <c r="H165" s="17">
        <v>35500</v>
      </c>
      <c r="I165" s="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>
      <c r="A166" s="7">
        <v>157</v>
      </c>
      <c r="B166" s="16"/>
      <c r="C166" s="16" t="s">
        <v>637</v>
      </c>
      <c r="D166" s="6"/>
      <c r="E166" s="7">
        <v>230</v>
      </c>
      <c r="F166" s="6" t="s">
        <v>85</v>
      </c>
      <c r="G166" s="17">
        <v>800</v>
      </c>
      <c r="H166" s="17">
        <v>184000</v>
      </c>
      <c r="I166" s="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>
      <c r="A167" s="7">
        <v>158</v>
      </c>
      <c r="B167" s="16"/>
      <c r="C167" s="16" t="s">
        <v>638</v>
      </c>
      <c r="D167" s="6"/>
      <c r="E167" s="7">
        <v>230</v>
      </c>
      <c r="F167" s="6" t="s">
        <v>85</v>
      </c>
      <c r="G167" s="17">
        <v>750</v>
      </c>
      <c r="H167" s="17">
        <v>172500</v>
      </c>
      <c r="I167" s="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>
      <c r="A168" s="7">
        <v>159</v>
      </c>
      <c r="B168" s="16"/>
      <c r="C168" s="16" t="s">
        <v>639</v>
      </c>
      <c r="D168" s="6"/>
      <c r="E168" s="7">
        <v>230</v>
      </c>
      <c r="F168" s="6" t="s">
        <v>85</v>
      </c>
      <c r="G168" s="17">
        <v>550</v>
      </c>
      <c r="H168" s="17">
        <v>126500</v>
      </c>
      <c r="I168" s="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>
      <c r="A169" s="7">
        <v>160</v>
      </c>
      <c r="B169" s="16"/>
      <c r="C169" s="16" t="s">
        <v>640</v>
      </c>
      <c r="D169" s="6"/>
      <c r="E169" s="7">
        <v>230</v>
      </c>
      <c r="F169" s="6" t="s">
        <v>85</v>
      </c>
      <c r="G169" s="17">
        <v>300</v>
      </c>
      <c r="H169" s="17">
        <v>69000</v>
      </c>
      <c r="I169" s="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>
      <c r="A170" s="7">
        <v>161</v>
      </c>
      <c r="B170" s="16"/>
      <c r="C170" s="16" t="s">
        <v>641</v>
      </c>
      <c r="D170" s="6"/>
      <c r="E170" s="7">
        <v>230</v>
      </c>
      <c r="F170" s="6" t="s">
        <v>85</v>
      </c>
      <c r="G170" s="17">
        <v>215.83</v>
      </c>
      <c r="H170" s="17">
        <v>49640.9</v>
      </c>
      <c r="I170" s="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>
      <c r="A171" s="7">
        <v>162</v>
      </c>
      <c r="B171" s="16"/>
      <c r="C171" s="16" t="s">
        <v>642</v>
      </c>
      <c r="D171" s="6"/>
      <c r="E171" s="7">
        <v>5</v>
      </c>
      <c r="F171" s="6" t="s">
        <v>643</v>
      </c>
      <c r="G171" s="17">
        <v>279.82</v>
      </c>
      <c r="H171" s="17">
        <v>1399.1</v>
      </c>
      <c r="I171" s="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>
      <c r="A172" s="7">
        <v>163</v>
      </c>
      <c r="B172" s="16"/>
      <c r="C172" s="16" t="s">
        <v>644</v>
      </c>
      <c r="D172" s="6"/>
      <c r="E172" s="7">
        <v>2</v>
      </c>
      <c r="F172" s="6" t="s">
        <v>643</v>
      </c>
      <c r="G172" s="17">
        <v>280.16000000000003</v>
      </c>
      <c r="H172" s="17">
        <v>560.32000000000005</v>
      </c>
      <c r="I172" s="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>
      <c r="A173" s="7">
        <v>164</v>
      </c>
      <c r="B173" s="16"/>
      <c r="C173" s="16" t="s">
        <v>245</v>
      </c>
      <c r="D173" s="6"/>
      <c r="E173" s="7">
        <v>40</v>
      </c>
      <c r="F173" s="6" t="s">
        <v>266</v>
      </c>
      <c r="G173" s="17">
        <v>55</v>
      </c>
      <c r="H173" s="17">
        <v>2200</v>
      </c>
      <c r="I173" s="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>
      <c r="A174" s="7">
        <v>165</v>
      </c>
      <c r="B174" s="16"/>
      <c r="C174" s="16" t="s">
        <v>645</v>
      </c>
      <c r="D174" s="6"/>
      <c r="E174" s="7">
        <v>10</v>
      </c>
      <c r="F174" s="6" t="s">
        <v>85</v>
      </c>
      <c r="G174" s="17">
        <v>500</v>
      </c>
      <c r="H174" s="17">
        <v>5000</v>
      </c>
      <c r="I174" s="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>
      <c r="A175" s="7">
        <v>166</v>
      </c>
      <c r="B175" s="16"/>
      <c r="C175" s="16" t="s">
        <v>135</v>
      </c>
      <c r="D175" s="6"/>
      <c r="E175" s="7">
        <v>4</v>
      </c>
      <c r="F175" s="6" t="s">
        <v>112</v>
      </c>
      <c r="G175" s="17">
        <v>2087.5</v>
      </c>
      <c r="H175" s="17">
        <v>8350</v>
      </c>
      <c r="I175" s="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>
      <c r="A176" s="7">
        <v>167</v>
      </c>
      <c r="B176" s="16"/>
      <c r="C176" s="16" t="s">
        <v>114</v>
      </c>
      <c r="D176" s="6"/>
      <c r="E176" s="7">
        <v>10</v>
      </c>
      <c r="F176" s="6" t="s">
        <v>85</v>
      </c>
      <c r="G176" s="17">
        <v>1200</v>
      </c>
      <c r="H176" s="17">
        <v>12000</v>
      </c>
      <c r="I176" s="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>
      <c r="A177" s="7">
        <v>168</v>
      </c>
      <c r="B177" s="16"/>
      <c r="C177" s="16" t="s">
        <v>646</v>
      </c>
      <c r="D177" s="6"/>
      <c r="E177" s="7">
        <v>10</v>
      </c>
      <c r="F177" s="6" t="s">
        <v>81</v>
      </c>
      <c r="G177" s="17">
        <v>250</v>
      </c>
      <c r="H177" s="17">
        <v>2500</v>
      </c>
      <c r="I177" s="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>
      <c r="A178" s="7">
        <v>169</v>
      </c>
      <c r="B178" s="16"/>
      <c r="C178" s="16" t="s">
        <v>647</v>
      </c>
      <c r="D178" s="6"/>
      <c r="E178" s="7">
        <v>230</v>
      </c>
      <c r="F178" s="6" t="s">
        <v>81</v>
      </c>
      <c r="G178" s="17">
        <v>8500</v>
      </c>
      <c r="H178" s="17">
        <v>1955000</v>
      </c>
      <c r="I178" s="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25.5">
      <c r="A179" s="9">
        <v>170</v>
      </c>
      <c r="B179" s="13" t="s">
        <v>23</v>
      </c>
      <c r="C179" s="13" t="s">
        <v>648</v>
      </c>
      <c r="D179" s="14" t="s">
        <v>38</v>
      </c>
      <c r="E179" s="14"/>
      <c r="F179" s="14"/>
      <c r="G179" s="13"/>
      <c r="H179" s="15">
        <v>258824</v>
      </c>
      <c r="I179" s="14" t="s">
        <v>26</v>
      </c>
      <c r="J179" s="19"/>
      <c r="K179" s="19">
        <v>1</v>
      </c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>
      <c r="A180" s="7">
        <v>171</v>
      </c>
      <c r="B180" s="16"/>
      <c r="C180" s="16" t="s">
        <v>649</v>
      </c>
      <c r="D180" s="6"/>
      <c r="E180" s="7">
        <v>35</v>
      </c>
      <c r="F180" s="6" t="s">
        <v>81</v>
      </c>
      <c r="G180" s="17">
        <v>600</v>
      </c>
      <c r="H180" s="17">
        <v>21000</v>
      </c>
      <c r="I180" s="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>
      <c r="A181" s="7">
        <v>172</v>
      </c>
      <c r="B181" s="16"/>
      <c r="C181" s="16" t="s">
        <v>650</v>
      </c>
      <c r="D181" s="6"/>
      <c r="E181" s="7">
        <v>35</v>
      </c>
      <c r="F181" s="6" t="s">
        <v>81</v>
      </c>
      <c r="G181" s="17">
        <v>900</v>
      </c>
      <c r="H181" s="17">
        <v>31500</v>
      </c>
      <c r="I181" s="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>
      <c r="A182" s="7">
        <v>173</v>
      </c>
      <c r="B182" s="16"/>
      <c r="C182" s="16" t="s">
        <v>651</v>
      </c>
      <c r="D182" s="6"/>
      <c r="E182" s="7">
        <v>1</v>
      </c>
      <c r="F182" s="6" t="s">
        <v>206</v>
      </c>
      <c r="G182" s="17">
        <v>14999</v>
      </c>
      <c r="H182" s="17">
        <v>14999</v>
      </c>
      <c r="I182" s="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>
      <c r="A183" s="7">
        <v>174</v>
      </c>
      <c r="B183" s="16"/>
      <c r="C183" s="16" t="s">
        <v>210</v>
      </c>
      <c r="D183" s="6"/>
      <c r="E183" s="7">
        <v>150</v>
      </c>
      <c r="F183" s="6" t="s">
        <v>85</v>
      </c>
      <c r="G183" s="17">
        <v>20</v>
      </c>
      <c r="H183" s="17">
        <v>3000</v>
      </c>
      <c r="I183" s="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>
      <c r="A184" s="7">
        <v>175</v>
      </c>
      <c r="B184" s="16"/>
      <c r="C184" s="16" t="s">
        <v>211</v>
      </c>
      <c r="D184" s="6"/>
      <c r="E184" s="7">
        <v>5</v>
      </c>
      <c r="F184" s="6" t="s">
        <v>212</v>
      </c>
      <c r="G184" s="17">
        <v>520</v>
      </c>
      <c r="H184" s="17">
        <v>2600</v>
      </c>
      <c r="I184" s="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>
      <c r="A185" s="7">
        <v>176</v>
      </c>
      <c r="B185" s="16"/>
      <c r="C185" s="16" t="s">
        <v>209</v>
      </c>
      <c r="D185" s="6"/>
      <c r="E185" s="7">
        <v>1</v>
      </c>
      <c r="F185" s="6" t="s">
        <v>91</v>
      </c>
      <c r="G185" s="17">
        <v>1900</v>
      </c>
      <c r="H185" s="17">
        <v>1900</v>
      </c>
      <c r="I185" s="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>
      <c r="A186" s="7">
        <v>177</v>
      </c>
      <c r="B186" s="16"/>
      <c r="C186" s="16" t="s">
        <v>652</v>
      </c>
      <c r="D186" s="6"/>
      <c r="E186" s="7">
        <v>20</v>
      </c>
      <c r="F186" s="6" t="s">
        <v>85</v>
      </c>
      <c r="G186" s="17">
        <v>100</v>
      </c>
      <c r="H186" s="17">
        <v>2000</v>
      </c>
      <c r="I186" s="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>
      <c r="A187" s="7">
        <v>178</v>
      </c>
      <c r="B187" s="16"/>
      <c r="C187" s="16" t="s">
        <v>217</v>
      </c>
      <c r="D187" s="6"/>
      <c r="E187" s="7">
        <v>2</v>
      </c>
      <c r="F187" s="6" t="s">
        <v>112</v>
      </c>
      <c r="G187" s="17">
        <v>550</v>
      </c>
      <c r="H187" s="17">
        <v>1100</v>
      </c>
      <c r="I187" s="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>
      <c r="A188" s="7">
        <v>179</v>
      </c>
      <c r="B188" s="16"/>
      <c r="C188" s="16" t="s">
        <v>653</v>
      </c>
      <c r="D188" s="6"/>
      <c r="E188" s="7">
        <v>35</v>
      </c>
      <c r="F188" s="6" t="s">
        <v>81</v>
      </c>
      <c r="G188" s="17">
        <v>750</v>
      </c>
      <c r="H188" s="17">
        <v>26250</v>
      </c>
      <c r="I188" s="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>
      <c r="A189" s="7">
        <v>180</v>
      </c>
      <c r="B189" s="16"/>
      <c r="C189" s="16" t="s">
        <v>654</v>
      </c>
      <c r="D189" s="6"/>
      <c r="E189" s="7">
        <v>35</v>
      </c>
      <c r="F189" s="6" t="s">
        <v>81</v>
      </c>
      <c r="G189" s="17">
        <v>600</v>
      </c>
      <c r="H189" s="17">
        <v>21000</v>
      </c>
      <c r="I189" s="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>
      <c r="A190" s="7">
        <v>181</v>
      </c>
      <c r="B190" s="16"/>
      <c r="C190" s="16" t="s">
        <v>655</v>
      </c>
      <c r="D190" s="6"/>
      <c r="E190" s="7">
        <v>35</v>
      </c>
      <c r="F190" s="6" t="s">
        <v>81</v>
      </c>
      <c r="G190" s="17">
        <v>900</v>
      </c>
      <c r="H190" s="17">
        <v>31500</v>
      </c>
      <c r="I190" s="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>
      <c r="A191" s="7">
        <v>182</v>
      </c>
      <c r="B191" s="16"/>
      <c r="C191" s="16" t="s">
        <v>213</v>
      </c>
      <c r="D191" s="6"/>
      <c r="E191" s="7">
        <v>9</v>
      </c>
      <c r="F191" s="6" t="s">
        <v>85</v>
      </c>
      <c r="G191" s="17">
        <v>4000</v>
      </c>
      <c r="H191" s="17">
        <v>36000</v>
      </c>
      <c r="I191" s="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>
      <c r="A192" s="7">
        <v>183</v>
      </c>
      <c r="B192" s="16"/>
      <c r="C192" s="16" t="s">
        <v>216</v>
      </c>
      <c r="D192" s="6"/>
      <c r="E192" s="7">
        <v>5</v>
      </c>
      <c r="F192" s="6" t="s">
        <v>85</v>
      </c>
      <c r="G192" s="17">
        <v>700</v>
      </c>
      <c r="H192" s="17">
        <v>3500</v>
      </c>
      <c r="I192" s="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>
      <c r="A193" s="7">
        <v>184</v>
      </c>
      <c r="B193" s="16"/>
      <c r="C193" s="16" t="s">
        <v>221</v>
      </c>
      <c r="D193" s="6"/>
      <c r="E193" s="7">
        <v>1</v>
      </c>
      <c r="F193" s="6" t="s">
        <v>121</v>
      </c>
      <c r="G193" s="17">
        <v>1200</v>
      </c>
      <c r="H193" s="17">
        <v>1200</v>
      </c>
      <c r="I193" s="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>
      <c r="A194" s="7">
        <v>185</v>
      </c>
      <c r="B194" s="16"/>
      <c r="C194" s="16" t="s">
        <v>222</v>
      </c>
      <c r="D194" s="6"/>
      <c r="E194" s="7">
        <v>8</v>
      </c>
      <c r="F194" s="6" t="s">
        <v>223</v>
      </c>
      <c r="G194" s="17">
        <v>550</v>
      </c>
      <c r="H194" s="17">
        <v>4400</v>
      </c>
      <c r="I194" s="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>
      <c r="A195" s="7">
        <v>186</v>
      </c>
      <c r="B195" s="16"/>
      <c r="C195" s="16" t="s">
        <v>224</v>
      </c>
      <c r="D195" s="6"/>
      <c r="E195" s="7">
        <v>25</v>
      </c>
      <c r="F195" s="6" t="s">
        <v>85</v>
      </c>
      <c r="G195" s="17">
        <v>15</v>
      </c>
      <c r="H195" s="17">
        <v>375</v>
      </c>
      <c r="I195" s="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>
      <c r="A196" s="7">
        <v>187</v>
      </c>
      <c r="B196" s="16"/>
      <c r="C196" s="16" t="s">
        <v>656</v>
      </c>
      <c r="D196" s="6"/>
      <c r="E196" s="7">
        <v>5</v>
      </c>
      <c r="F196" s="6" t="s">
        <v>206</v>
      </c>
      <c r="G196" s="17">
        <v>650</v>
      </c>
      <c r="H196" s="17">
        <v>3250</v>
      </c>
      <c r="I196" s="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>
      <c r="A197" s="7">
        <v>188</v>
      </c>
      <c r="B197" s="16"/>
      <c r="C197" s="16" t="s">
        <v>235</v>
      </c>
      <c r="D197" s="6"/>
      <c r="E197" s="7">
        <v>10</v>
      </c>
      <c r="F197" s="6" t="s">
        <v>117</v>
      </c>
      <c r="G197" s="17">
        <v>525</v>
      </c>
      <c r="H197" s="17">
        <v>5250</v>
      </c>
      <c r="I197" s="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>
      <c r="A198" s="7">
        <v>189</v>
      </c>
      <c r="B198" s="16"/>
      <c r="C198" s="16" t="s">
        <v>284</v>
      </c>
      <c r="D198" s="6"/>
      <c r="E198" s="7">
        <v>10</v>
      </c>
      <c r="F198" s="6" t="s">
        <v>112</v>
      </c>
      <c r="G198" s="17">
        <v>250</v>
      </c>
      <c r="H198" s="17">
        <v>2500</v>
      </c>
      <c r="I198" s="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>
      <c r="A199" s="7">
        <v>190</v>
      </c>
      <c r="B199" s="16"/>
      <c r="C199" s="16" t="s">
        <v>174</v>
      </c>
      <c r="D199" s="6"/>
      <c r="E199" s="7">
        <v>35</v>
      </c>
      <c r="F199" s="6" t="s">
        <v>85</v>
      </c>
      <c r="G199" s="17">
        <v>1300</v>
      </c>
      <c r="H199" s="17">
        <v>45500</v>
      </c>
      <c r="I199" s="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25.5">
      <c r="A200" s="9">
        <v>191</v>
      </c>
      <c r="B200" s="13" t="s">
        <v>23</v>
      </c>
      <c r="C200" s="13" t="s">
        <v>307</v>
      </c>
      <c r="D200" s="14" t="s">
        <v>38</v>
      </c>
      <c r="E200" s="14"/>
      <c r="F200" s="14"/>
      <c r="G200" s="13"/>
      <c r="H200" s="15">
        <v>190245</v>
      </c>
      <c r="I200" s="14" t="s">
        <v>26</v>
      </c>
      <c r="J200" s="19"/>
      <c r="K200" s="19">
        <v>1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>
      <c r="A201" s="7">
        <v>192</v>
      </c>
      <c r="B201" s="16"/>
      <c r="C201" s="16" t="s">
        <v>209</v>
      </c>
      <c r="D201" s="6"/>
      <c r="E201" s="7">
        <v>1</v>
      </c>
      <c r="F201" s="6" t="s">
        <v>91</v>
      </c>
      <c r="G201" s="17">
        <v>1900</v>
      </c>
      <c r="H201" s="17">
        <v>1900</v>
      </c>
      <c r="I201" s="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>
      <c r="A202" s="7">
        <v>193</v>
      </c>
      <c r="B202" s="16"/>
      <c r="C202" s="16" t="s">
        <v>282</v>
      </c>
      <c r="D202" s="6"/>
      <c r="E202" s="7">
        <v>2</v>
      </c>
      <c r="F202" s="6" t="s">
        <v>206</v>
      </c>
      <c r="G202" s="17">
        <v>2500</v>
      </c>
      <c r="H202" s="17">
        <v>5000</v>
      </c>
      <c r="I202" s="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>
      <c r="A203" s="7">
        <v>194</v>
      </c>
      <c r="B203" s="16"/>
      <c r="C203" s="16" t="s">
        <v>217</v>
      </c>
      <c r="D203" s="6"/>
      <c r="E203" s="7">
        <v>2</v>
      </c>
      <c r="F203" s="6" t="s">
        <v>112</v>
      </c>
      <c r="G203" s="17">
        <v>550</v>
      </c>
      <c r="H203" s="17">
        <v>1100</v>
      </c>
      <c r="I203" s="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>
      <c r="A204" s="7">
        <v>195</v>
      </c>
      <c r="B204" s="16"/>
      <c r="C204" s="16" t="s">
        <v>286</v>
      </c>
      <c r="D204" s="6"/>
      <c r="E204" s="7">
        <v>3</v>
      </c>
      <c r="F204" s="6" t="s">
        <v>287</v>
      </c>
      <c r="G204" s="17">
        <v>160</v>
      </c>
      <c r="H204" s="17">
        <v>480</v>
      </c>
      <c r="I204" s="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>
      <c r="A205" s="7">
        <v>196</v>
      </c>
      <c r="B205" s="16"/>
      <c r="C205" s="16" t="s">
        <v>288</v>
      </c>
      <c r="D205" s="6"/>
      <c r="E205" s="7">
        <v>3</v>
      </c>
      <c r="F205" s="6" t="s">
        <v>85</v>
      </c>
      <c r="G205" s="17">
        <v>250</v>
      </c>
      <c r="H205" s="17">
        <v>750</v>
      </c>
      <c r="I205" s="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>
      <c r="A206" s="7">
        <v>197</v>
      </c>
      <c r="B206" s="16"/>
      <c r="C206" s="16" t="s">
        <v>219</v>
      </c>
      <c r="D206" s="6"/>
      <c r="E206" s="7">
        <v>3</v>
      </c>
      <c r="F206" s="6" t="s">
        <v>246</v>
      </c>
      <c r="G206" s="17">
        <v>450</v>
      </c>
      <c r="H206" s="17">
        <v>1350</v>
      </c>
      <c r="I206" s="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>
      <c r="A207" s="7">
        <v>198</v>
      </c>
      <c r="B207" s="16"/>
      <c r="C207" s="16" t="s">
        <v>657</v>
      </c>
      <c r="D207" s="6"/>
      <c r="E207" s="7">
        <v>20</v>
      </c>
      <c r="F207" s="6" t="s">
        <v>85</v>
      </c>
      <c r="G207" s="17">
        <v>47</v>
      </c>
      <c r="H207" s="17">
        <v>940</v>
      </c>
      <c r="I207" s="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>
      <c r="A208" s="7">
        <v>199</v>
      </c>
      <c r="B208" s="16"/>
      <c r="C208" s="16" t="s">
        <v>216</v>
      </c>
      <c r="D208" s="6"/>
      <c r="E208" s="7">
        <v>5</v>
      </c>
      <c r="F208" s="6" t="s">
        <v>85</v>
      </c>
      <c r="G208" s="17">
        <v>700</v>
      </c>
      <c r="H208" s="17">
        <v>3500</v>
      </c>
      <c r="I208" s="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>
      <c r="A209" s="7">
        <v>200</v>
      </c>
      <c r="B209" s="16"/>
      <c r="C209" s="16" t="s">
        <v>222</v>
      </c>
      <c r="D209" s="6"/>
      <c r="E209" s="7">
        <v>2</v>
      </c>
      <c r="F209" s="6" t="s">
        <v>223</v>
      </c>
      <c r="G209" s="17">
        <v>550</v>
      </c>
      <c r="H209" s="17">
        <v>1100</v>
      </c>
      <c r="I209" s="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>
      <c r="A210" s="7">
        <v>201</v>
      </c>
      <c r="B210" s="16"/>
      <c r="C210" s="16" t="s">
        <v>235</v>
      </c>
      <c r="D210" s="6"/>
      <c r="E210" s="7">
        <v>5</v>
      </c>
      <c r="F210" s="6" t="s">
        <v>117</v>
      </c>
      <c r="G210" s="17">
        <v>525</v>
      </c>
      <c r="H210" s="17">
        <v>2625</v>
      </c>
      <c r="I210" s="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>
      <c r="A211" s="7">
        <v>202</v>
      </c>
      <c r="B211" s="16"/>
      <c r="C211" s="16" t="s">
        <v>156</v>
      </c>
      <c r="D211" s="6"/>
      <c r="E211" s="7">
        <v>60</v>
      </c>
      <c r="F211" s="6" t="s">
        <v>81</v>
      </c>
      <c r="G211" s="17">
        <v>350</v>
      </c>
      <c r="H211" s="17">
        <v>21000</v>
      </c>
      <c r="I211" s="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>
      <c r="A212" s="7">
        <v>203</v>
      </c>
      <c r="B212" s="16"/>
      <c r="C212" s="16" t="s">
        <v>210</v>
      </c>
      <c r="D212" s="6"/>
      <c r="E212" s="7">
        <v>60</v>
      </c>
      <c r="F212" s="6" t="s">
        <v>85</v>
      </c>
      <c r="G212" s="17">
        <v>20</v>
      </c>
      <c r="H212" s="17">
        <v>1200</v>
      </c>
      <c r="I212" s="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>
      <c r="A213" s="7">
        <v>204</v>
      </c>
      <c r="B213" s="16"/>
      <c r="C213" s="16" t="s">
        <v>153</v>
      </c>
      <c r="D213" s="6"/>
      <c r="E213" s="7">
        <v>60</v>
      </c>
      <c r="F213" s="6" t="s">
        <v>81</v>
      </c>
      <c r="G213" s="17">
        <v>250</v>
      </c>
      <c r="H213" s="17">
        <v>15000</v>
      </c>
      <c r="I213" s="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>
      <c r="A214" s="7">
        <v>205</v>
      </c>
      <c r="B214" s="16"/>
      <c r="C214" s="16" t="s">
        <v>150</v>
      </c>
      <c r="D214" s="6"/>
      <c r="E214" s="7">
        <v>60</v>
      </c>
      <c r="F214" s="6" t="s">
        <v>81</v>
      </c>
      <c r="G214" s="17">
        <v>180</v>
      </c>
      <c r="H214" s="17">
        <v>10800</v>
      </c>
      <c r="I214" s="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>
      <c r="A215" s="7">
        <v>206</v>
      </c>
      <c r="B215" s="16"/>
      <c r="C215" s="16" t="s">
        <v>151</v>
      </c>
      <c r="D215" s="6"/>
      <c r="E215" s="7">
        <v>60</v>
      </c>
      <c r="F215" s="6" t="s">
        <v>81</v>
      </c>
      <c r="G215" s="17">
        <v>300</v>
      </c>
      <c r="H215" s="17">
        <v>18000</v>
      </c>
      <c r="I215" s="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>
      <c r="A216" s="7">
        <v>207</v>
      </c>
      <c r="B216" s="16"/>
      <c r="C216" s="16" t="s">
        <v>150</v>
      </c>
      <c r="D216" s="6"/>
      <c r="E216" s="7">
        <v>60</v>
      </c>
      <c r="F216" s="6" t="s">
        <v>81</v>
      </c>
      <c r="G216" s="17">
        <v>180</v>
      </c>
      <c r="H216" s="17">
        <v>10800</v>
      </c>
      <c r="I216" s="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>
      <c r="A217" s="7">
        <v>208</v>
      </c>
      <c r="B217" s="16"/>
      <c r="C217" s="16" t="s">
        <v>211</v>
      </c>
      <c r="D217" s="6"/>
      <c r="E217" s="7">
        <v>4</v>
      </c>
      <c r="F217" s="6" t="s">
        <v>212</v>
      </c>
      <c r="G217" s="17">
        <v>520</v>
      </c>
      <c r="H217" s="17">
        <v>2080</v>
      </c>
      <c r="I217" s="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>
      <c r="A218" s="7">
        <v>209</v>
      </c>
      <c r="B218" s="16"/>
      <c r="C218" s="16" t="s">
        <v>652</v>
      </c>
      <c r="D218" s="6"/>
      <c r="E218" s="7">
        <v>60</v>
      </c>
      <c r="F218" s="6" t="s">
        <v>85</v>
      </c>
      <c r="G218" s="17">
        <v>100</v>
      </c>
      <c r="H218" s="17">
        <v>6000</v>
      </c>
      <c r="I218" s="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>
      <c r="A219" s="7">
        <v>210</v>
      </c>
      <c r="B219" s="16"/>
      <c r="C219" s="16" t="s">
        <v>285</v>
      </c>
      <c r="D219" s="6"/>
      <c r="E219" s="7">
        <v>5</v>
      </c>
      <c r="F219" s="6" t="s">
        <v>85</v>
      </c>
      <c r="G219" s="17">
        <v>750</v>
      </c>
      <c r="H219" s="17">
        <v>3750</v>
      </c>
      <c r="I219" s="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>
      <c r="A220" s="7">
        <v>211</v>
      </c>
      <c r="B220" s="16"/>
      <c r="C220" s="16" t="s">
        <v>221</v>
      </c>
      <c r="D220" s="6"/>
      <c r="E220" s="7">
        <v>2</v>
      </c>
      <c r="F220" s="6" t="s">
        <v>121</v>
      </c>
      <c r="G220" s="17">
        <v>1200</v>
      </c>
      <c r="H220" s="17">
        <v>2400</v>
      </c>
      <c r="I220" s="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>
      <c r="A221" s="7">
        <v>212</v>
      </c>
      <c r="B221" s="16"/>
      <c r="C221" s="16" t="s">
        <v>224</v>
      </c>
      <c r="D221" s="6"/>
      <c r="E221" s="7">
        <v>10</v>
      </c>
      <c r="F221" s="6" t="s">
        <v>85</v>
      </c>
      <c r="G221" s="17">
        <v>27</v>
      </c>
      <c r="H221" s="17">
        <v>270</v>
      </c>
      <c r="I221" s="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>
      <c r="A222" s="7">
        <v>213</v>
      </c>
      <c r="B222" s="16"/>
      <c r="C222" s="16" t="s">
        <v>658</v>
      </c>
      <c r="D222" s="6"/>
      <c r="E222" s="7">
        <v>10</v>
      </c>
      <c r="F222" s="6" t="s">
        <v>134</v>
      </c>
      <c r="G222" s="17">
        <v>220</v>
      </c>
      <c r="H222" s="17">
        <v>2200</v>
      </c>
      <c r="I222" s="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>
      <c r="A223" s="7">
        <v>214</v>
      </c>
      <c r="B223" s="16"/>
      <c r="C223" s="16" t="s">
        <v>174</v>
      </c>
      <c r="D223" s="6"/>
      <c r="E223" s="7">
        <v>60</v>
      </c>
      <c r="F223" s="6" t="s">
        <v>85</v>
      </c>
      <c r="G223" s="17">
        <v>1300</v>
      </c>
      <c r="H223" s="17">
        <v>78000</v>
      </c>
      <c r="I223" s="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ht="25.5">
      <c r="A224" s="9">
        <v>215</v>
      </c>
      <c r="B224" s="13" t="s">
        <v>23</v>
      </c>
      <c r="C224" s="13" t="s">
        <v>306</v>
      </c>
      <c r="D224" s="14" t="s">
        <v>38</v>
      </c>
      <c r="E224" s="14"/>
      <c r="F224" s="14"/>
      <c r="G224" s="13"/>
      <c r="H224" s="15">
        <v>248405</v>
      </c>
      <c r="I224" s="14" t="s">
        <v>26</v>
      </c>
      <c r="J224" s="19"/>
      <c r="K224" s="19">
        <v>1</v>
      </c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>
      <c r="A225" s="7">
        <v>216</v>
      </c>
      <c r="B225" s="16"/>
      <c r="C225" s="16" t="s">
        <v>659</v>
      </c>
      <c r="D225" s="6"/>
      <c r="E225" s="7">
        <v>2</v>
      </c>
      <c r="F225" s="6" t="s">
        <v>206</v>
      </c>
      <c r="G225" s="17">
        <v>25000</v>
      </c>
      <c r="H225" s="17">
        <v>50000</v>
      </c>
      <c r="I225" s="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>
      <c r="A226" s="7">
        <v>217</v>
      </c>
      <c r="B226" s="16"/>
      <c r="C226" s="16" t="s">
        <v>660</v>
      </c>
      <c r="D226" s="6"/>
      <c r="E226" s="7">
        <v>1</v>
      </c>
      <c r="F226" s="6" t="s">
        <v>206</v>
      </c>
      <c r="G226" s="17">
        <v>31500</v>
      </c>
      <c r="H226" s="17">
        <v>31500</v>
      </c>
      <c r="I226" s="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>
      <c r="A227" s="7">
        <v>218</v>
      </c>
      <c r="B227" s="16"/>
      <c r="C227" s="16" t="s">
        <v>217</v>
      </c>
      <c r="D227" s="6"/>
      <c r="E227" s="7">
        <v>2</v>
      </c>
      <c r="F227" s="6" t="s">
        <v>112</v>
      </c>
      <c r="G227" s="17">
        <v>550</v>
      </c>
      <c r="H227" s="17">
        <v>1100</v>
      </c>
      <c r="I227" s="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>
      <c r="A228" s="7">
        <v>219</v>
      </c>
      <c r="B228" s="16"/>
      <c r="C228" s="16" t="s">
        <v>661</v>
      </c>
      <c r="D228" s="6"/>
      <c r="E228" s="7">
        <v>2</v>
      </c>
      <c r="F228" s="6" t="s">
        <v>206</v>
      </c>
      <c r="G228" s="17">
        <v>7500</v>
      </c>
      <c r="H228" s="17">
        <v>15000</v>
      </c>
      <c r="I228" s="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>
      <c r="A229" s="7">
        <v>220</v>
      </c>
      <c r="B229" s="16"/>
      <c r="C229" s="16" t="s">
        <v>662</v>
      </c>
      <c r="D229" s="6"/>
      <c r="E229" s="7">
        <v>3</v>
      </c>
      <c r="F229" s="6" t="s">
        <v>85</v>
      </c>
      <c r="G229" s="17">
        <v>250</v>
      </c>
      <c r="H229" s="17">
        <v>750</v>
      </c>
      <c r="I229" s="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>
      <c r="A230" s="7">
        <v>221</v>
      </c>
      <c r="B230" s="16"/>
      <c r="C230" s="16" t="s">
        <v>219</v>
      </c>
      <c r="D230" s="6"/>
      <c r="E230" s="7">
        <v>3</v>
      </c>
      <c r="F230" s="6" t="s">
        <v>246</v>
      </c>
      <c r="G230" s="17">
        <v>450</v>
      </c>
      <c r="H230" s="17">
        <v>1350</v>
      </c>
      <c r="I230" s="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>
      <c r="A231" s="7">
        <v>222</v>
      </c>
      <c r="B231" s="16"/>
      <c r="C231" s="16" t="s">
        <v>657</v>
      </c>
      <c r="D231" s="6"/>
      <c r="E231" s="7">
        <v>20</v>
      </c>
      <c r="F231" s="6" t="s">
        <v>85</v>
      </c>
      <c r="G231" s="17">
        <v>47</v>
      </c>
      <c r="H231" s="17">
        <v>940</v>
      </c>
      <c r="I231" s="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>
      <c r="A232" s="7">
        <v>223</v>
      </c>
      <c r="B232" s="16"/>
      <c r="C232" s="16" t="s">
        <v>211</v>
      </c>
      <c r="D232" s="6"/>
      <c r="E232" s="7">
        <v>4</v>
      </c>
      <c r="F232" s="6" t="s">
        <v>212</v>
      </c>
      <c r="G232" s="17">
        <v>520</v>
      </c>
      <c r="H232" s="17">
        <v>2080</v>
      </c>
      <c r="I232" s="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>
      <c r="A233" s="7">
        <v>224</v>
      </c>
      <c r="B233" s="16"/>
      <c r="C233" s="16" t="s">
        <v>663</v>
      </c>
      <c r="D233" s="6"/>
      <c r="E233" s="7">
        <v>60</v>
      </c>
      <c r="F233" s="6" t="s">
        <v>85</v>
      </c>
      <c r="G233" s="17">
        <v>100</v>
      </c>
      <c r="H233" s="17">
        <v>6000</v>
      </c>
      <c r="I233" s="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>
      <c r="A234" s="7">
        <v>225</v>
      </c>
      <c r="B234" s="16"/>
      <c r="C234" s="16" t="s">
        <v>658</v>
      </c>
      <c r="D234" s="6"/>
      <c r="E234" s="7">
        <v>10</v>
      </c>
      <c r="F234" s="6" t="s">
        <v>134</v>
      </c>
      <c r="G234" s="17">
        <v>220</v>
      </c>
      <c r="H234" s="17">
        <v>2200</v>
      </c>
      <c r="I234" s="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>
      <c r="A235" s="7">
        <v>226</v>
      </c>
      <c r="B235" s="16"/>
      <c r="C235" s="16" t="s">
        <v>664</v>
      </c>
      <c r="D235" s="6"/>
      <c r="E235" s="7">
        <v>3</v>
      </c>
      <c r="F235" s="6" t="s">
        <v>287</v>
      </c>
      <c r="G235" s="17">
        <v>180</v>
      </c>
      <c r="H235" s="17">
        <v>540</v>
      </c>
      <c r="I235" s="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>
      <c r="A236" s="7">
        <v>227</v>
      </c>
      <c r="B236" s="16"/>
      <c r="C236" s="16" t="s">
        <v>209</v>
      </c>
      <c r="D236" s="6"/>
      <c r="E236" s="7">
        <v>2</v>
      </c>
      <c r="F236" s="6" t="s">
        <v>91</v>
      </c>
      <c r="G236" s="17">
        <v>1900</v>
      </c>
      <c r="H236" s="17">
        <v>3800</v>
      </c>
      <c r="I236" s="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>
      <c r="A237" s="7">
        <v>228</v>
      </c>
      <c r="B237" s="16"/>
      <c r="C237" s="16" t="s">
        <v>665</v>
      </c>
      <c r="D237" s="6"/>
      <c r="E237" s="7">
        <v>2</v>
      </c>
      <c r="F237" s="6" t="s">
        <v>162</v>
      </c>
      <c r="G237" s="17">
        <v>1500</v>
      </c>
      <c r="H237" s="17">
        <v>3000</v>
      </c>
      <c r="I237" s="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>
      <c r="A238" s="7">
        <v>229</v>
      </c>
      <c r="B238" s="16"/>
      <c r="C238" s="16" t="s">
        <v>210</v>
      </c>
      <c r="D238" s="6"/>
      <c r="E238" s="7">
        <v>60</v>
      </c>
      <c r="F238" s="6" t="s">
        <v>85</v>
      </c>
      <c r="G238" s="17">
        <v>20</v>
      </c>
      <c r="H238" s="17">
        <v>1200</v>
      </c>
      <c r="I238" s="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>
      <c r="A239" s="7">
        <v>230</v>
      </c>
      <c r="B239" s="16"/>
      <c r="C239" s="16" t="s">
        <v>153</v>
      </c>
      <c r="D239" s="6"/>
      <c r="E239" s="7">
        <v>60</v>
      </c>
      <c r="F239" s="6" t="s">
        <v>81</v>
      </c>
      <c r="G239" s="17">
        <v>250</v>
      </c>
      <c r="H239" s="17">
        <v>15000</v>
      </c>
      <c r="I239" s="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>
      <c r="A240" s="7">
        <v>231</v>
      </c>
      <c r="B240" s="16"/>
      <c r="C240" s="16" t="s">
        <v>150</v>
      </c>
      <c r="D240" s="6"/>
      <c r="E240" s="7">
        <v>60</v>
      </c>
      <c r="F240" s="6" t="s">
        <v>81</v>
      </c>
      <c r="G240" s="17">
        <v>190</v>
      </c>
      <c r="H240" s="17">
        <v>11400</v>
      </c>
      <c r="I240" s="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>
      <c r="A241" s="7">
        <v>232</v>
      </c>
      <c r="B241" s="16"/>
      <c r="C241" s="16" t="s">
        <v>151</v>
      </c>
      <c r="D241" s="6"/>
      <c r="E241" s="7">
        <v>60</v>
      </c>
      <c r="F241" s="6" t="s">
        <v>81</v>
      </c>
      <c r="G241" s="17">
        <v>350</v>
      </c>
      <c r="H241" s="17">
        <v>21000</v>
      </c>
      <c r="I241" s="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>
      <c r="A242" s="7">
        <v>233</v>
      </c>
      <c r="B242" s="16"/>
      <c r="C242" s="16" t="s">
        <v>150</v>
      </c>
      <c r="D242" s="6"/>
      <c r="E242" s="7">
        <v>60</v>
      </c>
      <c r="F242" s="6" t="s">
        <v>81</v>
      </c>
      <c r="G242" s="17">
        <v>190</v>
      </c>
      <c r="H242" s="17">
        <v>11400</v>
      </c>
      <c r="I242" s="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>
      <c r="A243" s="7">
        <v>234</v>
      </c>
      <c r="B243" s="16"/>
      <c r="C243" s="16" t="s">
        <v>156</v>
      </c>
      <c r="D243" s="6"/>
      <c r="E243" s="7">
        <v>60</v>
      </c>
      <c r="F243" s="6" t="s">
        <v>81</v>
      </c>
      <c r="G243" s="17">
        <v>350</v>
      </c>
      <c r="H243" s="17">
        <v>21000</v>
      </c>
      <c r="I243" s="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>
      <c r="A244" s="7">
        <v>235</v>
      </c>
      <c r="B244" s="16"/>
      <c r="C244" s="16" t="s">
        <v>216</v>
      </c>
      <c r="D244" s="6"/>
      <c r="E244" s="7">
        <v>5</v>
      </c>
      <c r="F244" s="6" t="s">
        <v>85</v>
      </c>
      <c r="G244" s="17">
        <v>700</v>
      </c>
      <c r="H244" s="17">
        <v>3500</v>
      </c>
      <c r="I244" s="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>
      <c r="A245" s="7">
        <v>236</v>
      </c>
      <c r="B245" s="16"/>
      <c r="C245" s="16" t="s">
        <v>221</v>
      </c>
      <c r="D245" s="6"/>
      <c r="E245" s="7">
        <v>5</v>
      </c>
      <c r="F245" s="6" t="s">
        <v>246</v>
      </c>
      <c r="G245" s="17">
        <v>1200</v>
      </c>
      <c r="H245" s="17">
        <v>6000</v>
      </c>
      <c r="I245" s="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>
      <c r="A246" s="7">
        <v>237</v>
      </c>
      <c r="B246" s="16"/>
      <c r="C246" s="16" t="s">
        <v>666</v>
      </c>
      <c r="D246" s="6"/>
      <c r="E246" s="7">
        <v>60</v>
      </c>
      <c r="F246" s="6" t="s">
        <v>85</v>
      </c>
      <c r="G246" s="17">
        <v>35</v>
      </c>
      <c r="H246" s="17">
        <v>2100</v>
      </c>
      <c r="I246" s="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>
      <c r="A247" s="7">
        <v>238</v>
      </c>
      <c r="B247" s="16"/>
      <c r="C247" s="16" t="s">
        <v>667</v>
      </c>
      <c r="D247" s="6"/>
      <c r="E247" s="7">
        <v>5</v>
      </c>
      <c r="F247" s="6" t="s">
        <v>117</v>
      </c>
      <c r="G247" s="17">
        <v>525</v>
      </c>
      <c r="H247" s="17">
        <v>2625</v>
      </c>
      <c r="I247" s="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>
      <c r="A248" s="7">
        <v>239</v>
      </c>
      <c r="B248" s="16"/>
      <c r="C248" s="16" t="s">
        <v>224</v>
      </c>
      <c r="D248" s="6"/>
      <c r="E248" s="7">
        <v>10</v>
      </c>
      <c r="F248" s="6" t="s">
        <v>85</v>
      </c>
      <c r="G248" s="17">
        <v>27</v>
      </c>
      <c r="H248" s="17">
        <v>270</v>
      </c>
      <c r="I248" s="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>
      <c r="A249" s="7">
        <v>240</v>
      </c>
      <c r="B249" s="16"/>
      <c r="C249" s="16" t="s">
        <v>668</v>
      </c>
      <c r="D249" s="6"/>
      <c r="E249" s="7">
        <v>3</v>
      </c>
      <c r="F249" s="6" t="s">
        <v>223</v>
      </c>
      <c r="G249" s="17">
        <v>550</v>
      </c>
      <c r="H249" s="17">
        <v>1650</v>
      </c>
      <c r="I249" s="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>
      <c r="A250" s="7">
        <v>241</v>
      </c>
      <c r="B250" s="16"/>
      <c r="C250" s="16" t="s">
        <v>174</v>
      </c>
      <c r="D250" s="6"/>
      <c r="E250" s="7">
        <v>60</v>
      </c>
      <c r="F250" s="6" t="s">
        <v>85</v>
      </c>
      <c r="G250" s="17">
        <v>550</v>
      </c>
      <c r="H250" s="17">
        <v>33000</v>
      </c>
      <c r="I250" s="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t="25.5">
      <c r="A251" s="9">
        <v>242</v>
      </c>
      <c r="B251" s="13" t="s">
        <v>23</v>
      </c>
      <c r="C251" s="13" t="s">
        <v>310</v>
      </c>
      <c r="D251" s="14" t="s">
        <v>38</v>
      </c>
      <c r="E251" s="14"/>
      <c r="F251" s="14"/>
      <c r="G251" s="13"/>
      <c r="H251" s="15">
        <v>487654</v>
      </c>
      <c r="I251" s="14" t="s">
        <v>26</v>
      </c>
      <c r="J251" s="19"/>
      <c r="K251" s="19">
        <v>1</v>
      </c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>
      <c r="A252" s="7">
        <v>243</v>
      </c>
      <c r="B252" s="16"/>
      <c r="C252" s="16" t="s">
        <v>669</v>
      </c>
      <c r="D252" s="6"/>
      <c r="E252" s="7">
        <v>70</v>
      </c>
      <c r="F252" s="6" t="s">
        <v>81</v>
      </c>
      <c r="G252" s="17">
        <v>300</v>
      </c>
      <c r="H252" s="17">
        <v>21000</v>
      </c>
      <c r="I252" s="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>
      <c r="A253" s="7">
        <v>244</v>
      </c>
      <c r="B253" s="16"/>
      <c r="C253" s="16" t="s">
        <v>670</v>
      </c>
      <c r="D253" s="6"/>
      <c r="E253" s="7">
        <v>70</v>
      </c>
      <c r="F253" s="6" t="s">
        <v>81</v>
      </c>
      <c r="G253" s="17">
        <v>240</v>
      </c>
      <c r="H253" s="17">
        <v>16800</v>
      </c>
      <c r="I253" s="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>
      <c r="A254" s="7">
        <v>245</v>
      </c>
      <c r="B254" s="16"/>
      <c r="C254" s="16" t="s">
        <v>671</v>
      </c>
      <c r="D254" s="6"/>
      <c r="E254" s="7">
        <v>70</v>
      </c>
      <c r="F254" s="6" t="s">
        <v>81</v>
      </c>
      <c r="G254" s="17">
        <v>360</v>
      </c>
      <c r="H254" s="17">
        <v>25200</v>
      </c>
      <c r="I254" s="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>
      <c r="A255" s="7">
        <v>246</v>
      </c>
      <c r="B255" s="16"/>
      <c r="C255" s="16" t="s">
        <v>672</v>
      </c>
      <c r="D255" s="6"/>
      <c r="E255" s="7">
        <v>70</v>
      </c>
      <c r="F255" s="6" t="s">
        <v>81</v>
      </c>
      <c r="G255" s="17">
        <v>240</v>
      </c>
      <c r="H255" s="17">
        <v>16800</v>
      </c>
      <c r="I255" s="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>
      <c r="A256" s="7">
        <v>247</v>
      </c>
      <c r="B256" s="16"/>
      <c r="C256" s="16" t="s">
        <v>673</v>
      </c>
      <c r="D256" s="6"/>
      <c r="E256" s="7">
        <v>70</v>
      </c>
      <c r="F256" s="6" t="s">
        <v>81</v>
      </c>
      <c r="G256" s="17">
        <v>360</v>
      </c>
      <c r="H256" s="17">
        <v>25200</v>
      </c>
      <c r="I256" s="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>
      <c r="A257" s="7">
        <v>248</v>
      </c>
      <c r="B257" s="16"/>
      <c r="C257" s="16" t="s">
        <v>674</v>
      </c>
      <c r="D257" s="6"/>
      <c r="E257" s="7">
        <v>2</v>
      </c>
      <c r="F257" s="6" t="s">
        <v>226</v>
      </c>
      <c r="G257" s="17">
        <v>4799</v>
      </c>
      <c r="H257" s="17">
        <v>9598</v>
      </c>
      <c r="I257" s="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>
      <c r="A258" s="7">
        <v>249</v>
      </c>
      <c r="B258" s="16"/>
      <c r="C258" s="16" t="s">
        <v>675</v>
      </c>
      <c r="D258" s="6"/>
      <c r="E258" s="7">
        <v>2</v>
      </c>
      <c r="F258" s="6" t="s">
        <v>226</v>
      </c>
      <c r="G258" s="17">
        <v>8244.5</v>
      </c>
      <c r="H258" s="17">
        <v>16489</v>
      </c>
      <c r="I258" s="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>
      <c r="A259" s="7">
        <v>250</v>
      </c>
      <c r="B259" s="16"/>
      <c r="C259" s="16" t="s">
        <v>676</v>
      </c>
      <c r="D259" s="6"/>
      <c r="E259" s="7">
        <v>2</v>
      </c>
      <c r="F259" s="6" t="s">
        <v>226</v>
      </c>
      <c r="G259" s="17">
        <v>16188</v>
      </c>
      <c r="H259" s="17">
        <v>32376</v>
      </c>
      <c r="I259" s="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>
      <c r="A260" s="7">
        <v>251</v>
      </c>
      <c r="B260" s="16"/>
      <c r="C260" s="16" t="s">
        <v>210</v>
      </c>
      <c r="D260" s="6"/>
      <c r="E260" s="7">
        <v>140</v>
      </c>
      <c r="F260" s="6" t="s">
        <v>85</v>
      </c>
      <c r="G260" s="17">
        <v>20</v>
      </c>
      <c r="H260" s="17">
        <v>2800</v>
      </c>
      <c r="I260" s="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>
      <c r="A261" s="7">
        <v>252</v>
      </c>
      <c r="B261" s="16"/>
      <c r="C261" s="16" t="s">
        <v>211</v>
      </c>
      <c r="D261" s="6"/>
      <c r="E261" s="7">
        <v>2</v>
      </c>
      <c r="F261" s="6" t="s">
        <v>212</v>
      </c>
      <c r="G261" s="17">
        <v>520</v>
      </c>
      <c r="H261" s="17">
        <v>1040</v>
      </c>
      <c r="I261" s="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>
      <c r="A262" s="7">
        <v>253</v>
      </c>
      <c r="B262" s="16"/>
      <c r="C262" s="16" t="s">
        <v>677</v>
      </c>
      <c r="D262" s="6"/>
      <c r="E262" s="7">
        <v>2</v>
      </c>
      <c r="F262" s="6" t="s">
        <v>206</v>
      </c>
      <c r="G262" s="17">
        <v>7500</v>
      </c>
      <c r="H262" s="17">
        <v>15000</v>
      </c>
      <c r="I262" s="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>
      <c r="A263" s="7">
        <v>254</v>
      </c>
      <c r="B263" s="16"/>
      <c r="C263" s="16" t="s">
        <v>433</v>
      </c>
      <c r="D263" s="6"/>
      <c r="E263" s="7">
        <v>5</v>
      </c>
      <c r="F263" s="6" t="s">
        <v>206</v>
      </c>
      <c r="G263" s="17">
        <v>2500</v>
      </c>
      <c r="H263" s="17">
        <v>12500</v>
      </c>
      <c r="I263" s="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>
      <c r="A264" s="7">
        <v>255</v>
      </c>
      <c r="B264" s="16"/>
      <c r="C264" s="16" t="s">
        <v>652</v>
      </c>
      <c r="D264" s="6"/>
      <c r="E264" s="7">
        <v>30</v>
      </c>
      <c r="F264" s="6" t="s">
        <v>85</v>
      </c>
      <c r="G264" s="17">
        <v>100</v>
      </c>
      <c r="H264" s="17">
        <v>3000</v>
      </c>
      <c r="I264" s="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>
      <c r="A265" s="7">
        <v>256</v>
      </c>
      <c r="B265" s="16"/>
      <c r="C265" s="16" t="s">
        <v>209</v>
      </c>
      <c r="D265" s="6"/>
      <c r="E265" s="7">
        <v>5</v>
      </c>
      <c r="F265" s="6" t="s">
        <v>112</v>
      </c>
      <c r="G265" s="17">
        <v>1900</v>
      </c>
      <c r="H265" s="17">
        <v>9500</v>
      </c>
      <c r="I265" s="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>
      <c r="A266" s="7">
        <v>257</v>
      </c>
      <c r="B266" s="16"/>
      <c r="C266" s="16" t="s">
        <v>217</v>
      </c>
      <c r="D266" s="6"/>
      <c r="E266" s="7">
        <v>2</v>
      </c>
      <c r="F266" s="6" t="s">
        <v>112</v>
      </c>
      <c r="G266" s="17">
        <v>550</v>
      </c>
      <c r="H266" s="17">
        <v>1100</v>
      </c>
      <c r="I266" s="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>
      <c r="A267" s="7">
        <v>258</v>
      </c>
      <c r="B267" s="16"/>
      <c r="C267" s="16" t="s">
        <v>286</v>
      </c>
      <c r="D267" s="6"/>
      <c r="E267" s="7">
        <v>3</v>
      </c>
      <c r="F267" s="6" t="s">
        <v>287</v>
      </c>
      <c r="G267" s="17">
        <v>160</v>
      </c>
      <c r="H267" s="17">
        <v>480</v>
      </c>
      <c r="I267" s="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>
      <c r="A268" s="7">
        <v>259</v>
      </c>
      <c r="B268" s="16"/>
      <c r="C268" s="16" t="s">
        <v>288</v>
      </c>
      <c r="D268" s="6"/>
      <c r="E268" s="7">
        <v>3</v>
      </c>
      <c r="F268" s="6" t="s">
        <v>85</v>
      </c>
      <c r="G268" s="17">
        <v>250</v>
      </c>
      <c r="H268" s="17">
        <v>750</v>
      </c>
      <c r="I268" s="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>
      <c r="A269" s="7">
        <v>260</v>
      </c>
      <c r="B269" s="16"/>
      <c r="C269" s="16" t="s">
        <v>219</v>
      </c>
      <c r="D269" s="6"/>
      <c r="E269" s="7">
        <v>3</v>
      </c>
      <c r="F269" s="6" t="s">
        <v>246</v>
      </c>
      <c r="G269" s="17">
        <v>450</v>
      </c>
      <c r="H269" s="17">
        <v>1350</v>
      </c>
      <c r="I269" s="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>
      <c r="A270" s="7">
        <v>261</v>
      </c>
      <c r="B270" s="16"/>
      <c r="C270" s="16" t="s">
        <v>658</v>
      </c>
      <c r="D270" s="6"/>
      <c r="E270" s="7">
        <v>10</v>
      </c>
      <c r="F270" s="6" t="s">
        <v>134</v>
      </c>
      <c r="G270" s="17">
        <v>195</v>
      </c>
      <c r="H270" s="17">
        <v>1950</v>
      </c>
      <c r="I270" s="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>
      <c r="A271" s="7">
        <v>262</v>
      </c>
      <c r="B271" s="16"/>
      <c r="C271" s="16" t="s">
        <v>657</v>
      </c>
      <c r="D271" s="6"/>
      <c r="E271" s="7">
        <v>20</v>
      </c>
      <c r="F271" s="6" t="s">
        <v>85</v>
      </c>
      <c r="G271" s="17">
        <v>47</v>
      </c>
      <c r="H271" s="17">
        <v>940</v>
      </c>
      <c r="I271" s="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>
      <c r="A272" s="7">
        <v>263</v>
      </c>
      <c r="B272" s="16"/>
      <c r="C272" s="16" t="s">
        <v>216</v>
      </c>
      <c r="D272" s="6"/>
      <c r="E272" s="7">
        <v>10</v>
      </c>
      <c r="F272" s="6" t="s">
        <v>85</v>
      </c>
      <c r="G272" s="17">
        <v>700</v>
      </c>
      <c r="H272" s="17">
        <v>7000</v>
      </c>
      <c r="I272" s="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>
      <c r="A273" s="7">
        <v>264</v>
      </c>
      <c r="B273" s="16"/>
      <c r="C273" s="16" t="s">
        <v>181</v>
      </c>
      <c r="D273" s="6"/>
      <c r="E273" s="7">
        <v>10</v>
      </c>
      <c r="F273" s="6" t="s">
        <v>85</v>
      </c>
      <c r="G273" s="17">
        <v>650</v>
      </c>
      <c r="H273" s="17">
        <v>6500</v>
      </c>
      <c r="I273" s="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>
      <c r="A274" s="7">
        <v>265</v>
      </c>
      <c r="B274" s="16"/>
      <c r="C274" s="16" t="s">
        <v>183</v>
      </c>
      <c r="D274" s="6"/>
      <c r="E274" s="7">
        <v>10</v>
      </c>
      <c r="F274" s="6" t="s">
        <v>85</v>
      </c>
      <c r="G274" s="17">
        <v>600</v>
      </c>
      <c r="H274" s="17">
        <v>6000</v>
      </c>
      <c r="I274" s="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>
      <c r="A275" s="7">
        <v>266</v>
      </c>
      <c r="B275" s="16"/>
      <c r="C275" s="16" t="s">
        <v>678</v>
      </c>
      <c r="D275" s="6"/>
      <c r="E275" s="7">
        <v>10</v>
      </c>
      <c r="F275" s="6" t="s">
        <v>85</v>
      </c>
      <c r="G275" s="17">
        <v>520</v>
      </c>
      <c r="H275" s="17">
        <v>5200</v>
      </c>
      <c r="I275" s="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>
      <c r="A276" s="7">
        <v>267</v>
      </c>
      <c r="B276" s="16"/>
      <c r="C276" s="16" t="s">
        <v>221</v>
      </c>
      <c r="D276" s="6"/>
      <c r="E276" s="7">
        <v>2</v>
      </c>
      <c r="F276" s="6" t="s">
        <v>246</v>
      </c>
      <c r="G276" s="17">
        <v>1200</v>
      </c>
      <c r="H276" s="17">
        <v>2400</v>
      </c>
      <c r="I276" s="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>
      <c r="A277" s="7">
        <v>268</v>
      </c>
      <c r="B277" s="16"/>
      <c r="C277" s="16" t="s">
        <v>222</v>
      </c>
      <c r="D277" s="6"/>
      <c r="E277" s="7">
        <v>2</v>
      </c>
      <c r="F277" s="6" t="s">
        <v>223</v>
      </c>
      <c r="G277" s="17">
        <v>550</v>
      </c>
      <c r="H277" s="17">
        <v>1100</v>
      </c>
      <c r="I277" s="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>
      <c r="A278" s="7">
        <v>269</v>
      </c>
      <c r="B278" s="16"/>
      <c r="C278" s="16" t="s">
        <v>224</v>
      </c>
      <c r="D278" s="6"/>
      <c r="E278" s="7">
        <v>10</v>
      </c>
      <c r="F278" s="6" t="s">
        <v>85</v>
      </c>
      <c r="G278" s="17">
        <v>15</v>
      </c>
      <c r="H278" s="17">
        <v>150</v>
      </c>
      <c r="I278" s="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>
      <c r="A279" s="7">
        <v>270</v>
      </c>
      <c r="B279" s="16"/>
      <c r="C279" s="16" t="s">
        <v>235</v>
      </c>
      <c r="D279" s="6"/>
      <c r="E279" s="7">
        <v>7</v>
      </c>
      <c r="F279" s="6" t="s">
        <v>117</v>
      </c>
      <c r="G279" s="17">
        <v>525</v>
      </c>
      <c r="H279" s="17">
        <v>3675</v>
      </c>
      <c r="I279" s="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>
      <c r="A280" s="7">
        <v>271</v>
      </c>
      <c r="B280" s="16"/>
      <c r="C280" s="16" t="s">
        <v>568</v>
      </c>
      <c r="D280" s="6"/>
      <c r="E280" s="7">
        <v>2</v>
      </c>
      <c r="F280" s="6" t="s">
        <v>134</v>
      </c>
      <c r="G280" s="17">
        <v>12550</v>
      </c>
      <c r="H280" s="17">
        <v>25100</v>
      </c>
      <c r="I280" s="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>
      <c r="A281" s="7">
        <v>272</v>
      </c>
      <c r="B281" s="16"/>
      <c r="C281" s="16" t="s">
        <v>335</v>
      </c>
      <c r="D281" s="6"/>
      <c r="E281" s="7">
        <v>2</v>
      </c>
      <c r="F281" s="6" t="s">
        <v>134</v>
      </c>
      <c r="G281" s="17">
        <v>1100</v>
      </c>
      <c r="H281" s="17">
        <v>2200</v>
      </c>
      <c r="I281" s="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>
      <c r="A282" s="7">
        <v>273</v>
      </c>
      <c r="B282" s="16"/>
      <c r="C282" s="16" t="s">
        <v>167</v>
      </c>
      <c r="D282" s="6"/>
      <c r="E282" s="7">
        <v>2</v>
      </c>
      <c r="F282" s="6" t="s">
        <v>134</v>
      </c>
      <c r="G282" s="17">
        <v>650</v>
      </c>
      <c r="H282" s="17">
        <v>1300</v>
      </c>
      <c r="I282" s="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>
      <c r="A283" s="7">
        <v>274</v>
      </c>
      <c r="B283" s="16"/>
      <c r="C283" s="16" t="s">
        <v>567</v>
      </c>
      <c r="D283" s="6"/>
      <c r="E283" s="7">
        <v>2</v>
      </c>
      <c r="F283" s="6" t="s">
        <v>134</v>
      </c>
      <c r="G283" s="17">
        <v>15999</v>
      </c>
      <c r="H283" s="17">
        <v>31998</v>
      </c>
      <c r="I283" s="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>
      <c r="A284" s="7">
        <v>275</v>
      </c>
      <c r="B284" s="16"/>
      <c r="C284" s="16" t="s">
        <v>264</v>
      </c>
      <c r="D284" s="6"/>
      <c r="E284" s="7">
        <v>3</v>
      </c>
      <c r="F284" s="6" t="s">
        <v>226</v>
      </c>
      <c r="G284" s="17">
        <v>1500</v>
      </c>
      <c r="H284" s="17">
        <v>4500</v>
      </c>
      <c r="I284" s="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25.5">
      <c r="A285" s="7">
        <v>276</v>
      </c>
      <c r="B285" s="16"/>
      <c r="C285" s="16" t="s">
        <v>434</v>
      </c>
      <c r="D285" s="6"/>
      <c r="E285" s="7">
        <v>2</v>
      </c>
      <c r="F285" s="6" t="s">
        <v>134</v>
      </c>
      <c r="G285" s="17">
        <v>6500</v>
      </c>
      <c r="H285" s="17">
        <v>13000</v>
      </c>
      <c r="I285" s="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>
      <c r="A286" s="7">
        <v>277</v>
      </c>
      <c r="B286" s="16"/>
      <c r="C286" s="16" t="s">
        <v>435</v>
      </c>
      <c r="D286" s="6"/>
      <c r="E286" s="7">
        <v>2</v>
      </c>
      <c r="F286" s="6" t="s">
        <v>134</v>
      </c>
      <c r="G286" s="17">
        <v>10122.379999999999</v>
      </c>
      <c r="H286" s="17">
        <v>20244.759999999998</v>
      </c>
      <c r="I286" s="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38.25">
      <c r="A287" s="7">
        <v>278</v>
      </c>
      <c r="B287" s="16"/>
      <c r="C287" s="16" t="s">
        <v>436</v>
      </c>
      <c r="D287" s="6"/>
      <c r="E287" s="7">
        <v>2</v>
      </c>
      <c r="F287" s="6" t="s">
        <v>134</v>
      </c>
      <c r="G287" s="17">
        <v>3780</v>
      </c>
      <c r="H287" s="17">
        <v>7560</v>
      </c>
      <c r="I287" s="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25.5">
      <c r="A288" s="7">
        <v>279</v>
      </c>
      <c r="B288" s="16"/>
      <c r="C288" s="16" t="s">
        <v>437</v>
      </c>
      <c r="D288" s="6"/>
      <c r="E288" s="7">
        <v>2</v>
      </c>
      <c r="F288" s="6" t="s">
        <v>134</v>
      </c>
      <c r="G288" s="17">
        <v>4650</v>
      </c>
      <c r="H288" s="17">
        <v>9300</v>
      </c>
      <c r="I288" s="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25.5">
      <c r="A289" s="7">
        <v>280</v>
      </c>
      <c r="B289" s="16"/>
      <c r="C289" s="16" t="s">
        <v>576</v>
      </c>
      <c r="D289" s="6"/>
      <c r="E289" s="7">
        <v>2</v>
      </c>
      <c r="F289" s="6" t="s">
        <v>134</v>
      </c>
      <c r="G289" s="17">
        <v>2850</v>
      </c>
      <c r="H289" s="17">
        <v>5700</v>
      </c>
      <c r="I289" s="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>
      <c r="A290" s="7">
        <v>281</v>
      </c>
      <c r="B290" s="16"/>
      <c r="C290" s="16" t="s">
        <v>439</v>
      </c>
      <c r="D290" s="6"/>
      <c r="E290" s="7">
        <v>2</v>
      </c>
      <c r="F290" s="6" t="s">
        <v>134</v>
      </c>
      <c r="G290" s="17">
        <v>4500</v>
      </c>
      <c r="H290" s="17">
        <v>9000</v>
      </c>
      <c r="I290" s="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>
      <c r="A291" s="7">
        <v>282</v>
      </c>
      <c r="B291" s="16"/>
      <c r="C291" s="16" t="s">
        <v>166</v>
      </c>
      <c r="D291" s="6"/>
      <c r="E291" s="7">
        <v>2</v>
      </c>
      <c r="F291" s="6" t="s">
        <v>134</v>
      </c>
      <c r="G291" s="17">
        <v>3500</v>
      </c>
      <c r="H291" s="17">
        <v>7000</v>
      </c>
      <c r="I291" s="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>
      <c r="A292" s="7">
        <v>283</v>
      </c>
      <c r="B292" s="16"/>
      <c r="C292" s="16" t="s">
        <v>577</v>
      </c>
      <c r="D292" s="6"/>
      <c r="E292" s="7">
        <v>2</v>
      </c>
      <c r="F292" s="6" t="s">
        <v>134</v>
      </c>
      <c r="G292" s="17">
        <v>1450</v>
      </c>
      <c r="H292" s="17">
        <v>2900</v>
      </c>
      <c r="I292" s="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>
      <c r="A293" s="7">
        <v>284</v>
      </c>
      <c r="B293" s="16"/>
      <c r="C293" s="16" t="s">
        <v>137</v>
      </c>
      <c r="D293" s="6"/>
      <c r="E293" s="7">
        <v>2</v>
      </c>
      <c r="F293" s="6" t="s">
        <v>134</v>
      </c>
      <c r="G293" s="17">
        <v>2684</v>
      </c>
      <c r="H293" s="17">
        <v>5368</v>
      </c>
      <c r="I293" s="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>
      <c r="A294" s="7">
        <v>285</v>
      </c>
      <c r="B294" s="16"/>
      <c r="C294" s="16" t="s">
        <v>431</v>
      </c>
      <c r="D294" s="6"/>
      <c r="E294" s="7">
        <v>2</v>
      </c>
      <c r="F294" s="6" t="s">
        <v>134</v>
      </c>
      <c r="G294" s="17">
        <v>8183.62</v>
      </c>
      <c r="H294" s="17">
        <v>16367.24</v>
      </c>
      <c r="I294" s="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>
      <c r="A295" s="7">
        <v>286</v>
      </c>
      <c r="B295" s="16"/>
      <c r="C295" s="16" t="s">
        <v>569</v>
      </c>
      <c r="D295" s="6"/>
      <c r="E295" s="7">
        <v>2</v>
      </c>
      <c r="F295" s="6" t="s">
        <v>134</v>
      </c>
      <c r="G295" s="17">
        <v>8500</v>
      </c>
      <c r="H295" s="17">
        <v>17000</v>
      </c>
      <c r="I295" s="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>
      <c r="A296" s="7">
        <v>287</v>
      </c>
      <c r="B296" s="16"/>
      <c r="C296" s="16" t="s">
        <v>244</v>
      </c>
      <c r="D296" s="6"/>
      <c r="E296" s="7">
        <v>2</v>
      </c>
      <c r="F296" s="6" t="s">
        <v>134</v>
      </c>
      <c r="G296" s="17">
        <v>15859</v>
      </c>
      <c r="H296" s="17">
        <v>31718</v>
      </c>
      <c r="I296" s="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>
      <c r="A297" s="7">
        <v>288</v>
      </c>
      <c r="B297" s="16"/>
      <c r="C297" s="16" t="s">
        <v>174</v>
      </c>
      <c r="D297" s="6"/>
      <c r="E297" s="7">
        <v>70</v>
      </c>
      <c r="F297" s="6" t="s">
        <v>85</v>
      </c>
      <c r="G297" s="17">
        <v>450</v>
      </c>
      <c r="H297" s="17">
        <v>31500</v>
      </c>
      <c r="I297" s="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25.5">
      <c r="A298" s="9">
        <v>289</v>
      </c>
      <c r="B298" s="13" t="s">
        <v>23</v>
      </c>
      <c r="C298" s="13" t="s">
        <v>308</v>
      </c>
      <c r="D298" s="14" t="s">
        <v>38</v>
      </c>
      <c r="E298" s="14"/>
      <c r="F298" s="14"/>
      <c r="G298" s="13"/>
      <c r="H298" s="15">
        <v>158515</v>
      </c>
      <c r="I298" s="14" t="s">
        <v>26</v>
      </c>
      <c r="J298" s="19"/>
      <c r="K298" s="19">
        <v>1</v>
      </c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>
      <c r="A299" s="7">
        <v>290</v>
      </c>
      <c r="B299" s="16"/>
      <c r="C299" s="16" t="s">
        <v>153</v>
      </c>
      <c r="D299" s="6"/>
      <c r="E299" s="7">
        <v>80</v>
      </c>
      <c r="F299" s="6" t="s">
        <v>81</v>
      </c>
      <c r="G299" s="17">
        <v>180</v>
      </c>
      <c r="H299" s="17">
        <v>14400</v>
      </c>
      <c r="I299" s="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>
      <c r="A300" s="7">
        <v>291</v>
      </c>
      <c r="B300" s="16"/>
      <c r="C300" s="16" t="s">
        <v>150</v>
      </c>
      <c r="D300" s="6"/>
      <c r="E300" s="7">
        <v>80</v>
      </c>
      <c r="F300" s="6" t="s">
        <v>81</v>
      </c>
      <c r="G300" s="17">
        <v>150</v>
      </c>
      <c r="H300" s="17">
        <v>12000</v>
      </c>
      <c r="I300" s="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>
      <c r="A301" s="7">
        <v>292</v>
      </c>
      <c r="B301" s="16"/>
      <c r="C301" s="16" t="s">
        <v>151</v>
      </c>
      <c r="D301" s="6"/>
      <c r="E301" s="7">
        <v>80</v>
      </c>
      <c r="F301" s="6" t="s">
        <v>81</v>
      </c>
      <c r="G301" s="17">
        <v>250</v>
      </c>
      <c r="H301" s="17">
        <v>20000</v>
      </c>
      <c r="I301" s="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>
      <c r="A302" s="7">
        <v>293</v>
      </c>
      <c r="B302" s="16"/>
      <c r="C302" s="16" t="s">
        <v>150</v>
      </c>
      <c r="D302" s="6"/>
      <c r="E302" s="7">
        <v>80</v>
      </c>
      <c r="F302" s="6" t="s">
        <v>81</v>
      </c>
      <c r="G302" s="17">
        <v>150</v>
      </c>
      <c r="H302" s="17">
        <v>12000</v>
      </c>
      <c r="I302" s="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>
      <c r="A303" s="7">
        <v>294</v>
      </c>
      <c r="B303" s="16"/>
      <c r="C303" s="16" t="s">
        <v>156</v>
      </c>
      <c r="D303" s="6"/>
      <c r="E303" s="7">
        <v>80</v>
      </c>
      <c r="F303" s="6" t="s">
        <v>81</v>
      </c>
      <c r="G303" s="17">
        <v>250</v>
      </c>
      <c r="H303" s="17">
        <v>20000</v>
      </c>
      <c r="I303" s="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>
      <c r="A304" s="7">
        <v>295</v>
      </c>
      <c r="B304" s="16"/>
      <c r="C304" s="16" t="s">
        <v>210</v>
      </c>
      <c r="D304" s="6"/>
      <c r="E304" s="7">
        <v>80</v>
      </c>
      <c r="F304" s="6" t="s">
        <v>85</v>
      </c>
      <c r="G304" s="17">
        <v>20</v>
      </c>
      <c r="H304" s="17">
        <v>1600</v>
      </c>
      <c r="I304" s="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>
      <c r="A305" s="7">
        <v>296</v>
      </c>
      <c r="B305" s="16"/>
      <c r="C305" s="16" t="s">
        <v>211</v>
      </c>
      <c r="D305" s="6"/>
      <c r="E305" s="7">
        <v>2</v>
      </c>
      <c r="F305" s="6" t="s">
        <v>212</v>
      </c>
      <c r="G305" s="17">
        <v>520</v>
      </c>
      <c r="H305" s="17">
        <v>1040</v>
      </c>
      <c r="I305" s="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>
      <c r="A306" s="7">
        <v>297</v>
      </c>
      <c r="B306" s="16"/>
      <c r="C306" s="16" t="s">
        <v>665</v>
      </c>
      <c r="D306" s="6"/>
      <c r="E306" s="7">
        <v>1</v>
      </c>
      <c r="F306" s="6" t="s">
        <v>226</v>
      </c>
      <c r="G306" s="17">
        <v>1500</v>
      </c>
      <c r="H306" s="17">
        <v>1500</v>
      </c>
      <c r="I306" s="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>
      <c r="A307" s="7">
        <v>298</v>
      </c>
      <c r="B307" s="16"/>
      <c r="C307" s="16" t="s">
        <v>666</v>
      </c>
      <c r="D307" s="6"/>
      <c r="E307" s="7">
        <v>80</v>
      </c>
      <c r="F307" s="6" t="s">
        <v>85</v>
      </c>
      <c r="G307" s="17">
        <v>35</v>
      </c>
      <c r="H307" s="17">
        <v>2800</v>
      </c>
      <c r="I307" s="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>
      <c r="A308" s="7">
        <v>299</v>
      </c>
      <c r="B308" s="16"/>
      <c r="C308" s="16" t="s">
        <v>663</v>
      </c>
      <c r="D308" s="6"/>
      <c r="E308" s="7">
        <v>30</v>
      </c>
      <c r="F308" s="6" t="s">
        <v>85</v>
      </c>
      <c r="G308" s="17">
        <v>100</v>
      </c>
      <c r="H308" s="17">
        <v>3000</v>
      </c>
      <c r="I308" s="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>
      <c r="A309" s="7">
        <v>300</v>
      </c>
      <c r="B309" s="16"/>
      <c r="C309" s="16" t="s">
        <v>209</v>
      </c>
      <c r="D309" s="6"/>
      <c r="E309" s="7">
        <v>2</v>
      </c>
      <c r="F309" s="6" t="s">
        <v>112</v>
      </c>
      <c r="G309" s="17">
        <v>1900</v>
      </c>
      <c r="H309" s="17">
        <v>3800</v>
      </c>
      <c r="I309" s="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>
      <c r="A310" s="7">
        <v>301</v>
      </c>
      <c r="B310" s="16"/>
      <c r="C310" s="16" t="s">
        <v>224</v>
      </c>
      <c r="D310" s="6"/>
      <c r="E310" s="7">
        <v>10</v>
      </c>
      <c r="F310" s="6" t="s">
        <v>85</v>
      </c>
      <c r="G310" s="17">
        <v>15</v>
      </c>
      <c r="H310" s="17">
        <v>150</v>
      </c>
      <c r="I310" s="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>
      <c r="A311" s="7">
        <v>302</v>
      </c>
      <c r="B311" s="16"/>
      <c r="C311" s="16" t="s">
        <v>679</v>
      </c>
      <c r="D311" s="6"/>
      <c r="E311" s="7">
        <v>35</v>
      </c>
      <c r="F311" s="6" t="s">
        <v>246</v>
      </c>
      <c r="G311" s="17">
        <v>60</v>
      </c>
      <c r="H311" s="17">
        <v>2100</v>
      </c>
      <c r="I311" s="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>
      <c r="A312" s="7">
        <v>303</v>
      </c>
      <c r="B312" s="16"/>
      <c r="C312" s="16" t="s">
        <v>667</v>
      </c>
      <c r="D312" s="6"/>
      <c r="E312" s="7">
        <v>5</v>
      </c>
      <c r="F312" s="6" t="s">
        <v>117</v>
      </c>
      <c r="G312" s="17">
        <v>525</v>
      </c>
      <c r="H312" s="17">
        <v>2625</v>
      </c>
      <c r="I312" s="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>
      <c r="A313" s="7">
        <v>304</v>
      </c>
      <c r="B313" s="16"/>
      <c r="C313" s="16" t="s">
        <v>680</v>
      </c>
      <c r="D313" s="6"/>
      <c r="E313" s="7">
        <v>5</v>
      </c>
      <c r="F313" s="6" t="s">
        <v>85</v>
      </c>
      <c r="G313" s="17">
        <v>3500</v>
      </c>
      <c r="H313" s="17">
        <v>17500</v>
      </c>
      <c r="I313" s="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>
      <c r="A314" s="7">
        <v>305</v>
      </c>
      <c r="B314" s="16"/>
      <c r="C314" s="16" t="s">
        <v>174</v>
      </c>
      <c r="D314" s="6"/>
      <c r="E314" s="7">
        <v>80</v>
      </c>
      <c r="F314" s="6" t="s">
        <v>85</v>
      </c>
      <c r="G314" s="17">
        <v>550</v>
      </c>
      <c r="H314" s="17">
        <v>44000</v>
      </c>
      <c r="I314" s="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ht="25.5">
      <c r="A315" s="9">
        <v>306</v>
      </c>
      <c r="B315" s="13" t="s">
        <v>23</v>
      </c>
      <c r="C315" s="13" t="s">
        <v>681</v>
      </c>
      <c r="D315" s="14" t="s">
        <v>38</v>
      </c>
      <c r="E315" s="14"/>
      <c r="F315" s="14"/>
      <c r="G315" s="13"/>
      <c r="H315" s="15">
        <v>142975</v>
      </c>
      <c r="I315" s="14" t="s">
        <v>26</v>
      </c>
      <c r="J315" s="19"/>
      <c r="K315" s="19">
        <v>1</v>
      </c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>
      <c r="A316" s="7">
        <v>307</v>
      </c>
      <c r="B316" s="16"/>
      <c r="C316" s="16" t="s">
        <v>653</v>
      </c>
      <c r="D316" s="6"/>
      <c r="E316" s="7">
        <v>35</v>
      </c>
      <c r="F316" s="6" t="s">
        <v>81</v>
      </c>
      <c r="G316" s="17">
        <v>750</v>
      </c>
      <c r="H316" s="17">
        <v>26250</v>
      </c>
      <c r="I316" s="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>
      <c r="A317" s="7">
        <v>308</v>
      </c>
      <c r="B317" s="16"/>
      <c r="C317" s="16" t="s">
        <v>654</v>
      </c>
      <c r="D317" s="6"/>
      <c r="E317" s="7">
        <v>35</v>
      </c>
      <c r="F317" s="6" t="s">
        <v>81</v>
      </c>
      <c r="G317" s="17">
        <v>600</v>
      </c>
      <c r="H317" s="17">
        <v>21000</v>
      </c>
      <c r="I317" s="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>
      <c r="A318" s="7">
        <v>309</v>
      </c>
      <c r="B318" s="16"/>
      <c r="C318" s="16" t="s">
        <v>655</v>
      </c>
      <c r="D318" s="6"/>
      <c r="E318" s="7">
        <v>35</v>
      </c>
      <c r="F318" s="6" t="s">
        <v>81</v>
      </c>
      <c r="G318" s="17">
        <v>900</v>
      </c>
      <c r="H318" s="17">
        <v>31500</v>
      </c>
      <c r="I318" s="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>
      <c r="A319" s="7">
        <v>310</v>
      </c>
      <c r="B319" s="16"/>
      <c r="C319" s="16" t="s">
        <v>649</v>
      </c>
      <c r="D319" s="6"/>
      <c r="E319" s="7">
        <v>35</v>
      </c>
      <c r="F319" s="6" t="s">
        <v>81</v>
      </c>
      <c r="G319" s="17">
        <v>600</v>
      </c>
      <c r="H319" s="17">
        <v>21000</v>
      </c>
      <c r="I319" s="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>
      <c r="A320" s="7">
        <v>311</v>
      </c>
      <c r="B320" s="16"/>
      <c r="C320" s="16" t="s">
        <v>650</v>
      </c>
      <c r="D320" s="6"/>
      <c r="E320" s="7">
        <v>35</v>
      </c>
      <c r="F320" s="6" t="s">
        <v>81</v>
      </c>
      <c r="G320" s="17">
        <v>900</v>
      </c>
      <c r="H320" s="17">
        <v>31500</v>
      </c>
      <c r="I320" s="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>
      <c r="A321" s="7">
        <v>312</v>
      </c>
      <c r="B321" s="16"/>
      <c r="C321" s="16" t="s">
        <v>667</v>
      </c>
      <c r="D321" s="6"/>
      <c r="E321" s="7">
        <v>5</v>
      </c>
      <c r="F321" s="6" t="s">
        <v>117</v>
      </c>
      <c r="G321" s="17">
        <v>525</v>
      </c>
      <c r="H321" s="17">
        <v>2625</v>
      </c>
      <c r="I321" s="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>
      <c r="A322" s="7">
        <v>313</v>
      </c>
      <c r="B322" s="16"/>
      <c r="C322" s="16" t="s">
        <v>663</v>
      </c>
      <c r="D322" s="6"/>
      <c r="E322" s="7">
        <v>35</v>
      </c>
      <c r="F322" s="6" t="s">
        <v>85</v>
      </c>
      <c r="G322" s="17">
        <v>100</v>
      </c>
      <c r="H322" s="17">
        <v>3500</v>
      </c>
      <c r="I322" s="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>
      <c r="A323" s="7">
        <v>314</v>
      </c>
      <c r="B323" s="16"/>
      <c r="C323" s="16" t="s">
        <v>211</v>
      </c>
      <c r="D323" s="6"/>
      <c r="E323" s="7">
        <v>5</v>
      </c>
      <c r="F323" s="6" t="s">
        <v>212</v>
      </c>
      <c r="G323" s="17">
        <v>520</v>
      </c>
      <c r="H323" s="17">
        <v>2600</v>
      </c>
      <c r="I323" s="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>
      <c r="A324" s="7">
        <v>315</v>
      </c>
      <c r="B324" s="16"/>
      <c r="C324" s="16" t="s">
        <v>210</v>
      </c>
      <c r="D324" s="6"/>
      <c r="E324" s="7">
        <v>20</v>
      </c>
      <c r="F324" s="6" t="s">
        <v>109</v>
      </c>
      <c r="G324" s="17">
        <v>150</v>
      </c>
      <c r="H324" s="17">
        <v>3000</v>
      </c>
      <c r="I324" s="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ht="25.5">
      <c r="A325" s="9">
        <v>316</v>
      </c>
      <c r="B325" s="13" t="s">
        <v>23</v>
      </c>
      <c r="C325" s="13" t="s">
        <v>317</v>
      </c>
      <c r="D325" s="14" t="s">
        <v>38</v>
      </c>
      <c r="E325" s="14"/>
      <c r="F325" s="14"/>
      <c r="G325" s="13"/>
      <c r="H325" s="15">
        <v>88950</v>
      </c>
      <c r="I325" s="14" t="s">
        <v>26</v>
      </c>
      <c r="J325" s="19"/>
      <c r="K325" s="19">
        <v>1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>
      <c r="A326" s="7">
        <v>317</v>
      </c>
      <c r="B326" s="16"/>
      <c r="C326" s="16" t="s">
        <v>210</v>
      </c>
      <c r="D326" s="6"/>
      <c r="E326" s="7">
        <v>30</v>
      </c>
      <c r="F326" s="6" t="s">
        <v>85</v>
      </c>
      <c r="G326" s="17">
        <v>20</v>
      </c>
      <c r="H326" s="17">
        <v>600</v>
      </c>
      <c r="I326" s="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>
      <c r="A327" s="7">
        <v>318</v>
      </c>
      <c r="B327" s="16"/>
      <c r="C327" s="16" t="s">
        <v>663</v>
      </c>
      <c r="D327" s="6"/>
      <c r="E327" s="7">
        <v>30</v>
      </c>
      <c r="F327" s="6" t="s">
        <v>85</v>
      </c>
      <c r="G327" s="17">
        <v>100</v>
      </c>
      <c r="H327" s="17">
        <v>3000</v>
      </c>
      <c r="I327" s="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>
      <c r="A328" s="7">
        <v>319</v>
      </c>
      <c r="B328" s="16"/>
      <c r="C328" s="16" t="s">
        <v>667</v>
      </c>
      <c r="D328" s="6"/>
      <c r="E328" s="7">
        <v>2</v>
      </c>
      <c r="F328" s="6" t="s">
        <v>109</v>
      </c>
      <c r="G328" s="17">
        <v>525</v>
      </c>
      <c r="H328" s="17">
        <v>1050</v>
      </c>
      <c r="I328" s="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>
      <c r="A329" s="7">
        <v>320</v>
      </c>
      <c r="B329" s="16"/>
      <c r="C329" s="16" t="s">
        <v>153</v>
      </c>
      <c r="D329" s="6"/>
      <c r="E329" s="7">
        <v>30</v>
      </c>
      <c r="F329" s="6" t="s">
        <v>81</v>
      </c>
      <c r="G329" s="17">
        <v>250</v>
      </c>
      <c r="H329" s="17">
        <v>7500</v>
      </c>
      <c r="I329" s="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>
      <c r="A330" s="7">
        <v>321</v>
      </c>
      <c r="B330" s="16"/>
      <c r="C330" s="16" t="s">
        <v>150</v>
      </c>
      <c r="D330" s="6"/>
      <c r="E330" s="7">
        <v>30</v>
      </c>
      <c r="F330" s="6" t="s">
        <v>81</v>
      </c>
      <c r="G330" s="17">
        <v>250</v>
      </c>
      <c r="H330" s="17">
        <v>7500</v>
      </c>
      <c r="I330" s="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>
      <c r="A331" s="7">
        <v>322</v>
      </c>
      <c r="B331" s="16"/>
      <c r="C331" s="16" t="s">
        <v>151</v>
      </c>
      <c r="D331" s="6"/>
      <c r="E331" s="7">
        <v>30</v>
      </c>
      <c r="F331" s="6" t="s">
        <v>81</v>
      </c>
      <c r="G331" s="17">
        <v>350</v>
      </c>
      <c r="H331" s="17">
        <v>10500</v>
      </c>
      <c r="I331" s="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>
      <c r="A332" s="7">
        <v>323</v>
      </c>
      <c r="B332" s="16"/>
      <c r="C332" s="16" t="s">
        <v>150</v>
      </c>
      <c r="D332" s="6"/>
      <c r="E332" s="7">
        <v>30</v>
      </c>
      <c r="F332" s="6" t="s">
        <v>81</v>
      </c>
      <c r="G332" s="17">
        <v>280</v>
      </c>
      <c r="H332" s="17">
        <v>8400</v>
      </c>
      <c r="I332" s="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>
      <c r="A333" s="7">
        <v>324</v>
      </c>
      <c r="B333" s="16"/>
      <c r="C333" s="16" t="s">
        <v>156</v>
      </c>
      <c r="D333" s="6"/>
      <c r="E333" s="7">
        <v>30</v>
      </c>
      <c r="F333" s="6" t="s">
        <v>81</v>
      </c>
      <c r="G333" s="17">
        <v>350</v>
      </c>
      <c r="H333" s="17">
        <v>10500</v>
      </c>
      <c r="I333" s="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>
      <c r="A334" s="7">
        <v>325</v>
      </c>
      <c r="B334" s="16"/>
      <c r="C334" s="16" t="s">
        <v>211</v>
      </c>
      <c r="D334" s="6"/>
      <c r="E334" s="7">
        <v>2</v>
      </c>
      <c r="F334" s="6" t="s">
        <v>682</v>
      </c>
      <c r="G334" s="17">
        <v>450</v>
      </c>
      <c r="H334" s="17">
        <v>900</v>
      </c>
      <c r="I334" s="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>
      <c r="A335" s="7">
        <v>326</v>
      </c>
      <c r="B335" s="16"/>
      <c r="C335" s="16" t="s">
        <v>174</v>
      </c>
      <c r="D335" s="6"/>
      <c r="E335" s="7">
        <v>30</v>
      </c>
      <c r="F335" s="6" t="s">
        <v>85</v>
      </c>
      <c r="G335" s="17">
        <v>1300</v>
      </c>
      <c r="H335" s="17">
        <v>39000</v>
      </c>
      <c r="I335" s="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ht="38.25">
      <c r="A336" s="9">
        <v>327</v>
      </c>
      <c r="B336" s="13" t="s">
        <v>23</v>
      </c>
      <c r="C336" s="13" t="s">
        <v>316</v>
      </c>
      <c r="D336" s="14" t="s">
        <v>38</v>
      </c>
      <c r="E336" s="14"/>
      <c r="F336" s="14"/>
      <c r="G336" s="13"/>
      <c r="H336" s="15">
        <v>152389</v>
      </c>
      <c r="I336" s="14" t="s">
        <v>26</v>
      </c>
      <c r="J336" s="19"/>
      <c r="K336" s="19">
        <v>1</v>
      </c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>
      <c r="A337" s="7">
        <v>328</v>
      </c>
      <c r="B337" s="16"/>
      <c r="C337" s="16" t="s">
        <v>153</v>
      </c>
      <c r="D337" s="6"/>
      <c r="E337" s="7">
        <v>35</v>
      </c>
      <c r="F337" s="6" t="s">
        <v>81</v>
      </c>
      <c r="G337" s="17">
        <v>180</v>
      </c>
      <c r="H337" s="17">
        <v>6300</v>
      </c>
      <c r="I337" s="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>
      <c r="A338" s="7">
        <v>329</v>
      </c>
      <c r="B338" s="16"/>
      <c r="C338" s="16" t="s">
        <v>150</v>
      </c>
      <c r="D338" s="6"/>
      <c r="E338" s="7">
        <v>35</v>
      </c>
      <c r="F338" s="6" t="s">
        <v>81</v>
      </c>
      <c r="G338" s="17">
        <v>150</v>
      </c>
      <c r="H338" s="17">
        <v>5250</v>
      </c>
      <c r="I338" s="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>
      <c r="A339" s="7">
        <v>330</v>
      </c>
      <c r="B339" s="16"/>
      <c r="C339" s="16" t="s">
        <v>151</v>
      </c>
      <c r="D339" s="6"/>
      <c r="E339" s="7">
        <v>35</v>
      </c>
      <c r="F339" s="6" t="s">
        <v>81</v>
      </c>
      <c r="G339" s="17">
        <v>250</v>
      </c>
      <c r="H339" s="17">
        <v>8750</v>
      </c>
      <c r="I339" s="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>
      <c r="A340" s="7">
        <v>331</v>
      </c>
      <c r="B340" s="16"/>
      <c r="C340" s="16" t="s">
        <v>150</v>
      </c>
      <c r="D340" s="6"/>
      <c r="E340" s="7">
        <v>35</v>
      </c>
      <c r="F340" s="6" t="s">
        <v>81</v>
      </c>
      <c r="G340" s="17">
        <v>150</v>
      </c>
      <c r="H340" s="17">
        <v>5250</v>
      </c>
      <c r="I340" s="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>
      <c r="A341" s="7">
        <v>332</v>
      </c>
      <c r="B341" s="16"/>
      <c r="C341" s="16" t="s">
        <v>156</v>
      </c>
      <c r="D341" s="6"/>
      <c r="E341" s="7">
        <v>35</v>
      </c>
      <c r="F341" s="6" t="s">
        <v>81</v>
      </c>
      <c r="G341" s="17">
        <v>250</v>
      </c>
      <c r="H341" s="17">
        <v>8750</v>
      </c>
      <c r="I341" s="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>
      <c r="A342" s="7">
        <v>333</v>
      </c>
      <c r="B342" s="16"/>
      <c r="C342" s="16" t="s">
        <v>677</v>
      </c>
      <c r="D342" s="6"/>
      <c r="E342" s="7">
        <v>1</v>
      </c>
      <c r="F342" s="6" t="s">
        <v>134</v>
      </c>
      <c r="G342" s="17">
        <v>7500</v>
      </c>
      <c r="H342" s="17">
        <v>7500</v>
      </c>
      <c r="I342" s="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>
      <c r="A343" s="7">
        <v>334</v>
      </c>
      <c r="B343" s="16"/>
      <c r="C343" s="16" t="s">
        <v>683</v>
      </c>
      <c r="D343" s="6"/>
      <c r="E343" s="7">
        <v>1</v>
      </c>
      <c r="F343" s="6" t="s">
        <v>134</v>
      </c>
      <c r="G343" s="17">
        <v>13500</v>
      </c>
      <c r="H343" s="17">
        <v>13500</v>
      </c>
      <c r="I343" s="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>
      <c r="A344" s="7">
        <v>335</v>
      </c>
      <c r="B344" s="16"/>
      <c r="C344" s="16" t="s">
        <v>684</v>
      </c>
      <c r="D344" s="6"/>
      <c r="E344" s="7">
        <v>10</v>
      </c>
      <c r="F344" s="6" t="s">
        <v>117</v>
      </c>
      <c r="G344" s="17">
        <v>750</v>
      </c>
      <c r="H344" s="17">
        <v>7500</v>
      </c>
      <c r="I344" s="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>
      <c r="A345" s="7">
        <v>336</v>
      </c>
      <c r="B345" s="16"/>
      <c r="C345" s="16" t="s">
        <v>651</v>
      </c>
      <c r="D345" s="6"/>
      <c r="E345" s="7">
        <v>1</v>
      </c>
      <c r="F345" s="6" t="s">
        <v>206</v>
      </c>
      <c r="G345" s="17">
        <v>14999</v>
      </c>
      <c r="H345" s="17">
        <v>14999</v>
      </c>
      <c r="I345" s="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>
      <c r="A346" s="7">
        <v>337</v>
      </c>
      <c r="B346" s="16"/>
      <c r="C346" s="16" t="s">
        <v>210</v>
      </c>
      <c r="D346" s="6"/>
      <c r="E346" s="7">
        <v>35</v>
      </c>
      <c r="F346" s="6" t="s">
        <v>85</v>
      </c>
      <c r="G346" s="17">
        <v>20</v>
      </c>
      <c r="H346" s="17">
        <v>700</v>
      </c>
      <c r="I346" s="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>
      <c r="A347" s="7">
        <v>338</v>
      </c>
      <c r="B347" s="16"/>
      <c r="C347" s="16" t="s">
        <v>652</v>
      </c>
      <c r="D347" s="6"/>
      <c r="E347" s="7">
        <v>35</v>
      </c>
      <c r="F347" s="6" t="s">
        <v>85</v>
      </c>
      <c r="G347" s="17">
        <v>100</v>
      </c>
      <c r="H347" s="17">
        <v>3500</v>
      </c>
      <c r="I347" s="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>
      <c r="A348" s="7">
        <v>339</v>
      </c>
      <c r="B348" s="16"/>
      <c r="C348" s="16" t="s">
        <v>567</v>
      </c>
      <c r="D348" s="6"/>
      <c r="E348" s="7">
        <v>1</v>
      </c>
      <c r="F348" s="6" t="s">
        <v>206</v>
      </c>
      <c r="G348" s="17">
        <v>14999</v>
      </c>
      <c r="H348" s="17">
        <v>14999</v>
      </c>
      <c r="I348" s="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>
      <c r="A349" s="7">
        <v>340</v>
      </c>
      <c r="B349" s="16"/>
      <c r="C349" s="16" t="s">
        <v>167</v>
      </c>
      <c r="D349" s="6"/>
      <c r="E349" s="7">
        <v>1</v>
      </c>
      <c r="F349" s="6" t="s">
        <v>206</v>
      </c>
      <c r="G349" s="17">
        <v>550</v>
      </c>
      <c r="H349" s="17">
        <v>550</v>
      </c>
      <c r="I349" s="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>
      <c r="A350" s="7">
        <v>341</v>
      </c>
      <c r="B350" s="16"/>
      <c r="C350" s="16" t="s">
        <v>335</v>
      </c>
      <c r="D350" s="6"/>
      <c r="E350" s="7">
        <v>1</v>
      </c>
      <c r="F350" s="6" t="s">
        <v>206</v>
      </c>
      <c r="G350" s="17">
        <v>950</v>
      </c>
      <c r="H350" s="17">
        <v>950</v>
      </c>
      <c r="I350" s="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>
      <c r="A351" s="7">
        <v>342</v>
      </c>
      <c r="B351" s="16"/>
      <c r="C351" s="16" t="s">
        <v>568</v>
      </c>
      <c r="D351" s="6"/>
      <c r="E351" s="7">
        <v>1</v>
      </c>
      <c r="F351" s="6" t="s">
        <v>206</v>
      </c>
      <c r="G351" s="17">
        <v>12550</v>
      </c>
      <c r="H351" s="17">
        <v>12550</v>
      </c>
      <c r="I351" s="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ht="25.5">
      <c r="A352" s="7">
        <v>343</v>
      </c>
      <c r="B352" s="16"/>
      <c r="C352" s="16" t="s">
        <v>434</v>
      </c>
      <c r="D352" s="6"/>
      <c r="E352" s="7">
        <v>1</v>
      </c>
      <c r="F352" s="6" t="s">
        <v>206</v>
      </c>
      <c r="G352" s="17">
        <v>3888.62</v>
      </c>
      <c r="H352" s="17">
        <v>3888.62</v>
      </c>
      <c r="I352" s="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>
      <c r="A353" s="7">
        <v>344</v>
      </c>
      <c r="B353" s="16"/>
      <c r="C353" s="16" t="s">
        <v>435</v>
      </c>
      <c r="D353" s="6"/>
      <c r="E353" s="7">
        <v>1</v>
      </c>
      <c r="F353" s="6" t="s">
        <v>206</v>
      </c>
      <c r="G353" s="17">
        <v>10122.379999999999</v>
      </c>
      <c r="H353" s="17">
        <v>10122.379999999999</v>
      </c>
      <c r="I353" s="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ht="38.25">
      <c r="A354" s="7">
        <v>345</v>
      </c>
      <c r="B354" s="16"/>
      <c r="C354" s="16" t="s">
        <v>436</v>
      </c>
      <c r="D354" s="6"/>
      <c r="E354" s="7">
        <v>1</v>
      </c>
      <c r="F354" s="6" t="s">
        <v>206</v>
      </c>
      <c r="G354" s="17">
        <v>3780</v>
      </c>
      <c r="H354" s="17">
        <v>3780</v>
      </c>
      <c r="I354" s="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ht="25.5">
      <c r="A355" s="7">
        <v>346</v>
      </c>
      <c r="B355" s="16"/>
      <c r="C355" s="16" t="s">
        <v>437</v>
      </c>
      <c r="D355" s="6"/>
      <c r="E355" s="7">
        <v>1</v>
      </c>
      <c r="F355" s="6" t="s">
        <v>206</v>
      </c>
      <c r="G355" s="17">
        <v>4650</v>
      </c>
      <c r="H355" s="17">
        <v>4650</v>
      </c>
      <c r="I355" s="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>
      <c r="A356" s="7">
        <v>347</v>
      </c>
      <c r="B356" s="16"/>
      <c r="C356" s="16" t="s">
        <v>569</v>
      </c>
      <c r="D356" s="6"/>
      <c r="E356" s="7">
        <v>1</v>
      </c>
      <c r="F356" s="6" t="s">
        <v>206</v>
      </c>
      <c r="G356" s="17">
        <v>8500</v>
      </c>
      <c r="H356" s="17">
        <v>8500</v>
      </c>
      <c r="I356" s="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>
      <c r="A357" s="7">
        <v>348</v>
      </c>
      <c r="B357" s="16"/>
      <c r="C357" s="16" t="s">
        <v>439</v>
      </c>
      <c r="D357" s="6"/>
      <c r="E357" s="7">
        <v>1</v>
      </c>
      <c r="F357" s="6" t="s">
        <v>206</v>
      </c>
      <c r="G357" s="17">
        <v>4500</v>
      </c>
      <c r="H357" s="17">
        <v>4500</v>
      </c>
      <c r="I357" s="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>
      <c r="A358" s="7">
        <v>349</v>
      </c>
      <c r="B358" s="16"/>
      <c r="C358" s="16" t="s">
        <v>166</v>
      </c>
      <c r="D358" s="6"/>
      <c r="E358" s="7">
        <v>1</v>
      </c>
      <c r="F358" s="6" t="s">
        <v>206</v>
      </c>
      <c r="G358" s="17">
        <v>3500</v>
      </c>
      <c r="H358" s="17">
        <v>3500</v>
      </c>
      <c r="I358" s="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>
      <c r="A359" s="7">
        <v>350</v>
      </c>
      <c r="B359" s="16"/>
      <c r="C359" s="16" t="s">
        <v>211</v>
      </c>
      <c r="D359" s="6"/>
      <c r="E359" s="7">
        <v>3</v>
      </c>
      <c r="F359" s="6" t="s">
        <v>125</v>
      </c>
      <c r="G359" s="17">
        <v>450</v>
      </c>
      <c r="H359" s="17">
        <v>1350</v>
      </c>
      <c r="I359" s="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>
      <c r="A360" s="7">
        <v>351</v>
      </c>
      <c r="B360" s="16"/>
      <c r="C360" s="16" t="s">
        <v>235</v>
      </c>
      <c r="D360" s="6"/>
      <c r="E360" s="7">
        <v>2</v>
      </c>
      <c r="F360" s="6" t="s">
        <v>109</v>
      </c>
      <c r="G360" s="17">
        <v>525</v>
      </c>
      <c r="H360" s="17">
        <v>1050</v>
      </c>
      <c r="I360" s="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ht="25.5">
      <c r="A361" s="9">
        <v>352</v>
      </c>
      <c r="B361" s="13" t="s">
        <v>23</v>
      </c>
      <c r="C361" s="13" t="s">
        <v>315</v>
      </c>
      <c r="D361" s="14" t="s">
        <v>38</v>
      </c>
      <c r="E361" s="14"/>
      <c r="F361" s="14"/>
      <c r="G361" s="13"/>
      <c r="H361" s="15">
        <v>121200</v>
      </c>
      <c r="I361" s="14" t="s">
        <v>26</v>
      </c>
      <c r="J361" s="19"/>
      <c r="K361" s="19">
        <v>1</v>
      </c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>
      <c r="A362" s="7">
        <v>353</v>
      </c>
      <c r="B362" s="16"/>
      <c r="C362" s="16" t="s">
        <v>150</v>
      </c>
      <c r="D362" s="6"/>
      <c r="E362" s="7">
        <v>45</v>
      </c>
      <c r="F362" s="6" t="s">
        <v>81</v>
      </c>
      <c r="G362" s="17">
        <v>150</v>
      </c>
      <c r="H362" s="17">
        <v>6750</v>
      </c>
      <c r="I362" s="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>
      <c r="A363" s="7">
        <v>354</v>
      </c>
      <c r="B363" s="16"/>
      <c r="C363" s="16" t="s">
        <v>153</v>
      </c>
      <c r="D363" s="6"/>
      <c r="E363" s="7">
        <v>45</v>
      </c>
      <c r="F363" s="6" t="s">
        <v>81</v>
      </c>
      <c r="G363" s="17">
        <v>180</v>
      </c>
      <c r="H363" s="17">
        <v>8100</v>
      </c>
      <c r="I363" s="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>
      <c r="A364" s="7">
        <v>355</v>
      </c>
      <c r="B364" s="16"/>
      <c r="C364" s="16" t="s">
        <v>151</v>
      </c>
      <c r="D364" s="6"/>
      <c r="E364" s="7">
        <v>45</v>
      </c>
      <c r="F364" s="6" t="s">
        <v>81</v>
      </c>
      <c r="G364" s="17">
        <v>250</v>
      </c>
      <c r="H364" s="17">
        <v>11250</v>
      </c>
      <c r="I364" s="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>
      <c r="A365" s="7">
        <v>356</v>
      </c>
      <c r="B365" s="16"/>
      <c r="C365" s="16" t="s">
        <v>150</v>
      </c>
      <c r="D365" s="6"/>
      <c r="E365" s="7">
        <v>45</v>
      </c>
      <c r="F365" s="6" t="s">
        <v>81</v>
      </c>
      <c r="G365" s="17">
        <v>150</v>
      </c>
      <c r="H365" s="17">
        <v>6750</v>
      </c>
      <c r="I365" s="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>
      <c r="A366" s="7">
        <v>357</v>
      </c>
      <c r="B366" s="16"/>
      <c r="C366" s="16" t="s">
        <v>156</v>
      </c>
      <c r="D366" s="6"/>
      <c r="E366" s="7">
        <v>45</v>
      </c>
      <c r="F366" s="6" t="s">
        <v>81</v>
      </c>
      <c r="G366" s="17">
        <v>250</v>
      </c>
      <c r="H366" s="17">
        <v>11250</v>
      </c>
      <c r="I366" s="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>
      <c r="A367" s="7">
        <v>358</v>
      </c>
      <c r="B367" s="16"/>
      <c r="C367" s="16" t="s">
        <v>210</v>
      </c>
      <c r="D367" s="6"/>
      <c r="E367" s="7">
        <v>45</v>
      </c>
      <c r="F367" s="6" t="s">
        <v>85</v>
      </c>
      <c r="G367" s="17">
        <v>20</v>
      </c>
      <c r="H367" s="17">
        <v>900</v>
      </c>
      <c r="I367" s="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>
      <c r="A368" s="7">
        <v>359</v>
      </c>
      <c r="B368" s="16"/>
      <c r="C368" s="16" t="s">
        <v>211</v>
      </c>
      <c r="D368" s="6"/>
      <c r="E368" s="7">
        <v>1</v>
      </c>
      <c r="F368" s="6" t="s">
        <v>212</v>
      </c>
      <c r="G368" s="17">
        <v>450</v>
      </c>
      <c r="H368" s="17">
        <v>450</v>
      </c>
      <c r="I368" s="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>
      <c r="A369" s="7">
        <v>360</v>
      </c>
      <c r="B369" s="16"/>
      <c r="C369" s="16" t="s">
        <v>235</v>
      </c>
      <c r="D369" s="6"/>
      <c r="E369" s="7">
        <v>2</v>
      </c>
      <c r="F369" s="6" t="s">
        <v>117</v>
      </c>
      <c r="G369" s="17">
        <v>525</v>
      </c>
      <c r="H369" s="17">
        <v>1050</v>
      </c>
      <c r="I369" s="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>
      <c r="A370" s="7">
        <v>361</v>
      </c>
      <c r="B370" s="16"/>
      <c r="C370" s="16" t="s">
        <v>652</v>
      </c>
      <c r="D370" s="6"/>
      <c r="E370" s="7">
        <v>45</v>
      </c>
      <c r="F370" s="6" t="s">
        <v>85</v>
      </c>
      <c r="G370" s="17">
        <v>100</v>
      </c>
      <c r="H370" s="17">
        <v>4500</v>
      </c>
      <c r="I370" s="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>
      <c r="A371" s="7">
        <v>362</v>
      </c>
      <c r="B371" s="16"/>
      <c r="C371" s="16" t="s">
        <v>174</v>
      </c>
      <c r="D371" s="6"/>
      <c r="E371" s="7">
        <v>54</v>
      </c>
      <c r="F371" s="6" t="s">
        <v>85</v>
      </c>
      <c r="G371" s="17">
        <v>1300</v>
      </c>
      <c r="H371" s="17">
        <v>70200</v>
      </c>
      <c r="I371" s="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ht="25.5">
      <c r="A372" s="9">
        <v>363</v>
      </c>
      <c r="B372" s="13" t="s">
        <v>23</v>
      </c>
      <c r="C372" s="13" t="s">
        <v>318</v>
      </c>
      <c r="D372" s="14" t="s">
        <v>38</v>
      </c>
      <c r="E372" s="14"/>
      <c r="F372" s="14"/>
      <c r="G372" s="13"/>
      <c r="H372" s="15">
        <v>145250</v>
      </c>
      <c r="I372" s="14" t="s">
        <v>26</v>
      </c>
      <c r="J372" s="19"/>
      <c r="K372" s="19">
        <v>1</v>
      </c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>
      <c r="A373" s="7">
        <v>364</v>
      </c>
      <c r="B373" s="16"/>
      <c r="C373" s="16" t="s">
        <v>653</v>
      </c>
      <c r="D373" s="6"/>
      <c r="E373" s="7">
        <v>35</v>
      </c>
      <c r="F373" s="6" t="s">
        <v>81</v>
      </c>
      <c r="G373" s="17">
        <v>750</v>
      </c>
      <c r="H373" s="17">
        <v>26250</v>
      </c>
      <c r="I373" s="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>
      <c r="A374" s="7">
        <v>365</v>
      </c>
      <c r="B374" s="16"/>
      <c r="C374" s="16" t="s">
        <v>654</v>
      </c>
      <c r="D374" s="6"/>
      <c r="E374" s="7">
        <v>35</v>
      </c>
      <c r="F374" s="6" t="s">
        <v>81</v>
      </c>
      <c r="G374" s="17">
        <v>600</v>
      </c>
      <c r="H374" s="17">
        <v>21000</v>
      </c>
      <c r="I374" s="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>
      <c r="A375" s="7">
        <v>366</v>
      </c>
      <c r="B375" s="16"/>
      <c r="C375" s="16" t="s">
        <v>655</v>
      </c>
      <c r="D375" s="6"/>
      <c r="E375" s="7">
        <v>35</v>
      </c>
      <c r="F375" s="6" t="s">
        <v>81</v>
      </c>
      <c r="G375" s="17">
        <v>900</v>
      </c>
      <c r="H375" s="17">
        <v>31500</v>
      </c>
      <c r="I375" s="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>
      <c r="A376" s="7">
        <v>367</v>
      </c>
      <c r="B376" s="16"/>
      <c r="C376" s="16" t="s">
        <v>649</v>
      </c>
      <c r="D376" s="6"/>
      <c r="E376" s="7">
        <v>35</v>
      </c>
      <c r="F376" s="6" t="s">
        <v>81</v>
      </c>
      <c r="G376" s="17">
        <v>600</v>
      </c>
      <c r="H376" s="17">
        <v>21000</v>
      </c>
      <c r="I376" s="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>
      <c r="A377" s="7">
        <v>368</v>
      </c>
      <c r="B377" s="16"/>
      <c r="C377" s="16" t="s">
        <v>650</v>
      </c>
      <c r="D377" s="6"/>
      <c r="E377" s="7">
        <v>35</v>
      </c>
      <c r="F377" s="6" t="s">
        <v>81</v>
      </c>
      <c r="G377" s="17">
        <v>900</v>
      </c>
      <c r="H377" s="17">
        <v>31500</v>
      </c>
      <c r="I377" s="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>
      <c r="A378" s="7">
        <v>369</v>
      </c>
      <c r="B378" s="16"/>
      <c r="C378" s="16" t="s">
        <v>210</v>
      </c>
      <c r="D378" s="6"/>
      <c r="E378" s="7">
        <v>150</v>
      </c>
      <c r="F378" s="6" t="s">
        <v>85</v>
      </c>
      <c r="G378" s="17">
        <v>20</v>
      </c>
      <c r="H378" s="17">
        <v>3000</v>
      </c>
      <c r="I378" s="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>
      <c r="A379" s="7">
        <v>370</v>
      </c>
      <c r="B379" s="16"/>
      <c r="C379" s="16" t="s">
        <v>211</v>
      </c>
      <c r="D379" s="6"/>
      <c r="E379" s="7">
        <v>5</v>
      </c>
      <c r="F379" s="6" t="s">
        <v>212</v>
      </c>
      <c r="G379" s="17">
        <v>450</v>
      </c>
      <c r="H379" s="17">
        <v>2250</v>
      </c>
      <c r="I379" s="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>
      <c r="A380" s="7">
        <v>371</v>
      </c>
      <c r="B380" s="16"/>
      <c r="C380" s="16" t="s">
        <v>235</v>
      </c>
      <c r="D380" s="6"/>
      <c r="E380" s="7">
        <v>10</v>
      </c>
      <c r="F380" s="6" t="s">
        <v>117</v>
      </c>
      <c r="G380" s="17">
        <v>525</v>
      </c>
      <c r="H380" s="17">
        <v>5250</v>
      </c>
      <c r="I380" s="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>
      <c r="A381" s="7">
        <v>372</v>
      </c>
      <c r="B381" s="16"/>
      <c r="C381" s="16" t="s">
        <v>652</v>
      </c>
      <c r="D381" s="6"/>
      <c r="E381" s="7">
        <v>35</v>
      </c>
      <c r="F381" s="6" t="s">
        <v>85</v>
      </c>
      <c r="G381" s="17">
        <v>100</v>
      </c>
      <c r="H381" s="17">
        <v>3500</v>
      </c>
      <c r="I381" s="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25.5">
      <c r="A382" s="9">
        <v>373</v>
      </c>
      <c r="B382" s="13" t="s">
        <v>23</v>
      </c>
      <c r="C382" s="13" t="s">
        <v>320</v>
      </c>
      <c r="D382" s="14" t="s">
        <v>38</v>
      </c>
      <c r="E382" s="14"/>
      <c r="F382" s="14"/>
      <c r="G382" s="13"/>
      <c r="H382" s="15">
        <v>67050</v>
      </c>
      <c r="I382" s="14" t="s">
        <v>26</v>
      </c>
      <c r="J382" s="19"/>
      <c r="K382" s="19">
        <v>1</v>
      </c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>
      <c r="A383" s="7">
        <v>374</v>
      </c>
      <c r="B383" s="16"/>
      <c r="C383" s="16" t="s">
        <v>153</v>
      </c>
      <c r="D383" s="6"/>
      <c r="E383" s="7">
        <v>30</v>
      </c>
      <c r="F383" s="6" t="s">
        <v>81</v>
      </c>
      <c r="G383" s="17">
        <v>150</v>
      </c>
      <c r="H383" s="17">
        <v>4500</v>
      </c>
      <c r="I383" s="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>
      <c r="A384" s="7">
        <v>375</v>
      </c>
      <c r="B384" s="16"/>
      <c r="C384" s="16" t="s">
        <v>150</v>
      </c>
      <c r="D384" s="6"/>
      <c r="E384" s="7">
        <v>30</v>
      </c>
      <c r="F384" s="6" t="s">
        <v>81</v>
      </c>
      <c r="G384" s="17">
        <v>120</v>
      </c>
      <c r="H384" s="17">
        <v>3600</v>
      </c>
      <c r="I384" s="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>
      <c r="A385" s="7">
        <v>376</v>
      </c>
      <c r="B385" s="16"/>
      <c r="C385" s="16" t="s">
        <v>151</v>
      </c>
      <c r="D385" s="6"/>
      <c r="E385" s="7">
        <v>30</v>
      </c>
      <c r="F385" s="6" t="s">
        <v>81</v>
      </c>
      <c r="G385" s="17">
        <v>180</v>
      </c>
      <c r="H385" s="17">
        <v>5400</v>
      </c>
      <c r="I385" s="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>
      <c r="A386" s="7">
        <v>377</v>
      </c>
      <c r="B386" s="16"/>
      <c r="C386" s="16" t="s">
        <v>150</v>
      </c>
      <c r="D386" s="6"/>
      <c r="E386" s="7">
        <v>30</v>
      </c>
      <c r="F386" s="6" t="s">
        <v>81</v>
      </c>
      <c r="G386" s="17">
        <v>120</v>
      </c>
      <c r="H386" s="17">
        <v>3600</v>
      </c>
      <c r="I386" s="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>
      <c r="A387" s="7">
        <v>378</v>
      </c>
      <c r="B387" s="16"/>
      <c r="C387" s="16" t="s">
        <v>156</v>
      </c>
      <c r="D387" s="6"/>
      <c r="E387" s="7">
        <v>30</v>
      </c>
      <c r="F387" s="6" t="s">
        <v>81</v>
      </c>
      <c r="G387" s="17">
        <v>180</v>
      </c>
      <c r="H387" s="17">
        <v>5400</v>
      </c>
      <c r="I387" s="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>
      <c r="A388" s="7">
        <v>379</v>
      </c>
      <c r="B388" s="16"/>
      <c r="C388" s="16" t="s">
        <v>210</v>
      </c>
      <c r="D388" s="6"/>
      <c r="E388" s="7">
        <v>30</v>
      </c>
      <c r="F388" s="6" t="s">
        <v>85</v>
      </c>
      <c r="G388" s="17">
        <v>20</v>
      </c>
      <c r="H388" s="17">
        <v>600</v>
      </c>
      <c r="I388" s="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>
      <c r="A389" s="7">
        <v>380</v>
      </c>
      <c r="B389" s="16"/>
      <c r="C389" s="16" t="s">
        <v>235</v>
      </c>
      <c r="D389" s="6"/>
      <c r="E389" s="7">
        <v>2</v>
      </c>
      <c r="F389" s="6" t="s">
        <v>109</v>
      </c>
      <c r="G389" s="17">
        <v>525</v>
      </c>
      <c r="H389" s="17">
        <v>1050</v>
      </c>
      <c r="I389" s="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>
      <c r="A390" s="7">
        <v>381</v>
      </c>
      <c r="B390" s="16"/>
      <c r="C390" s="16" t="s">
        <v>652</v>
      </c>
      <c r="D390" s="6"/>
      <c r="E390" s="7">
        <v>30</v>
      </c>
      <c r="F390" s="6" t="s">
        <v>85</v>
      </c>
      <c r="G390" s="17">
        <v>100</v>
      </c>
      <c r="H390" s="17">
        <v>3000</v>
      </c>
      <c r="I390" s="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>
      <c r="A391" s="7">
        <v>382</v>
      </c>
      <c r="B391" s="16"/>
      <c r="C391" s="16" t="s">
        <v>211</v>
      </c>
      <c r="D391" s="6"/>
      <c r="E391" s="7">
        <v>2</v>
      </c>
      <c r="F391" s="6" t="s">
        <v>125</v>
      </c>
      <c r="G391" s="17">
        <v>450</v>
      </c>
      <c r="H391" s="17">
        <v>900</v>
      </c>
      <c r="I391" s="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>
      <c r="A392" s="7">
        <v>383</v>
      </c>
      <c r="B392" s="16"/>
      <c r="C392" s="16" t="s">
        <v>174</v>
      </c>
      <c r="D392" s="6"/>
      <c r="E392" s="7">
        <v>30</v>
      </c>
      <c r="F392" s="6" t="s">
        <v>85</v>
      </c>
      <c r="G392" s="17">
        <v>1300</v>
      </c>
      <c r="H392" s="17">
        <v>39000</v>
      </c>
      <c r="I392" s="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ht="25.5">
      <c r="A393" s="9">
        <v>384</v>
      </c>
      <c r="B393" s="13" t="s">
        <v>23</v>
      </c>
      <c r="C393" s="13" t="s">
        <v>319</v>
      </c>
      <c r="D393" s="14" t="s">
        <v>38</v>
      </c>
      <c r="E393" s="14"/>
      <c r="F393" s="14"/>
      <c r="G393" s="13"/>
      <c r="H393" s="15">
        <v>71025</v>
      </c>
      <c r="I393" s="14" t="s">
        <v>26</v>
      </c>
      <c r="J393" s="19"/>
      <c r="K393" s="19">
        <v>1</v>
      </c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>
      <c r="A394" s="7">
        <v>385</v>
      </c>
      <c r="B394" s="16"/>
      <c r="C394" s="16" t="s">
        <v>153</v>
      </c>
      <c r="D394" s="6"/>
      <c r="E394" s="7">
        <v>30</v>
      </c>
      <c r="F394" s="6" t="s">
        <v>81</v>
      </c>
      <c r="G394" s="17">
        <v>150</v>
      </c>
      <c r="H394" s="17">
        <v>4500</v>
      </c>
      <c r="I394" s="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>
      <c r="A395" s="7">
        <v>386</v>
      </c>
      <c r="B395" s="16"/>
      <c r="C395" s="16" t="s">
        <v>150</v>
      </c>
      <c r="D395" s="6"/>
      <c r="E395" s="7">
        <v>30</v>
      </c>
      <c r="F395" s="6" t="s">
        <v>81</v>
      </c>
      <c r="G395" s="17">
        <v>120</v>
      </c>
      <c r="H395" s="17">
        <v>3600</v>
      </c>
      <c r="I395" s="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>
      <c r="A396" s="7">
        <v>387</v>
      </c>
      <c r="B396" s="16"/>
      <c r="C396" s="16" t="s">
        <v>151</v>
      </c>
      <c r="D396" s="6"/>
      <c r="E396" s="7">
        <v>30</v>
      </c>
      <c r="F396" s="6" t="s">
        <v>81</v>
      </c>
      <c r="G396" s="17">
        <v>180</v>
      </c>
      <c r="H396" s="17">
        <v>5400</v>
      </c>
      <c r="I396" s="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>
      <c r="A397" s="7">
        <v>388</v>
      </c>
      <c r="B397" s="16"/>
      <c r="C397" s="16" t="s">
        <v>150</v>
      </c>
      <c r="D397" s="6"/>
      <c r="E397" s="7">
        <v>30</v>
      </c>
      <c r="F397" s="6" t="s">
        <v>81</v>
      </c>
      <c r="G397" s="17">
        <v>120</v>
      </c>
      <c r="H397" s="17">
        <v>3600</v>
      </c>
      <c r="I397" s="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>
      <c r="A398" s="7">
        <v>389</v>
      </c>
      <c r="B398" s="16"/>
      <c r="C398" s="16" t="s">
        <v>156</v>
      </c>
      <c r="D398" s="6"/>
      <c r="E398" s="7">
        <v>30</v>
      </c>
      <c r="F398" s="6" t="s">
        <v>81</v>
      </c>
      <c r="G398" s="17">
        <v>180</v>
      </c>
      <c r="H398" s="17">
        <v>5400</v>
      </c>
      <c r="I398" s="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>
      <c r="A399" s="7">
        <v>390</v>
      </c>
      <c r="B399" s="16"/>
      <c r="C399" s="16" t="s">
        <v>210</v>
      </c>
      <c r="D399" s="6"/>
      <c r="E399" s="7">
        <v>30</v>
      </c>
      <c r="F399" s="6" t="s">
        <v>85</v>
      </c>
      <c r="G399" s="17">
        <v>20</v>
      </c>
      <c r="H399" s="17">
        <v>600</v>
      </c>
      <c r="I399" s="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>
      <c r="A400" s="7">
        <v>391</v>
      </c>
      <c r="B400" s="16"/>
      <c r="C400" s="16" t="s">
        <v>652</v>
      </c>
      <c r="D400" s="6"/>
      <c r="E400" s="7">
        <v>30</v>
      </c>
      <c r="F400" s="6" t="s">
        <v>85</v>
      </c>
      <c r="G400" s="17">
        <v>100</v>
      </c>
      <c r="H400" s="17">
        <v>3000</v>
      </c>
      <c r="I400" s="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>
      <c r="A401" s="7">
        <v>392</v>
      </c>
      <c r="B401" s="16"/>
      <c r="C401" s="16" t="s">
        <v>235</v>
      </c>
      <c r="D401" s="6"/>
      <c r="E401" s="7">
        <v>3</v>
      </c>
      <c r="F401" s="6" t="s">
        <v>109</v>
      </c>
      <c r="G401" s="17">
        <v>525</v>
      </c>
      <c r="H401" s="17">
        <v>1575</v>
      </c>
      <c r="I401" s="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>
      <c r="A402" s="7">
        <v>393</v>
      </c>
      <c r="B402" s="16"/>
      <c r="C402" s="16" t="s">
        <v>211</v>
      </c>
      <c r="D402" s="6"/>
      <c r="E402" s="7">
        <v>3</v>
      </c>
      <c r="F402" s="6" t="s">
        <v>125</v>
      </c>
      <c r="G402" s="17">
        <v>450</v>
      </c>
      <c r="H402" s="17">
        <v>1350</v>
      </c>
      <c r="I402" s="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>
      <c r="A403" s="7">
        <v>394</v>
      </c>
      <c r="B403" s="16"/>
      <c r="C403" s="16" t="s">
        <v>174</v>
      </c>
      <c r="D403" s="6"/>
      <c r="E403" s="7">
        <v>30</v>
      </c>
      <c r="F403" s="6" t="s">
        <v>85</v>
      </c>
      <c r="G403" s="17">
        <v>1300</v>
      </c>
      <c r="H403" s="17">
        <v>39000</v>
      </c>
      <c r="I403" s="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>
      <c r="A404" s="7">
        <v>395</v>
      </c>
      <c r="B404" s="16"/>
      <c r="C404" s="16" t="s">
        <v>341</v>
      </c>
      <c r="D404" s="6"/>
      <c r="E404" s="7">
        <v>15</v>
      </c>
      <c r="F404" s="6" t="s">
        <v>109</v>
      </c>
      <c r="G404" s="17">
        <v>200</v>
      </c>
      <c r="H404" s="17">
        <v>3000</v>
      </c>
      <c r="I404" s="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ht="25.5">
      <c r="A405" s="9">
        <v>396</v>
      </c>
      <c r="B405" s="13" t="s">
        <v>23</v>
      </c>
      <c r="C405" s="13" t="s">
        <v>321</v>
      </c>
      <c r="D405" s="14" t="s">
        <v>38</v>
      </c>
      <c r="E405" s="14"/>
      <c r="F405" s="14"/>
      <c r="G405" s="13"/>
      <c r="H405" s="15">
        <v>215238</v>
      </c>
      <c r="I405" s="14" t="s">
        <v>26</v>
      </c>
      <c r="J405" s="19"/>
      <c r="K405" s="19">
        <v>1</v>
      </c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>
      <c r="A406" s="7">
        <v>397</v>
      </c>
      <c r="B406" s="16"/>
      <c r="C406" s="16" t="s">
        <v>153</v>
      </c>
      <c r="D406" s="6"/>
      <c r="E406" s="7">
        <v>45</v>
      </c>
      <c r="F406" s="6" t="s">
        <v>81</v>
      </c>
      <c r="G406" s="17">
        <v>180</v>
      </c>
      <c r="H406" s="17">
        <v>8100</v>
      </c>
      <c r="I406" s="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>
      <c r="A407" s="7">
        <v>398</v>
      </c>
      <c r="B407" s="16"/>
      <c r="C407" s="16" t="s">
        <v>150</v>
      </c>
      <c r="D407" s="6"/>
      <c r="E407" s="7">
        <v>45</v>
      </c>
      <c r="F407" s="6" t="s">
        <v>81</v>
      </c>
      <c r="G407" s="17">
        <v>150</v>
      </c>
      <c r="H407" s="17">
        <v>6750</v>
      </c>
      <c r="I407" s="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>
      <c r="A408" s="7">
        <v>399</v>
      </c>
      <c r="B408" s="16"/>
      <c r="C408" s="16" t="s">
        <v>151</v>
      </c>
      <c r="D408" s="6"/>
      <c r="E408" s="7">
        <v>45</v>
      </c>
      <c r="F408" s="6" t="s">
        <v>81</v>
      </c>
      <c r="G408" s="17">
        <v>250</v>
      </c>
      <c r="H408" s="17">
        <v>11250</v>
      </c>
      <c r="I408" s="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>
      <c r="A409" s="7">
        <v>400</v>
      </c>
      <c r="B409" s="16"/>
      <c r="C409" s="16" t="s">
        <v>150</v>
      </c>
      <c r="D409" s="6"/>
      <c r="E409" s="7">
        <v>45</v>
      </c>
      <c r="F409" s="6" t="s">
        <v>81</v>
      </c>
      <c r="G409" s="17">
        <v>150</v>
      </c>
      <c r="H409" s="17">
        <v>6750</v>
      </c>
      <c r="I409" s="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>
      <c r="A410" s="7">
        <v>401</v>
      </c>
      <c r="B410" s="16"/>
      <c r="C410" s="16" t="s">
        <v>156</v>
      </c>
      <c r="D410" s="6"/>
      <c r="E410" s="7">
        <v>45</v>
      </c>
      <c r="F410" s="6" t="s">
        <v>81</v>
      </c>
      <c r="G410" s="17">
        <v>250</v>
      </c>
      <c r="H410" s="17">
        <v>11250</v>
      </c>
      <c r="I410" s="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>
      <c r="A411" s="7">
        <v>402</v>
      </c>
      <c r="B411" s="16"/>
      <c r="C411" s="16" t="s">
        <v>685</v>
      </c>
      <c r="D411" s="6"/>
      <c r="E411" s="7">
        <v>2</v>
      </c>
      <c r="F411" s="6" t="s">
        <v>206</v>
      </c>
      <c r="G411" s="17">
        <v>14999</v>
      </c>
      <c r="H411" s="17">
        <v>29998</v>
      </c>
      <c r="I411" s="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>
      <c r="A412" s="7">
        <v>403</v>
      </c>
      <c r="B412" s="16"/>
      <c r="C412" s="16" t="s">
        <v>661</v>
      </c>
      <c r="D412" s="6"/>
      <c r="E412" s="7">
        <v>1</v>
      </c>
      <c r="F412" s="6" t="s">
        <v>206</v>
      </c>
      <c r="G412" s="17">
        <v>7502</v>
      </c>
      <c r="H412" s="17">
        <v>7502</v>
      </c>
      <c r="I412" s="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>
      <c r="A413" s="7">
        <v>404</v>
      </c>
      <c r="B413" s="16"/>
      <c r="C413" s="16" t="s">
        <v>686</v>
      </c>
      <c r="D413" s="6"/>
      <c r="E413" s="7">
        <v>1</v>
      </c>
      <c r="F413" s="6" t="s">
        <v>206</v>
      </c>
      <c r="G413" s="17">
        <v>14499</v>
      </c>
      <c r="H413" s="17">
        <v>14499</v>
      </c>
      <c r="I413" s="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>
      <c r="A414" s="7">
        <v>405</v>
      </c>
      <c r="B414" s="16"/>
      <c r="C414" s="16" t="s">
        <v>687</v>
      </c>
      <c r="D414" s="6"/>
      <c r="E414" s="7">
        <v>1</v>
      </c>
      <c r="F414" s="6" t="s">
        <v>134</v>
      </c>
      <c r="G414" s="17">
        <v>13500</v>
      </c>
      <c r="H414" s="17">
        <v>13500</v>
      </c>
      <c r="I414" s="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>
      <c r="A415" s="7">
        <v>406</v>
      </c>
      <c r="B415" s="16"/>
      <c r="C415" s="16" t="s">
        <v>688</v>
      </c>
      <c r="D415" s="6"/>
      <c r="E415" s="7">
        <v>5</v>
      </c>
      <c r="F415" s="6" t="s">
        <v>117</v>
      </c>
      <c r="G415" s="17">
        <v>750</v>
      </c>
      <c r="H415" s="17">
        <v>3750</v>
      </c>
      <c r="I415" s="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>
      <c r="A416" s="7">
        <v>407</v>
      </c>
      <c r="B416" s="16"/>
      <c r="C416" s="16" t="s">
        <v>689</v>
      </c>
      <c r="D416" s="6"/>
      <c r="E416" s="7">
        <v>1</v>
      </c>
      <c r="F416" s="6" t="s">
        <v>112</v>
      </c>
      <c r="G416" s="17">
        <v>12000</v>
      </c>
      <c r="H416" s="17">
        <v>12000</v>
      </c>
      <c r="I416" s="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>
      <c r="A417" s="7">
        <v>408</v>
      </c>
      <c r="B417" s="16"/>
      <c r="C417" s="16" t="s">
        <v>690</v>
      </c>
      <c r="D417" s="6"/>
      <c r="E417" s="7">
        <v>1</v>
      </c>
      <c r="F417" s="6" t="s">
        <v>206</v>
      </c>
      <c r="G417" s="17">
        <v>14999</v>
      </c>
      <c r="H417" s="17">
        <v>14999</v>
      </c>
      <c r="I417" s="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>
      <c r="A418" s="7">
        <v>409</v>
      </c>
      <c r="B418" s="16"/>
      <c r="C418" s="16" t="s">
        <v>210</v>
      </c>
      <c r="D418" s="6"/>
      <c r="E418" s="7">
        <v>45</v>
      </c>
      <c r="F418" s="6" t="s">
        <v>85</v>
      </c>
      <c r="G418" s="17">
        <v>20</v>
      </c>
      <c r="H418" s="17">
        <v>900</v>
      </c>
      <c r="I418" s="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>
      <c r="A419" s="7">
        <v>410</v>
      </c>
      <c r="B419" s="16"/>
      <c r="C419" s="16" t="s">
        <v>211</v>
      </c>
      <c r="D419" s="6"/>
      <c r="E419" s="7">
        <v>1</v>
      </c>
      <c r="F419" s="6" t="s">
        <v>212</v>
      </c>
      <c r="G419" s="17">
        <v>450</v>
      </c>
      <c r="H419" s="17">
        <v>450</v>
      </c>
      <c r="I419" s="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>
      <c r="A420" s="7">
        <v>411</v>
      </c>
      <c r="B420" s="16"/>
      <c r="C420" s="16" t="s">
        <v>667</v>
      </c>
      <c r="D420" s="6"/>
      <c r="E420" s="7">
        <v>2</v>
      </c>
      <c r="F420" s="6" t="s">
        <v>109</v>
      </c>
      <c r="G420" s="17">
        <v>525</v>
      </c>
      <c r="H420" s="17">
        <v>1050</v>
      </c>
      <c r="I420" s="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>
      <c r="A421" s="7">
        <v>412</v>
      </c>
      <c r="B421" s="16"/>
      <c r="C421" s="16" t="s">
        <v>663</v>
      </c>
      <c r="D421" s="6"/>
      <c r="E421" s="7">
        <v>45</v>
      </c>
      <c r="F421" s="6" t="s">
        <v>85</v>
      </c>
      <c r="G421" s="17">
        <v>100</v>
      </c>
      <c r="H421" s="17">
        <v>4500</v>
      </c>
      <c r="I421" s="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>
      <c r="A422" s="7">
        <v>413</v>
      </c>
      <c r="B422" s="16"/>
      <c r="C422" s="16" t="s">
        <v>92</v>
      </c>
      <c r="D422" s="6"/>
      <c r="E422" s="7">
        <v>1</v>
      </c>
      <c r="F422" s="6" t="s">
        <v>206</v>
      </c>
      <c r="G422" s="17">
        <v>14999</v>
      </c>
      <c r="H422" s="17">
        <v>14999</v>
      </c>
      <c r="I422" s="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>
      <c r="A423" s="7">
        <v>414</v>
      </c>
      <c r="B423" s="16"/>
      <c r="C423" s="16" t="s">
        <v>167</v>
      </c>
      <c r="D423" s="6"/>
      <c r="E423" s="7">
        <v>1</v>
      </c>
      <c r="F423" s="6" t="s">
        <v>206</v>
      </c>
      <c r="G423" s="17">
        <v>550</v>
      </c>
      <c r="H423" s="17">
        <v>550</v>
      </c>
      <c r="I423" s="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>
      <c r="A424" s="7">
        <v>415</v>
      </c>
      <c r="B424" s="16"/>
      <c r="C424" s="16" t="s">
        <v>335</v>
      </c>
      <c r="D424" s="6"/>
      <c r="E424" s="7">
        <v>1</v>
      </c>
      <c r="F424" s="6" t="s">
        <v>206</v>
      </c>
      <c r="G424" s="17">
        <v>950</v>
      </c>
      <c r="H424" s="17">
        <v>950</v>
      </c>
      <c r="I424" s="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>
      <c r="A425" s="7">
        <v>416</v>
      </c>
      <c r="B425" s="16"/>
      <c r="C425" s="16" t="s">
        <v>568</v>
      </c>
      <c r="D425" s="6"/>
      <c r="E425" s="7">
        <v>1</v>
      </c>
      <c r="F425" s="6" t="s">
        <v>206</v>
      </c>
      <c r="G425" s="17">
        <v>12550</v>
      </c>
      <c r="H425" s="17">
        <v>12550</v>
      </c>
      <c r="I425" s="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ht="25.5">
      <c r="A426" s="7">
        <v>417</v>
      </c>
      <c r="B426" s="16"/>
      <c r="C426" s="16" t="s">
        <v>434</v>
      </c>
      <c r="D426" s="6"/>
      <c r="E426" s="7">
        <v>1</v>
      </c>
      <c r="F426" s="6" t="s">
        <v>206</v>
      </c>
      <c r="G426" s="17">
        <v>3888.62</v>
      </c>
      <c r="H426" s="17">
        <v>3888.62</v>
      </c>
      <c r="I426" s="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>
      <c r="A427" s="7">
        <v>418</v>
      </c>
      <c r="B427" s="16"/>
      <c r="C427" s="16" t="s">
        <v>435</v>
      </c>
      <c r="D427" s="6"/>
      <c r="E427" s="7">
        <v>1</v>
      </c>
      <c r="F427" s="6" t="s">
        <v>206</v>
      </c>
      <c r="G427" s="17">
        <v>10122.379999999999</v>
      </c>
      <c r="H427" s="17">
        <v>10122.379999999999</v>
      </c>
      <c r="I427" s="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ht="38.25">
      <c r="A428" s="7">
        <v>419</v>
      </c>
      <c r="B428" s="16"/>
      <c r="C428" s="16" t="s">
        <v>436</v>
      </c>
      <c r="D428" s="6"/>
      <c r="E428" s="7">
        <v>1</v>
      </c>
      <c r="F428" s="6" t="s">
        <v>206</v>
      </c>
      <c r="G428" s="17">
        <v>3780</v>
      </c>
      <c r="H428" s="17">
        <v>3780</v>
      </c>
      <c r="I428" s="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ht="25.5">
      <c r="A429" s="7">
        <v>420</v>
      </c>
      <c r="B429" s="16"/>
      <c r="C429" s="16" t="s">
        <v>437</v>
      </c>
      <c r="D429" s="6"/>
      <c r="E429" s="7">
        <v>1</v>
      </c>
      <c r="F429" s="6" t="s">
        <v>206</v>
      </c>
      <c r="G429" s="17">
        <v>4650</v>
      </c>
      <c r="H429" s="17">
        <v>4650</v>
      </c>
      <c r="I429" s="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>
      <c r="A430" s="7">
        <v>421</v>
      </c>
      <c r="B430" s="16"/>
      <c r="C430" s="16" t="s">
        <v>569</v>
      </c>
      <c r="D430" s="6"/>
      <c r="E430" s="7">
        <v>1</v>
      </c>
      <c r="F430" s="6" t="s">
        <v>206</v>
      </c>
      <c r="G430" s="17">
        <v>8500</v>
      </c>
      <c r="H430" s="17">
        <v>8500</v>
      </c>
      <c r="I430" s="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>
      <c r="A431" s="7">
        <v>422</v>
      </c>
      <c r="B431" s="16"/>
      <c r="C431" s="16" t="s">
        <v>439</v>
      </c>
      <c r="D431" s="6"/>
      <c r="E431" s="7">
        <v>1</v>
      </c>
      <c r="F431" s="6" t="s">
        <v>206</v>
      </c>
      <c r="G431" s="17">
        <v>4500</v>
      </c>
      <c r="H431" s="17">
        <v>4500</v>
      </c>
      <c r="I431" s="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>
      <c r="A432" s="7">
        <v>423</v>
      </c>
      <c r="B432" s="16"/>
      <c r="C432" s="16" t="s">
        <v>166</v>
      </c>
      <c r="D432" s="6"/>
      <c r="E432" s="7">
        <v>1</v>
      </c>
      <c r="F432" s="6" t="s">
        <v>206</v>
      </c>
      <c r="G432" s="17">
        <v>3500</v>
      </c>
      <c r="H432" s="17">
        <v>3500</v>
      </c>
      <c r="I432" s="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ht="25.5">
      <c r="A433" s="9">
        <v>424</v>
      </c>
      <c r="B433" s="13" t="s">
        <v>23</v>
      </c>
      <c r="C433" s="13" t="s">
        <v>257</v>
      </c>
      <c r="D433" s="14" t="s">
        <v>38</v>
      </c>
      <c r="E433" s="14"/>
      <c r="F433" s="14"/>
      <c r="G433" s="13"/>
      <c r="H433" s="15">
        <v>183890</v>
      </c>
      <c r="I433" s="14" t="s">
        <v>26</v>
      </c>
      <c r="J433" s="19"/>
      <c r="K433" s="19"/>
      <c r="L433" s="19"/>
      <c r="M433" s="19"/>
      <c r="N433" s="19"/>
      <c r="O433" s="19">
        <v>1</v>
      </c>
      <c r="P433" s="19"/>
      <c r="Q433" s="19"/>
      <c r="R433" s="19"/>
      <c r="S433" s="19"/>
      <c r="T433" s="19"/>
      <c r="U433" s="19"/>
    </row>
    <row r="434" spans="1:21">
      <c r="A434" s="7">
        <v>425</v>
      </c>
      <c r="B434" s="16"/>
      <c r="C434" s="16" t="s">
        <v>153</v>
      </c>
      <c r="D434" s="6"/>
      <c r="E434" s="7">
        <v>60</v>
      </c>
      <c r="F434" s="6" t="s">
        <v>81</v>
      </c>
      <c r="G434" s="17">
        <v>180</v>
      </c>
      <c r="H434" s="17">
        <v>10800</v>
      </c>
      <c r="I434" s="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>
      <c r="A435" s="7">
        <v>426</v>
      </c>
      <c r="B435" s="16"/>
      <c r="C435" s="16" t="s">
        <v>615</v>
      </c>
      <c r="D435" s="6"/>
      <c r="E435" s="7">
        <v>60</v>
      </c>
      <c r="F435" s="6" t="s">
        <v>81</v>
      </c>
      <c r="G435" s="17">
        <v>150</v>
      </c>
      <c r="H435" s="17">
        <v>9000</v>
      </c>
      <c r="I435" s="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>
      <c r="A436" s="7">
        <v>427</v>
      </c>
      <c r="B436" s="16"/>
      <c r="C436" s="16" t="s">
        <v>151</v>
      </c>
      <c r="D436" s="6"/>
      <c r="E436" s="7">
        <v>60</v>
      </c>
      <c r="F436" s="6" t="s">
        <v>81</v>
      </c>
      <c r="G436" s="17">
        <v>250</v>
      </c>
      <c r="H436" s="17">
        <v>15000</v>
      </c>
      <c r="I436" s="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>
      <c r="A437" s="7">
        <v>428</v>
      </c>
      <c r="B437" s="16"/>
      <c r="C437" s="16" t="s">
        <v>616</v>
      </c>
      <c r="D437" s="6"/>
      <c r="E437" s="7">
        <v>60</v>
      </c>
      <c r="F437" s="6" t="s">
        <v>81</v>
      </c>
      <c r="G437" s="17">
        <v>150</v>
      </c>
      <c r="H437" s="17">
        <v>9000</v>
      </c>
      <c r="I437" s="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>
      <c r="A438" s="7">
        <v>429</v>
      </c>
      <c r="B438" s="16"/>
      <c r="C438" s="16" t="s">
        <v>156</v>
      </c>
      <c r="D438" s="6"/>
      <c r="E438" s="7">
        <v>60</v>
      </c>
      <c r="F438" s="6" t="s">
        <v>81</v>
      </c>
      <c r="G438" s="17">
        <v>250</v>
      </c>
      <c r="H438" s="17">
        <v>15000</v>
      </c>
      <c r="I438" s="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>
      <c r="A439" s="7">
        <v>430</v>
      </c>
      <c r="B439" s="16"/>
      <c r="C439" s="16" t="s">
        <v>691</v>
      </c>
      <c r="D439" s="6"/>
      <c r="E439" s="7">
        <v>3</v>
      </c>
      <c r="F439" s="6" t="s">
        <v>206</v>
      </c>
      <c r="G439" s="17">
        <v>14999</v>
      </c>
      <c r="H439" s="17">
        <v>44997</v>
      </c>
      <c r="I439" s="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>
      <c r="A440" s="7">
        <v>431</v>
      </c>
      <c r="B440" s="16"/>
      <c r="C440" s="16" t="s">
        <v>692</v>
      </c>
      <c r="D440" s="6"/>
      <c r="E440" s="7">
        <v>3</v>
      </c>
      <c r="F440" s="6" t="s">
        <v>206</v>
      </c>
      <c r="G440" s="17">
        <v>12167.67</v>
      </c>
      <c r="H440" s="17">
        <v>36503.01</v>
      </c>
      <c r="I440" s="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>
      <c r="A441" s="7">
        <v>432</v>
      </c>
      <c r="B441" s="16"/>
      <c r="C441" s="16" t="s">
        <v>210</v>
      </c>
      <c r="D441" s="6"/>
      <c r="E441" s="7">
        <v>60</v>
      </c>
      <c r="F441" s="6" t="s">
        <v>85</v>
      </c>
      <c r="G441" s="17">
        <v>20</v>
      </c>
      <c r="H441" s="17">
        <v>1200</v>
      </c>
      <c r="I441" s="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>
      <c r="A442" s="7">
        <v>433</v>
      </c>
      <c r="B442" s="16"/>
      <c r="C442" s="16" t="s">
        <v>211</v>
      </c>
      <c r="D442" s="6"/>
      <c r="E442" s="7">
        <v>1</v>
      </c>
      <c r="F442" s="6" t="s">
        <v>212</v>
      </c>
      <c r="G442" s="17">
        <v>519.99</v>
      </c>
      <c r="H442" s="17">
        <v>519.99</v>
      </c>
      <c r="I442" s="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>
      <c r="A443" s="7">
        <v>434</v>
      </c>
      <c r="B443" s="16"/>
      <c r="C443" s="16" t="s">
        <v>652</v>
      </c>
      <c r="D443" s="6"/>
      <c r="E443" s="7">
        <v>15</v>
      </c>
      <c r="F443" s="6" t="s">
        <v>85</v>
      </c>
      <c r="G443" s="17">
        <v>100</v>
      </c>
      <c r="H443" s="17">
        <v>1500</v>
      </c>
      <c r="I443" s="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>
      <c r="A444" s="7">
        <v>435</v>
      </c>
      <c r="B444" s="16"/>
      <c r="C444" s="16" t="s">
        <v>264</v>
      </c>
      <c r="D444" s="6"/>
      <c r="E444" s="7">
        <v>1</v>
      </c>
      <c r="F444" s="6" t="s">
        <v>162</v>
      </c>
      <c r="G444" s="17">
        <v>1500</v>
      </c>
      <c r="H444" s="17">
        <v>1500</v>
      </c>
      <c r="I444" s="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>
      <c r="A445" s="7">
        <v>436</v>
      </c>
      <c r="B445" s="16"/>
      <c r="C445" s="16" t="s">
        <v>209</v>
      </c>
      <c r="D445" s="6"/>
      <c r="E445" s="7">
        <v>1</v>
      </c>
      <c r="F445" s="6" t="s">
        <v>91</v>
      </c>
      <c r="G445" s="17">
        <v>1900</v>
      </c>
      <c r="H445" s="17">
        <v>1900</v>
      </c>
      <c r="I445" s="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>
      <c r="A446" s="7">
        <v>437</v>
      </c>
      <c r="B446" s="16"/>
      <c r="C446" s="16" t="s">
        <v>217</v>
      </c>
      <c r="D446" s="6"/>
      <c r="E446" s="7">
        <v>2</v>
      </c>
      <c r="F446" s="6" t="s">
        <v>112</v>
      </c>
      <c r="G446" s="17">
        <v>550</v>
      </c>
      <c r="H446" s="17">
        <v>1100</v>
      </c>
      <c r="I446" s="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>
      <c r="A447" s="7">
        <v>438</v>
      </c>
      <c r="B447" s="16"/>
      <c r="C447" s="16" t="s">
        <v>286</v>
      </c>
      <c r="D447" s="6"/>
      <c r="E447" s="7">
        <v>3</v>
      </c>
      <c r="F447" s="6" t="s">
        <v>287</v>
      </c>
      <c r="G447" s="17">
        <v>160</v>
      </c>
      <c r="H447" s="17">
        <v>480</v>
      </c>
      <c r="I447" s="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>
      <c r="A448" s="7">
        <v>439</v>
      </c>
      <c r="B448" s="16"/>
      <c r="C448" s="16" t="s">
        <v>677</v>
      </c>
      <c r="D448" s="6"/>
      <c r="E448" s="7">
        <v>2</v>
      </c>
      <c r="F448" s="6" t="s">
        <v>206</v>
      </c>
      <c r="G448" s="17">
        <v>7500</v>
      </c>
      <c r="H448" s="17">
        <v>15000</v>
      </c>
      <c r="I448" s="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>
      <c r="A449" s="7">
        <v>440</v>
      </c>
      <c r="B449" s="16"/>
      <c r="C449" s="16" t="s">
        <v>288</v>
      </c>
      <c r="D449" s="6"/>
      <c r="E449" s="7">
        <v>3</v>
      </c>
      <c r="F449" s="6" t="s">
        <v>85</v>
      </c>
      <c r="G449" s="17">
        <v>250</v>
      </c>
      <c r="H449" s="17">
        <v>750</v>
      </c>
      <c r="I449" s="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>
      <c r="A450" s="7">
        <v>441</v>
      </c>
      <c r="B450" s="16"/>
      <c r="C450" s="16" t="s">
        <v>219</v>
      </c>
      <c r="D450" s="6"/>
      <c r="E450" s="7">
        <v>3</v>
      </c>
      <c r="F450" s="6" t="s">
        <v>246</v>
      </c>
      <c r="G450" s="17">
        <v>450</v>
      </c>
      <c r="H450" s="17">
        <v>1350</v>
      </c>
      <c r="I450" s="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>
      <c r="A451" s="7">
        <v>442</v>
      </c>
      <c r="B451" s="16"/>
      <c r="C451" s="16" t="s">
        <v>658</v>
      </c>
      <c r="D451" s="6"/>
      <c r="E451" s="7">
        <v>10</v>
      </c>
      <c r="F451" s="6" t="s">
        <v>134</v>
      </c>
      <c r="G451" s="17">
        <v>195</v>
      </c>
      <c r="H451" s="17">
        <v>1950</v>
      </c>
      <c r="I451" s="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>
      <c r="A452" s="7">
        <v>443</v>
      </c>
      <c r="B452" s="16"/>
      <c r="C452" s="16" t="s">
        <v>657</v>
      </c>
      <c r="D452" s="6"/>
      <c r="E452" s="7">
        <v>20</v>
      </c>
      <c r="F452" s="6" t="s">
        <v>85</v>
      </c>
      <c r="G452" s="17">
        <v>47</v>
      </c>
      <c r="H452" s="17">
        <v>940</v>
      </c>
      <c r="I452" s="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>
      <c r="A453" s="7">
        <v>444</v>
      </c>
      <c r="B453" s="16"/>
      <c r="C453" s="16" t="s">
        <v>216</v>
      </c>
      <c r="D453" s="6"/>
      <c r="E453" s="7">
        <v>5</v>
      </c>
      <c r="F453" s="6" t="s">
        <v>85</v>
      </c>
      <c r="G453" s="17">
        <v>700</v>
      </c>
      <c r="H453" s="17">
        <v>3500</v>
      </c>
      <c r="I453" s="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>
      <c r="A454" s="7">
        <v>445</v>
      </c>
      <c r="B454" s="16"/>
      <c r="C454" s="16" t="s">
        <v>221</v>
      </c>
      <c r="D454" s="6"/>
      <c r="E454" s="7">
        <v>5</v>
      </c>
      <c r="F454" s="6" t="s">
        <v>246</v>
      </c>
      <c r="G454" s="17">
        <v>1200</v>
      </c>
      <c r="H454" s="17">
        <v>6000</v>
      </c>
      <c r="I454" s="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>
      <c r="A455" s="7">
        <v>446</v>
      </c>
      <c r="B455" s="16"/>
      <c r="C455" s="16" t="s">
        <v>222</v>
      </c>
      <c r="D455" s="6"/>
      <c r="E455" s="7">
        <v>2</v>
      </c>
      <c r="F455" s="6" t="s">
        <v>223</v>
      </c>
      <c r="G455" s="17">
        <v>550</v>
      </c>
      <c r="H455" s="17">
        <v>1100</v>
      </c>
      <c r="I455" s="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>
      <c r="A456" s="7">
        <v>447</v>
      </c>
      <c r="B456" s="16"/>
      <c r="C456" s="16" t="s">
        <v>224</v>
      </c>
      <c r="D456" s="6"/>
      <c r="E456" s="7">
        <v>5</v>
      </c>
      <c r="F456" s="6" t="s">
        <v>85</v>
      </c>
      <c r="G456" s="17">
        <v>15</v>
      </c>
      <c r="H456" s="17">
        <v>75</v>
      </c>
      <c r="I456" s="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>
      <c r="A457" s="7">
        <v>448</v>
      </c>
      <c r="B457" s="16"/>
      <c r="C457" s="16" t="s">
        <v>228</v>
      </c>
      <c r="D457" s="6"/>
      <c r="E457" s="7">
        <v>60</v>
      </c>
      <c r="F457" s="6" t="s">
        <v>85</v>
      </c>
      <c r="G457" s="17">
        <v>35</v>
      </c>
      <c r="H457" s="17">
        <v>2100</v>
      </c>
      <c r="I457" s="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>
      <c r="A458" s="7">
        <v>449</v>
      </c>
      <c r="B458" s="16"/>
      <c r="C458" s="16" t="s">
        <v>235</v>
      </c>
      <c r="D458" s="6"/>
      <c r="E458" s="7">
        <v>5</v>
      </c>
      <c r="F458" s="6" t="s">
        <v>117</v>
      </c>
      <c r="G458" s="17">
        <v>525</v>
      </c>
      <c r="H458" s="17">
        <v>2625</v>
      </c>
      <c r="I458" s="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ht="25.5">
      <c r="A459" s="9">
        <v>450</v>
      </c>
      <c r="B459" s="13" t="s">
        <v>23</v>
      </c>
      <c r="C459" s="13" t="s">
        <v>279</v>
      </c>
      <c r="D459" s="14" t="s">
        <v>38</v>
      </c>
      <c r="E459" s="14"/>
      <c r="F459" s="14"/>
      <c r="G459" s="13"/>
      <c r="H459" s="15">
        <v>450154</v>
      </c>
      <c r="I459" s="14" t="s">
        <v>26</v>
      </c>
      <c r="J459" s="19"/>
      <c r="K459" s="19"/>
      <c r="L459" s="19"/>
      <c r="M459" s="19"/>
      <c r="N459" s="19"/>
      <c r="O459" s="19">
        <v>1</v>
      </c>
      <c r="P459" s="19"/>
      <c r="Q459" s="19"/>
      <c r="R459" s="19"/>
      <c r="S459" s="19"/>
      <c r="T459" s="19"/>
      <c r="U459" s="19"/>
    </row>
    <row r="460" spans="1:21">
      <c r="A460" s="7">
        <v>451</v>
      </c>
      <c r="B460" s="16"/>
      <c r="C460" s="16" t="s">
        <v>677</v>
      </c>
      <c r="D460" s="6"/>
      <c r="E460" s="7">
        <v>2</v>
      </c>
      <c r="F460" s="6" t="s">
        <v>206</v>
      </c>
      <c r="G460" s="17">
        <v>7500</v>
      </c>
      <c r="H460" s="17">
        <v>15000</v>
      </c>
      <c r="I460" s="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>
      <c r="A461" s="7">
        <v>452</v>
      </c>
      <c r="B461" s="16"/>
      <c r="C461" s="16" t="s">
        <v>669</v>
      </c>
      <c r="D461" s="6"/>
      <c r="E461" s="7">
        <v>70</v>
      </c>
      <c r="F461" s="6" t="s">
        <v>81</v>
      </c>
      <c r="G461" s="17">
        <v>300</v>
      </c>
      <c r="H461" s="17">
        <v>21000</v>
      </c>
      <c r="I461" s="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>
      <c r="A462" s="7">
        <v>453</v>
      </c>
      <c r="B462" s="16"/>
      <c r="C462" s="16" t="s">
        <v>670</v>
      </c>
      <c r="D462" s="6"/>
      <c r="E462" s="7">
        <v>70</v>
      </c>
      <c r="F462" s="6" t="s">
        <v>81</v>
      </c>
      <c r="G462" s="17">
        <v>240</v>
      </c>
      <c r="H462" s="17">
        <v>16800</v>
      </c>
      <c r="I462" s="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>
      <c r="A463" s="7">
        <v>454</v>
      </c>
      <c r="B463" s="16"/>
      <c r="C463" s="16" t="s">
        <v>671</v>
      </c>
      <c r="D463" s="6"/>
      <c r="E463" s="7">
        <v>70</v>
      </c>
      <c r="F463" s="6" t="s">
        <v>81</v>
      </c>
      <c r="G463" s="17">
        <v>360</v>
      </c>
      <c r="H463" s="17">
        <v>25200</v>
      </c>
      <c r="I463" s="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>
      <c r="A464" s="7">
        <v>455</v>
      </c>
      <c r="B464" s="16"/>
      <c r="C464" s="16" t="s">
        <v>672</v>
      </c>
      <c r="D464" s="6"/>
      <c r="E464" s="7">
        <v>70</v>
      </c>
      <c r="F464" s="6" t="s">
        <v>81</v>
      </c>
      <c r="G464" s="17">
        <v>240</v>
      </c>
      <c r="H464" s="17">
        <v>16800</v>
      </c>
      <c r="I464" s="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>
      <c r="A465" s="7">
        <v>456</v>
      </c>
      <c r="B465" s="16"/>
      <c r="C465" s="16" t="s">
        <v>673</v>
      </c>
      <c r="D465" s="6"/>
      <c r="E465" s="7">
        <v>70</v>
      </c>
      <c r="F465" s="6" t="s">
        <v>81</v>
      </c>
      <c r="G465" s="17">
        <v>360</v>
      </c>
      <c r="H465" s="17">
        <v>25200</v>
      </c>
      <c r="I465" s="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>
      <c r="A466" s="7">
        <v>457</v>
      </c>
      <c r="B466" s="16"/>
      <c r="C466" s="16" t="s">
        <v>674</v>
      </c>
      <c r="D466" s="6"/>
      <c r="E466" s="7">
        <v>2</v>
      </c>
      <c r="F466" s="6" t="s">
        <v>226</v>
      </c>
      <c r="G466" s="17">
        <v>4799</v>
      </c>
      <c r="H466" s="17">
        <v>9598</v>
      </c>
      <c r="I466" s="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>
      <c r="A467" s="7">
        <v>458</v>
      </c>
      <c r="B467" s="16"/>
      <c r="C467" s="16" t="s">
        <v>675</v>
      </c>
      <c r="D467" s="6"/>
      <c r="E467" s="7">
        <v>2</v>
      </c>
      <c r="F467" s="6" t="s">
        <v>226</v>
      </c>
      <c r="G467" s="17">
        <v>8244.5</v>
      </c>
      <c r="H467" s="17">
        <v>16489</v>
      </c>
      <c r="I467" s="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>
      <c r="A468" s="7">
        <v>459</v>
      </c>
      <c r="B468" s="16"/>
      <c r="C468" s="16" t="s">
        <v>676</v>
      </c>
      <c r="D468" s="6"/>
      <c r="E468" s="7">
        <v>2</v>
      </c>
      <c r="F468" s="6" t="s">
        <v>226</v>
      </c>
      <c r="G468" s="17">
        <v>16188</v>
      </c>
      <c r="H468" s="17">
        <v>32376</v>
      </c>
      <c r="I468" s="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>
      <c r="A469" s="7">
        <v>460</v>
      </c>
      <c r="B469" s="16"/>
      <c r="C469" s="16" t="s">
        <v>210</v>
      </c>
      <c r="D469" s="6"/>
      <c r="E469" s="7">
        <v>140</v>
      </c>
      <c r="F469" s="6" t="s">
        <v>85</v>
      </c>
      <c r="G469" s="17">
        <v>20</v>
      </c>
      <c r="H469" s="17">
        <v>2800</v>
      </c>
      <c r="I469" s="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>
      <c r="A470" s="7">
        <v>461</v>
      </c>
      <c r="B470" s="16"/>
      <c r="C470" s="16" t="s">
        <v>211</v>
      </c>
      <c r="D470" s="6"/>
      <c r="E470" s="7">
        <v>2</v>
      </c>
      <c r="F470" s="6" t="s">
        <v>212</v>
      </c>
      <c r="G470" s="17">
        <v>520</v>
      </c>
      <c r="H470" s="17">
        <v>1040</v>
      </c>
      <c r="I470" s="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>
      <c r="A471" s="7">
        <v>462</v>
      </c>
      <c r="B471" s="16"/>
      <c r="C471" s="16" t="s">
        <v>433</v>
      </c>
      <c r="D471" s="6"/>
      <c r="E471" s="7">
        <v>5</v>
      </c>
      <c r="F471" s="6" t="s">
        <v>206</v>
      </c>
      <c r="G471" s="17">
        <v>2500</v>
      </c>
      <c r="H471" s="17">
        <v>12500</v>
      </c>
      <c r="I471" s="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>
      <c r="A472" s="7">
        <v>463</v>
      </c>
      <c r="B472" s="16"/>
      <c r="C472" s="16" t="s">
        <v>264</v>
      </c>
      <c r="D472" s="6"/>
      <c r="E472" s="7">
        <v>2</v>
      </c>
      <c r="F472" s="6" t="s">
        <v>226</v>
      </c>
      <c r="G472" s="17">
        <v>1500</v>
      </c>
      <c r="H472" s="17">
        <v>3000</v>
      </c>
      <c r="I472" s="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>
      <c r="A473" s="7">
        <v>464</v>
      </c>
      <c r="B473" s="16"/>
      <c r="C473" s="16" t="s">
        <v>652</v>
      </c>
      <c r="D473" s="6"/>
      <c r="E473" s="7">
        <v>30</v>
      </c>
      <c r="F473" s="6" t="s">
        <v>85</v>
      </c>
      <c r="G473" s="17">
        <v>100</v>
      </c>
      <c r="H473" s="17">
        <v>3000</v>
      </c>
      <c r="I473" s="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>
      <c r="A474" s="7">
        <v>465</v>
      </c>
      <c r="B474" s="16"/>
      <c r="C474" s="16" t="s">
        <v>209</v>
      </c>
      <c r="D474" s="6"/>
      <c r="E474" s="7">
        <v>5</v>
      </c>
      <c r="F474" s="6" t="s">
        <v>112</v>
      </c>
      <c r="G474" s="17">
        <v>1900</v>
      </c>
      <c r="H474" s="17">
        <v>9500</v>
      </c>
      <c r="I474" s="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>
      <c r="A475" s="7">
        <v>466</v>
      </c>
      <c r="B475" s="16"/>
      <c r="C475" s="16" t="s">
        <v>217</v>
      </c>
      <c r="D475" s="6"/>
      <c r="E475" s="7">
        <v>2</v>
      </c>
      <c r="F475" s="6" t="s">
        <v>112</v>
      </c>
      <c r="G475" s="17">
        <v>550</v>
      </c>
      <c r="H475" s="17">
        <v>1100</v>
      </c>
      <c r="I475" s="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>
      <c r="A476" s="7">
        <v>467</v>
      </c>
      <c r="B476" s="16"/>
      <c r="C476" s="16" t="s">
        <v>286</v>
      </c>
      <c r="D476" s="6"/>
      <c r="E476" s="7">
        <v>3</v>
      </c>
      <c r="F476" s="6" t="s">
        <v>287</v>
      </c>
      <c r="G476" s="17">
        <v>160</v>
      </c>
      <c r="H476" s="17">
        <v>480</v>
      </c>
      <c r="I476" s="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>
      <c r="A477" s="7">
        <v>468</v>
      </c>
      <c r="B477" s="16"/>
      <c r="C477" s="16" t="s">
        <v>288</v>
      </c>
      <c r="D477" s="6"/>
      <c r="E477" s="7">
        <v>3</v>
      </c>
      <c r="F477" s="6" t="s">
        <v>85</v>
      </c>
      <c r="G477" s="17">
        <v>250</v>
      </c>
      <c r="H477" s="17">
        <v>750</v>
      </c>
      <c r="I477" s="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>
      <c r="A478" s="7">
        <v>469</v>
      </c>
      <c r="B478" s="16"/>
      <c r="C478" s="16" t="s">
        <v>219</v>
      </c>
      <c r="D478" s="6"/>
      <c r="E478" s="7">
        <v>3</v>
      </c>
      <c r="F478" s="6" t="s">
        <v>246</v>
      </c>
      <c r="G478" s="17">
        <v>450</v>
      </c>
      <c r="H478" s="17">
        <v>1350</v>
      </c>
      <c r="I478" s="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>
      <c r="A479" s="7">
        <v>470</v>
      </c>
      <c r="B479" s="16"/>
      <c r="C479" s="16" t="s">
        <v>658</v>
      </c>
      <c r="D479" s="6"/>
      <c r="E479" s="7">
        <v>10</v>
      </c>
      <c r="F479" s="6" t="s">
        <v>134</v>
      </c>
      <c r="G479" s="17">
        <v>195</v>
      </c>
      <c r="H479" s="17">
        <v>1950</v>
      </c>
      <c r="I479" s="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>
      <c r="A480" s="7">
        <v>471</v>
      </c>
      <c r="B480" s="16"/>
      <c r="C480" s="16" t="s">
        <v>657</v>
      </c>
      <c r="D480" s="6"/>
      <c r="E480" s="7">
        <v>20</v>
      </c>
      <c r="F480" s="6" t="s">
        <v>85</v>
      </c>
      <c r="G480" s="17">
        <v>47</v>
      </c>
      <c r="H480" s="17">
        <v>940</v>
      </c>
      <c r="I480" s="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>
      <c r="A481" s="7">
        <v>472</v>
      </c>
      <c r="B481" s="16"/>
      <c r="C481" s="16" t="s">
        <v>216</v>
      </c>
      <c r="D481" s="6"/>
      <c r="E481" s="7">
        <v>10</v>
      </c>
      <c r="F481" s="6" t="s">
        <v>85</v>
      </c>
      <c r="G481" s="17">
        <v>700</v>
      </c>
      <c r="H481" s="17">
        <v>7000</v>
      </c>
      <c r="I481" s="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>
      <c r="A482" s="7">
        <v>473</v>
      </c>
      <c r="B482" s="16"/>
      <c r="C482" s="16" t="s">
        <v>181</v>
      </c>
      <c r="D482" s="6"/>
      <c r="E482" s="7">
        <v>10</v>
      </c>
      <c r="F482" s="6" t="s">
        <v>85</v>
      </c>
      <c r="G482" s="17">
        <v>650</v>
      </c>
      <c r="H482" s="17">
        <v>6500</v>
      </c>
      <c r="I482" s="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>
      <c r="A483" s="7">
        <v>474</v>
      </c>
      <c r="B483" s="16"/>
      <c r="C483" s="16" t="s">
        <v>183</v>
      </c>
      <c r="D483" s="6"/>
      <c r="E483" s="7">
        <v>10</v>
      </c>
      <c r="F483" s="6" t="s">
        <v>85</v>
      </c>
      <c r="G483" s="17">
        <v>600</v>
      </c>
      <c r="H483" s="17">
        <v>6000</v>
      </c>
      <c r="I483" s="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>
      <c r="A484" s="7">
        <v>475</v>
      </c>
      <c r="B484" s="16"/>
      <c r="C484" s="16" t="s">
        <v>678</v>
      </c>
      <c r="D484" s="6"/>
      <c r="E484" s="7">
        <v>10</v>
      </c>
      <c r="F484" s="6" t="s">
        <v>85</v>
      </c>
      <c r="G484" s="17">
        <v>520</v>
      </c>
      <c r="H484" s="17">
        <v>5200</v>
      </c>
      <c r="I484" s="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>
      <c r="A485" s="7">
        <v>476</v>
      </c>
      <c r="B485" s="16"/>
      <c r="C485" s="16" t="s">
        <v>221</v>
      </c>
      <c r="D485" s="6"/>
      <c r="E485" s="7">
        <v>2</v>
      </c>
      <c r="F485" s="6" t="s">
        <v>246</v>
      </c>
      <c r="G485" s="17">
        <v>1200</v>
      </c>
      <c r="H485" s="17">
        <v>2400</v>
      </c>
      <c r="I485" s="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>
      <c r="A486" s="7">
        <v>477</v>
      </c>
      <c r="B486" s="16"/>
      <c r="C486" s="16" t="s">
        <v>222</v>
      </c>
      <c r="D486" s="6"/>
      <c r="E486" s="7">
        <v>2</v>
      </c>
      <c r="F486" s="6" t="s">
        <v>223</v>
      </c>
      <c r="G486" s="17">
        <v>550</v>
      </c>
      <c r="H486" s="17">
        <v>1100</v>
      </c>
      <c r="I486" s="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>
      <c r="A487" s="7">
        <v>478</v>
      </c>
      <c r="B487" s="16"/>
      <c r="C487" s="16" t="s">
        <v>224</v>
      </c>
      <c r="D487" s="6"/>
      <c r="E487" s="7">
        <v>10</v>
      </c>
      <c r="F487" s="6" t="s">
        <v>85</v>
      </c>
      <c r="G487" s="17">
        <v>15</v>
      </c>
      <c r="H487" s="17">
        <v>150</v>
      </c>
      <c r="I487" s="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>
      <c r="A488" s="7">
        <v>479</v>
      </c>
      <c r="B488" s="16"/>
      <c r="C488" s="16" t="s">
        <v>235</v>
      </c>
      <c r="D488" s="6"/>
      <c r="E488" s="7">
        <v>7</v>
      </c>
      <c r="F488" s="6" t="s">
        <v>117</v>
      </c>
      <c r="G488" s="17">
        <v>525</v>
      </c>
      <c r="H488" s="17">
        <v>3675</v>
      </c>
      <c r="I488" s="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>
      <c r="A489" s="7">
        <v>480</v>
      </c>
      <c r="B489" s="16"/>
      <c r="C489" s="16" t="s">
        <v>567</v>
      </c>
      <c r="D489" s="6"/>
      <c r="E489" s="7">
        <v>2</v>
      </c>
      <c r="F489" s="6" t="s">
        <v>206</v>
      </c>
      <c r="G489" s="17">
        <v>14999</v>
      </c>
      <c r="H489" s="17">
        <v>29998</v>
      </c>
      <c r="I489" s="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>
      <c r="A490" s="7">
        <v>481</v>
      </c>
      <c r="B490" s="16"/>
      <c r="C490" s="16" t="s">
        <v>167</v>
      </c>
      <c r="D490" s="6"/>
      <c r="E490" s="7">
        <v>2</v>
      </c>
      <c r="F490" s="6" t="s">
        <v>206</v>
      </c>
      <c r="G490" s="17">
        <v>550</v>
      </c>
      <c r="H490" s="17">
        <v>1100</v>
      </c>
      <c r="I490" s="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>
      <c r="A491" s="7">
        <v>482</v>
      </c>
      <c r="B491" s="16"/>
      <c r="C491" s="16" t="s">
        <v>335</v>
      </c>
      <c r="D491" s="6"/>
      <c r="E491" s="7">
        <v>2</v>
      </c>
      <c r="F491" s="6" t="s">
        <v>206</v>
      </c>
      <c r="G491" s="17">
        <v>950</v>
      </c>
      <c r="H491" s="17">
        <v>1900</v>
      </c>
      <c r="I491" s="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>
      <c r="A492" s="7">
        <v>483</v>
      </c>
      <c r="B492" s="16"/>
      <c r="C492" s="16" t="s">
        <v>568</v>
      </c>
      <c r="D492" s="6"/>
      <c r="E492" s="7">
        <v>2</v>
      </c>
      <c r="F492" s="6" t="s">
        <v>206</v>
      </c>
      <c r="G492" s="17">
        <v>12550</v>
      </c>
      <c r="H492" s="17">
        <v>25100</v>
      </c>
      <c r="I492" s="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ht="25.5">
      <c r="A493" s="7">
        <v>484</v>
      </c>
      <c r="B493" s="16"/>
      <c r="C493" s="16" t="s">
        <v>434</v>
      </c>
      <c r="D493" s="6"/>
      <c r="E493" s="7">
        <v>2</v>
      </c>
      <c r="F493" s="6" t="s">
        <v>206</v>
      </c>
      <c r="G493" s="17">
        <v>6500</v>
      </c>
      <c r="H493" s="17">
        <v>13000</v>
      </c>
      <c r="I493" s="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>
      <c r="A494" s="7">
        <v>485</v>
      </c>
      <c r="B494" s="16"/>
      <c r="C494" s="16" t="s">
        <v>435</v>
      </c>
      <c r="D494" s="6"/>
      <c r="E494" s="7">
        <v>2</v>
      </c>
      <c r="F494" s="6" t="s">
        <v>206</v>
      </c>
      <c r="G494" s="17">
        <v>10122.379999999999</v>
      </c>
      <c r="H494" s="17">
        <v>20244.759999999998</v>
      </c>
      <c r="I494" s="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ht="38.25">
      <c r="A495" s="7">
        <v>486</v>
      </c>
      <c r="B495" s="16"/>
      <c r="C495" s="16" t="s">
        <v>436</v>
      </c>
      <c r="D495" s="6"/>
      <c r="E495" s="7">
        <v>2</v>
      </c>
      <c r="F495" s="6" t="s">
        <v>206</v>
      </c>
      <c r="G495" s="17">
        <v>3780</v>
      </c>
      <c r="H495" s="17">
        <v>7560</v>
      </c>
      <c r="I495" s="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ht="25.5">
      <c r="A496" s="7">
        <v>487</v>
      </c>
      <c r="B496" s="16"/>
      <c r="C496" s="16" t="s">
        <v>437</v>
      </c>
      <c r="D496" s="6"/>
      <c r="E496" s="7">
        <v>2</v>
      </c>
      <c r="F496" s="6" t="s">
        <v>206</v>
      </c>
      <c r="G496" s="17">
        <v>4650</v>
      </c>
      <c r="H496" s="17">
        <v>9300</v>
      </c>
      <c r="I496" s="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ht="25.5">
      <c r="A497" s="7">
        <v>488</v>
      </c>
      <c r="B497" s="16"/>
      <c r="C497" s="16" t="s">
        <v>576</v>
      </c>
      <c r="D497" s="6"/>
      <c r="E497" s="7">
        <v>2</v>
      </c>
      <c r="F497" s="6" t="s">
        <v>206</v>
      </c>
      <c r="G497" s="17">
        <v>2850</v>
      </c>
      <c r="H497" s="17">
        <v>5700</v>
      </c>
      <c r="I497" s="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>
      <c r="A498" s="7">
        <v>489</v>
      </c>
      <c r="B498" s="16"/>
      <c r="C498" s="16" t="s">
        <v>439</v>
      </c>
      <c r="D498" s="6"/>
      <c r="E498" s="7">
        <v>2</v>
      </c>
      <c r="F498" s="6" t="s">
        <v>91</v>
      </c>
      <c r="G498" s="17">
        <v>4500</v>
      </c>
      <c r="H498" s="17">
        <v>9000</v>
      </c>
      <c r="I498" s="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>
      <c r="A499" s="7">
        <v>490</v>
      </c>
      <c r="B499" s="16"/>
      <c r="C499" s="16" t="s">
        <v>166</v>
      </c>
      <c r="D499" s="6"/>
      <c r="E499" s="7">
        <v>2</v>
      </c>
      <c r="F499" s="6" t="s">
        <v>91</v>
      </c>
      <c r="G499" s="17">
        <v>3500</v>
      </c>
      <c r="H499" s="17">
        <v>7000</v>
      </c>
      <c r="I499" s="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>
      <c r="A500" s="7">
        <v>491</v>
      </c>
      <c r="B500" s="16"/>
      <c r="C500" s="16" t="s">
        <v>577</v>
      </c>
      <c r="D500" s="6"/>
      <c r="E500" s="7">
        <v>2</v>
      </c>
      <c r="F500" s="6" t="s">
        <v>206</v>
      </c>
      <c r="G500" s="17">
        <v>1450</v>
      </c>
      <c r="H500" s="17">
        <v>2900</v>
      </c>
      <c r="I500" s="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>
      <c r="A501" s="7">
        <v>492</v>
      </c>
      <c r="B501" s="16"/>
      <c r="C501" s="16" t="s">
        <v>137</v>
      </c>
      <c r="D501" s="6"/>
      <c r="E501" s="7">
        <v>2</v>
      </c>
      <c r="F501" s="6" t="s">
        <v>206</v>
      </c>
      <c r="G501" s="17">
        <v>2684</v>
      </c>
      <c r="H501" s="17">
        <v>5368</v>
      </c>
      <c r="I501" s="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>
      <c r="A502" s="7">
        <v>493</v>
      </c>
      <c r="B502" s="16"/>
      <c r="C502" s="16" t="s">
        <v>431</v>
      </c>
      <c r="D502" s="6"/>
      <c r="E502" s="7">
        <v>2</v>
      </c>
      <c r="F502" s="6" t="s">
        <v>206</v>
      </c>
      <c r="G502" s="17">
        <v>8183.62</v>
      </c>
      <c r="H502" s="17">
        <v>16367.24</v>
      </c>
      <c r="I502" s="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>
      <c r="A503" s="7">
        <v>494</v>
      </c>
      <c r="B503" s="16"/>
      <c r="C503" s="16" t="s">
        <v>569</v>
      </c>
      <c r="D503" s="6"/>
      <c r="E503" s="7">
        <v>2</v>
      </c>
      <c r="F503" s="6" t="s">
        <v>206</v>
      </c>
      <c r="G503" s="17">
        <v>8500</v>
      </c>
      <c r="H503" s="17">
        <v>17000</v>
      </c>
      <c r="I503" s="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>
      <c r="A504" s="7">
        <v>495</v>
      </c>
      <c r="B504" s="16"/>
      <c r="C504" s="16" t="s">
        <v>244</v>
      </c>
      <c r="D504" s="6"/>
      <c r="E504" s="7">
        <v>2</v>
      </c>
      <c r="F504" s="6" t="s">
        <v>206</v>
      </c>
      <c r="G504" s="17">
        <v>14859</v>
      </c>
      <c r="H504" s="17">
        <v>29718</v>
      </c>
      <c r="I504" s="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ht="25.5">
      <c r="A505" s="9">
        <v>496</v>
      </c>
      <c r="B505" s="13" t="s">
        <v>23</v>
      </c>
      <c r="C505" s="13" t="s">
        <v>268</v>
      </c>
      <c r="D505" s="14" t="s">
        <v>38</v>
      </c>
      <c r="E505" s="14"/>
      <c r="F505" s="14"/>
      <c r="G505" s="13"/>
      <c r="H505" s="15">
        <v>180874.5</v>
      </c>
      <c r="I505" s="14" t="s">
        <v>26</v>
      </c>
      <c r="J505" s="19"/>
      <c r="K505" s="19"/>
      <c r="L505" s="19"/>
      <c r="M505" s="19"/>
      <c r="N505" s="19"/>
      <c r="O505" s="19">
        <v>1</v>
      </c>
      <c r="P505" s="19"/>
      <c r="Q505" s="19"/>
      <c r="R505" s="19"/>
      <c r="S505" s="19"/>
      <c r="T505" s="19"/>
      <c r="U505" s="19"/>
    </row>
    <row r="506" spans="1:21">
      <c r="A506" s="7">
        <v>497</v>
      </c>
      <c r="B506" s="16"/>
      <c r="C506" s="16" t="s">
        <v>585</v>
      </c>
      <c r="D506" s="6"/>
      <c r="E506" s="7">
        <v>80</v>
      </c>
      <c r="F506" s="6" t="s">
        <v>85</v>
      </c>
      <c r="G506" s="17">
        <v>20</v>
      </c>
      <c r="H506" s="17">
        <v>1600</v>
      </c>
      <c r="I506" s="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>
      <c r="A507" s="7">
        <v>498</v>
      </c>
      <c r="B507" s="16"/>
      <c r="C507" s="16" t="s">
        <v>264</v>
      </c>
      <c r="D507" s="6"/>
      <c r="E507" s="7">
        <v>1</v>
      </c>
      <c r="F507" s="6" t="s">
        <v>226</v>
      </c>
      <c r="G507" s="17">
        <v>1500</v>
      </c>
      <c r="H507" s="17">
        <v>1500</v>
      </c>
      <c r="I507" s="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>
      <c r="A508" s="7">
        <v>499</v>
      </c>
      <c r="B508" s="16"/>
      <c r="C508" s="16" t="s">
        <v>209</v>
      </c>
      <c r="D508" s="6"/>
      <c r="E508" s="7">
        <v>2</v>
      </c>
      <c r="F508" s="6" t="s">
        <v>112</v>
      </c>
      <c r="G508" s="17">
        <v>1900</v>
      </c>
      <c r="H508" s="17">
        <v>3800</v>
      </c>
      <c r="I508" s="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>
      <c r="A509" s="7">
        <v>500</v>
      </c>
      <c r="B509" s="16"/>
      <c r="C509" s="16" t="s">
        <v>235</v>
      </c>
      <c r="D509" s="6"/>
      <c r="E509" s="7">
        <v>5</v>
      </c>
      <c r="F509" s="6" t="s">
        <v>117</v>
      </c>
      <c r="G509" s="17">
        <v>525</v>
      </c>
      <c r="H509" s="17">
        <v>2625</v>
      </c>
      <c r="I509" s="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>
      <c r="A510" s="7">
        <v>501</v>
      </c>
      <c r="B510" s="16"/>
      <c r="C510" s="16" t="s">
        <v>211</v>
      </c>
      <c r="D510" s="6"/>
      <c r="E510" s="7">
        <v>4</v>
      </c>
      <c r="F510" s="6" t="s">
        <v>212</v>
      </c>
      <c r="G510" s="17">
        <v>520</v>
      </c>
      <c r="H510" s="17">
        <v>2080</v>
      </c>
      <c r="I510" s="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>
      <c r="A511" s="7">
        <v>502</v>
      </c>
      <c r="B511" s="16"/>
      <c r="C511" s="16" t="s">
        <v>652</v>
      </c>
      <c r="D511" s="6"/>
      <c r="E511" s="7">
        <v>80</v>
      </c>
      <c r="F511" s="6" t="s">
        <v>85</v>
      </c>
      <c r="G511" s="17">
        <v>100</v>
      </c>
      <c r="H511" s="17">
        <v>8000</v>
      </c>
      <c r="I511" s="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>
      <c r="A512" s="7">
        <v>503</v>
      </c>
      <c r="B512" s="16"/>
      <c r="C512" s="16" t="s">
        <v>680</v>
      </c>
      <c r="D512" s="6"/>
      <c r="E512" s="7">
        <v>5</v>
      </c>
      <c r="F512" s="6" t="s">
        <v>85</v>
      </c>
      <c r="G512" s="17">
        <v>3500</v>
      </c>
      <c r="H512" s="17">
        <v>17500</v>
      </c>
      <c r="I512" s="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>
      <c r="A513" s="7">
        <v>504</v>
      </c>
      <c r="B513" s="16"/>
      <c r="C513" s="16" t="s">
        <v>153</v>
      </c>
      <c r="D513" s="6"/>
      <c r="E513" s="7">
        <v>80</v>
      </c>
      <c r="F513" s="6" t="s">
        <v>81</v>
      </c>
      <c r="G513" s="17">
        <v>250</v>
      </c>
      <c r="H513" s="17">
        <v>20000</v>
      </c>
      <c r="I513" s="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>
      <c r="A514" s="7">
        <v>505</v>
      </c>
      <c r="B514" s="16"/>
      <c r="C514" s="16" t="s">
        <v>615</v>
      </c>
      <c r="D514" s="6"/>
      <c r="E514" s="7">
        <v>80</v>
      </c>
      <c r="F514" s="6" t="s">
        <v>81</v>
      </c>
      <c r="G514" s="17">
        <v>180</v>
      </c>
      <c r="H514" s="17">
        <v>14400</v>
      </c>
      <c r="I514" s="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>
      <c r="A515" s="7">
        <v>506</v>
      </c>
      <c r="B515" s="16"/>
      <c r="C515" s="16" t="s">
        <v>151</v>
      </c>
      <c r="D515" s="6"/>
      <c r="E515" s="7">
        <v>80</v>
      </c>
      <c r="F515" s="6" t="s">
        <v>81</v>
      </c>
      <c r="G515" s="17">
        <v>300</v>
      </c>
      <c r="H515" s="17">
        <v>24000</v>
      </c>
      <c r="I515" s="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>
      <c r="A516" s="7">
        <v>507</v>
      </c>
      <c r="B516" s="16"/>
      <c r="C516" s="16" t="s">
        <v>616</v>
      </c>
      <c r="D516" s="6"/>
      <c r="E516" s="7">
        <v>80</v>
      </c>
      <c r="F516" s="6" t="s">
        <v>81</v>
      </c>
      <c r="G516" s="17">
        <v>180</v>
      </c>
      <c r="H516" s="17">
        <v>14400</v>
      </c>
      <c r="I516" s="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>
      <c r="A517" s="7">
        <v>508</v>
      </c>
      <c r="B517" s="16"/>
      <c r="C517" s="16" t="s">
        <v>156</v>
      </c>
      <c r="D517" s="6"/>
      <c r="E517" s="7">
        <v>80</v>
      </c>
      <c r="F517" s="6" t="s">
        <v>81</v>
      </c>
      <c r="G517" s="17">
        <v>350</v>
      </c>
      <c r="H517" s="17">
        <v>28000</v>
      </c>
      <c r="I517" s="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>
      <c r="A518" s="7">
        <v>509</v>
      </c>
      <c r="B518" s="16"/>
      <c r="C518" s="16" t="s">
        <v>679</v>
      </c>
      <c r="D518" s="6"/>
      <c r="E518" s="7">
        <v>35</v>
      </c>
      <c r="F518" s="6" t="s">
        <v>246</v>
      </c>
      <c r="G518" s="17">
        <v>65.7</v>
      </c>
      <c r="H518" s="17">
        <v>2299.5</v>
      </c>
      <c r="I518" s="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>
      <c r="A519" s="7">
        <v>510</v>
      </c>
      <c r="B519" s="16"/>
      <c r="C519" s="16" t="s">
        <v>224</v>
      </c>
      <c r="D519" s="6"/>
      <c r="E519" s="7">
        <v>10</v>
      </c>
      <c r="F519" s="6" t="s">
        <v>85</v>
      </c>
      <c r="G519" s="17">
        <v>27</v>
      </c>
      <c r="H519" s="17">
        <v>270</v>
      </c>
      <c r="I519" s="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>
      <c r="A520" s="7">
        <v>511</v>
      </c>
      <c r="B520" s="16"/>
      <c r="C520" s="16" t="s">
        <v>228</v>
      </c>
      <c r="D520" s="6"/>
      <c r="E520" s="7">
        <v>80</v>
      </c>
      <c r="F520" s="6" t="s">
        <v>85</v>
      </c>
      <c r="G520" s="17">
        <v>55</v>
      </c>
      <c r="H520" s="17">
        <v>4400</v>
      </c>
      <c r="I520" s="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>
      <c r="A521" s="7">
        <v>512</v>
      </c>
      <c r="B521" s="16"/>
      <c r="C521" s="16" t="s">
        <v>174</v>
      </c>
      <c r="D521" s="6"/>
      <c r="E521" s="7">
        <v>80</v>
      </c>
      <c r="F521" s="6" t="s">
        <v>85</v>
      </c>
      <c r="G521" s="17">
        <v>450</v>
      </c>
      <c r="H521" s="17">
        <v>36000</v>
      </c>
      <c r="I521" s="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ht="25.5">
      <c r="A522" s="9">
        <v>513</v>
      </c>
      <c r="B522" s="13" t="s">
        <v>23</v>
      </c>
      <c r="C522" s="13" t="s">
        <v>290</v>
      </c>
      <c r="D522" s="14" t="s">
        <v>38</v>
      </c>
      <c r="E522" s="14"/>
      <c r="F522" s="14"/>
      <c r="G522" s="13"/>
      <c r="H522" s="15">
        <v>240975</v>
      </c>
      <c r="I522" s="14" t="s">
        <v>26</v>
      </c>
      <c r="J522" s="19"/>
      <c r="K522" s="19"/>
      <c r="L522" s="19"/>
      <c r="M522" s="19"/>
      <c r="N522" s="19"/>
      <c r="O522" s="19">
        <v>1</v>
      </c>
      <c r="P522" s="19"/>
      <c r="Q522" s="19"/>
      <c r="R522" s="19"/>
      <c r="S522" s="19"/>
      <c r="T522" s="19"/>
      <c r="U522" s="19"/>
    </row>
    <row r="523" spans="1:21">
      <c r="A523" s="7">
        <v>514</v>
      </c>
      <c r="B523" s="16"/>
      <c r="C523" s="16" t="s">
        <v>585</v>
      </c>
      <c r="D523" s="6"/>
      <c r="E523" s="7">
        <v>150</v>
      </c>
      <c r="F523" s="6" t="s">
        <v>85</v>
      </c>
      <c r="G523" s="17">
        <v>20</v>
      </c>
      <c r="H523" s="17">
        <v>3000</v>
      </c>
      <c r="I523" s="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>
      <c r="A524" s="7">
        <v>515</v>
      </c>
      <c r="B524" s="16"/>
      <c r="C524" s="16" t="s">
        <v>235</v>
      </c>
      <c r="D524" s="6"/>
      <c r="E524" s="7">
        <v>5</v>
      </c>
      <c r="F524" s="6" t="s">
        <v>117</v>
      </c>
      <c r="G524" s="17">
        <v>525</v>
      </c>
      <c r="H524" s="17">
        <v>2625</v>
      </c>
      <c r="I524" s="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>
      <c r="A525" s="7">
        <v>516</v>
      </c>
      <c r="B525" s="16"/>
      <c r="C525" s="16" t="s">
        <v>652</v>
      </c>
      <c r="D525" s="6"/>
      <c r="E525" s="7">
        <v>35</v>
      </c>
      <c r="F525" s="6" t="s">
        <v>85</v>
      </c>
      <c r="G525" s="17">
        <v>100</v>
      </c>
      <c r="H525" s="17">
        <v>3500</v>
      </c>
      <c r="I525" s="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>
      <c r="A526" s="7">
        <v>517</v>
      </c>
      <c r="B526" s="16"/>
      <c r="C526" s="16" t="s">
        <v>211</v>
      </c>
      <c r="D526" s="6"/>
      <c r="E526" s="7">
        <v>5</v>
      </c>
      <c r="F526" s="6" t="s">
        <v>212</v>
      </c>
      <c r="G526" s="17">
        <v>520</v>
      </c>
      <c r="H526" s="17">
        <v>2600</v>
      </c>
      <c r="I526" s="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>
      <c r="A527" s="7">
        <v>518</v>
      </c>
      <c r="B527" s="16"/>
      <c r="C527" s="16" t="s">
        <v>693</v>
      </c>
      <c r="D527" s="6"/>
      <c r="E527" s="7">
        <v>35</v>
      </c>
      <c r="F527" s="6" t="s">
        <v>81</v>
      </c>
      <c r="G527" s="17">
        <v>1750</v>
      </c>
      <c r="H527" s="17">
        <v>61250</v>
      </c>
      <c r="I527" s="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>
      <c r="A528" s="7">
        <v>519</v>
      </c>
      <c r="B528" s="16"/>
      <c r="C528" s="16" t="s">
        <v>694</v>
      </c>
      <c r="D528" s="6"/>
      <c r="E528" s="7">
        <v>35</v>
      </c>
      <c r="F528" s="6" t="s">
        <v>81</v>
      </c>
      <c r="G528" s="17">
        <v>900</v>
      </c>
      <c r="H528" s="17">
        <v>31500</v>
      </c>
      <c r="I528" s="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>
      <c r="A529" s="7">
        <v>520</v>
      </c>
      <c r="B529" s="16"/>
      <c r="C529" s="16" t="s">
        <v>695</v>
      </c>
      <c r="D529" s="6"/>
      <c r="E529" s="7">
        <v>35</v>
      </c>
      <c r="F529" s="6" t="s">
        <v>81</v>
      </c>
      <c r="G529" s="17">
        <v>1750</v>
      </c>
      <c r="H529" s="17">
        <v>61250</v>
      </c>
      <c r="I529" s="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>
      <c r="A530" s="7">
        <v>521</v>
      </c>
      <c r="B530" s="16"/>
      <c r="C530" s="16" t="s">
        <v>696</v>
      </c>
      <c r="D530" s="6"/>
      <c r="E530" s="7">
        <v>35</v>
      </c>
      <c r="F530" s="6" t="s">
        <v>81</v>
      </c>
      <c r="G530" s="17">
        <v>900</v>
      </c>
      <c r="H530" s="17">
        <v>31500</v>
      </c>
      <c r="I530" s="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>
      <c r="A531" s="7">
        <v>522</v>
      </c>
      <c r="B531" s="16"/>
      <c r="C531" s="16" t="s">
        <v>697</v>
      </c>
      <c r="D531" s="6"/>
      <c r="E531" s="7">
        <v>35</v>
      </c>
      <c r="F531" s="6" t="s">
        <v>81</v>
      </c>
      <c r="G531" s="17">
        <v>1250</v>
      </c>
      <c r="H531" s="17">
        <v>43750</v>
      </c>
      <c r="I531" s="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ht="25.5">
      <c r="A532" s="9">
        <v>523</v>
      </c>
      <c r="B532" s="13" t="s">
        <v>23</v>
      </c>
      <c r="C532" s="13" t="s">
        <v>298</v>
      </c>
      <c r="D532" s="14" t="s">
        <v>38</v>
      </c>
      <c r="E532" s="14"/>
      <c r="F532" s="14"/>
      <c r="G532" s="13"/>
      <c r="H532" s="15">
        <v>87930</v>
      </c>
      <c r="I532" s="14" t="s">
        <v>26</v>
      </c>
      <c r="J532" s="19"/>
      <c r="K532" s="19"/>
      <c r="L532" s="19"/>
      <c r="M532" s="19"/>
      <c r="N532" s="19"/>
      <c r="O532" s="19">
        <v>1</v>
      </c>
      <c r="P532" s="19"/>
      <c r="Q532" s="19"/>
      <c r="R532" s="19"/>
      <c r="S532" s="19"/>
      <c r="T532" s="19"/>
      <c r="U532" s="19"/>
    </row>
    <row r="533" spans="1:21">
      <c r="A533" s="7">
        <v>524</v>
      </c>
      <c r="B533" s="16"/>
      <c r="C533" s="16" t="s">
        <v>652</v>
      </c>
      <c r="D533" s="6"/>
      <c r="E533" s="7">
        <v>30</v>
      </c>
      <c r="F533" s="6" t="s">
        <v>85</v>
      </c>
      <c r="G533" s="17">
        <v>100</v>
      </c>
      <c r="H533" s="17">
        <v>3000</v>
      </c>
      <c r="I533" s="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>
      <c r="A534" s="7">
        <v>525</v>
      </c>
      <c r="B534" s="16"/>
      <c r="C534" s="16" t="s">
        <v>235</v>
      </c>
      <c r="D534" s="6"/>
      <c r="E534" s="7">
        <v>2</v>
      </c>
      <c r="F534" s="6" t="s">
        <v>109</v>
      </c>
      <c r="G534" s="17">
        <v>525</v>
      </c>
      <c r="H534" s="17">
        <v>1050</v>
      </c>
      <c r="I534" s="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>
      <c r="A535" s="7">
        <v>526</v>
      </c>
      <c r="B535" s="16"/>
      <c r="C535" s="16" t="s">
        <v>585</v>
      </c>
      <c r="D535" s="6"/>
      <c r="E535" s="7">
        <v>20</v>
      </c>
      <c r="F535" s="6" t="s">
        <v>109</v>
      </c>
      <c r="G535" s="17">
        <v>150</v>
      </c>
      <c r="H535" s="17">
        <v>3000</v>
      </c>
      <c r="I535" s="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>
      <c r="A536" s="7">
        <v>527</v>
      </c>
      <c r="B536" s="16"/>
      <c r="C536" s="16" t="s">
        <v>153</v>
      </c>
      <c r="D536" s="6"/>
      <c r="E536" s="7">
        <v>30</v>
      </c>
      <c r="F536" s="6" t="s">
        <v>81</v>
      </c>
      <c r="G536" s="17">
        <v>250</v>
      </c>
      <c r="H536" s="17">
        <v>7500</v>
      </c>
      <c r="I536" s="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>
      <c r="A537" s="7">
        <v>528</v>
      </c>
      <c r="B537" s="16"/>
      <c r="C537" s="16" t="s">
        <v>615</v>
      </c>
      <c r="D537" s="6"/>
      <c r="E537" s="7">
        <v>30</v>
      </c>
      <c r="F537" s="6" t="s">
        <v>81</v>
      </c>
      <c r="G537" s="17">
        <v>180</v>
      </c>
      <c r="H537" s="17">
        <v>5400</v>
      </c>
      <c r="I537" s="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>
      <c r="A538" s="7">
        <v>529</v>
      </c>
      <c r="B538" s="16"/>
      <c r="C538" s="16" t="s">
        <v>151</v>
      </c>
      <c r="D538" s="6"/>
      <c r="E538" s="7">
        <v>30</v>
      </c>
      <c r="F538" s="6" t="s">
        <v>81</v>
      </c>
      <c r="G538" s="17">
        <v>300</v>
      </c>
      <c r="H538" s="17">
        <v>9000</v>
      </c>
      <c r="I538" s="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>
      <c r="A539" s="7">
        <v>530</v>
      </c>
      <c r="B539" s="16"/>
      <c r="C539" s="16" t="s">
        <v>616</v>
      </c>
      <c r="D539" s="6"/>
      <c r="E539" s="7">
        <v>30</v>
      </c>
      <c r="F539" s="6" t="s">
        <v>81</v>
      </c>
      <c r="G539" s="17">
        <v>180</v>
      </c>
      <c r="H539" s="17">
        <v>5400</v>
      </c>
      <c r="I539" s="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>
      <c r="A540" s="7">
        <v>531</v>
      </c>
      <c r="B540" s="16"/>
      <c r="C540" s="16" t="s">
        <v>156</v>
      </c>
      <c r="D540" s="6"/>
      <c r="E540" s="7">
        <v>30</v>
      </c>
      <c r="F540" s="6" t="s">
        <v>81</v>
      </c>
      <c r="G540" s="17">
        <v>350</v>
      </c>
      <c r="H540" s="17">
        <v>10500</v>
      </c>
      <c r="I540" s="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>
      <c r="A541" s="7">
        <v>532</v>
      </c>
      <c r="B541" s="16"/>
      <c r="C541" s="16" t="s">
        <v>211</v>
      </c>
      <c r="D541" s="6"/>
      <c r="E541" s="7">
        <v>4</v>
      </c>
      <c r="F541" s="6" t="s">
        <v>125</v>
      </c>
      <c r="G541" s="17">
        <v>520</v>
      </c>
      <c r="H541" s="17">
        <v>2080</v>
      </c>
      <c r="I541" s="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>
      <c r="A542" s="7">
        <v>533</v>
      </c>
      <c r="B542" s="16"/>
      <c r="C542" s="16" t="s">
        <v>174</v>
      </c>
      <c r="D542" s="6"/>
      <c r="E542" s="7">
        <v>30</v>
      </c>
      <c r="F542" s="6" t="s">
        <v>85</v>
      </c>
      <c r="G542" s="17">
        <v>1300</v>
      </c>
      <c r="H542" s="17">
        <v>39000</v>
      </c>
      <c r="I542" s="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>
      <c r="A543" s="7">
        <v>534</v>
      </c>
      <c r="B543" s="16"/>
      <c r="C543" s="16" t="s">
        <v>341</v>
      </c>
      <c r="D543" s="6"/>
      <c r="E543" s="7">
        <v>10</v>
      </c>
      <c r="F543" s="6" t="s">
        <v>109</v>
      </c>
      <c r="G543" s="17">
        <v>200</v>
      </c>
      <c r="H543" s="17">
        <v>2000</v>
      </c>
      <c r="I543" s="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ht="38.25">
      <c r="A544" s="9">
        <v>535</v>
      </c>
      <c r="B544" s="13" t="s">
        <v>23</v>
      </c>
      <c r="C544" s="13" t="s">
        <v>296</v>
      </c>
      <c r="D544" s="14" t="s">
        <v>38</v>
      </c>
      <c r="E544" s="14"/>
      <c r="F544" s="14"/>
      <c r="G544" s="13"/>
      <c r="H544" s="15">
        <v>229691</v>
      </c>
      <c r="I544" s="14" t="s">
        <v>26</v>
      </c>
      <c r="J544" s="19"/>
      <c r="K544" s="19"/>
      <c r="L544" s="19"/>
      <c r="M544" s="19"/>
      <c r="N544" s="19"/>
      <c r="O544" s="19">
        <v>1</v>
      </c>
      <c r="P544" s="19"/>
      <c r="Q544" s="19"/>
      <c r="R544" s="19"/>
      <c r="S544" s="19"/>
      <c r="T544" s="19"/>
      <c r="U544" s="19"/>
    </row>
    <row r="545" spans="1:21">
      <c r="A545" s="7">
        <v>536</v>
      </c>
      <c r="B545" s="16"/>
      <c r="C545" s="16" t="s">
        <v>153</v>
      </c>
      <c r="D545" s="6"/>
      <c r="E545" s="7">
        <v>35</v>
      </c>
      <c r="F545" s="6" t="s">
        <v>81</v>
      </c>
      <c r="G545" s="17">
        <v>250</v>
      </c>
      <c r="H545" s="17">
        <v>8750</v>
      </c>
      <c r="I545" s="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>
      <c r="A546" s="7">
        <v>537</v>
      </c>
      <c r="B546" s="16"/>
      <c r="C546" s="16" t="s">
        <v>677</v>
      </c>
      <c r="D546" s="6"/>
      <c r="E546" s="7">
        <v>1</v>
      </c>
      <c r="F546" s="6" t="s">
        <v>134</v>
      </c>
      <c r="G546" s="17">
        <v>7500</v>
      </c>
      <c r="H546" s="17">
        <v>7500</v>
      </c>
      <c r="I546" s="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>
      <c r="A547" s="7">
        <v>538</v>
      </c>
      <c r="B547" s="16"/>
      <c r="C547" s="16" t="s">
        <v>684</v>
      </c>
      <c r="D547" s="6"/>
      <c r="E547" s="7">
        <v>10</v>
      </c>
      <c r="F547" s="6" t="s">
        <v>117</v>
      </c>
      <c r="G547" s="17">
        <v>750</v>
      </c>
      <c r="H547" s="17">
        <v>7500</v>
      </c>
      <c r="I547" s="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>
      <c r="A548" s="7">
        <v>539</v>
      </c>
      <c r="B548" s="16"/>
      <c r="C548" s="16" t="s">
        <v>652</v>
      </c>
      <c r="D548" s="6"/>
      <c r="E548" s="7">
        <v>35</v>
      </c>
      <c r="F548" s="6" t="s">
        <v>85</v>
      </c>
      <c r="G548" s="17">
        <v>100</v>
      </c>
      <c r="H548" s="17">
        <v>3500</v>
      </c>
      <c r="I548" s="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>
      <c r="A549" s="7">
        <v>540</v>
      </c>
      <c r="B549" s="16"/>
      <c r="C549" s="16" t="s">
        <v>568</v>
      </c>
      <c r="D549" s="6"/>
      <c r="E549" s="7">
        <v>1</v>
      </c>
      <c r="F549" s="6" t="s">
        <v>134</v>
      </c>
      <c r="G549" s="17">
        <v>12550</v>
      </c>
      <c r="H549" s="17">
        <v>12550</v>
      </c>
      <c r="I549" s="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ht="25.5">
      <c r="A550" s="7">
        <v>541</v>
      </c>
      <c r="B550" s="16"/>
      <c r="C550" s="16" t="s">
        <v>434</v>
      </c>
      <c r="D550" s="6"/>
      <c r="E550" s="7">
        <v>1</v>
      </c>
      <c r="F550" s="6" t="s">
        <v>134</v>
      </c>
      <c r="G550" s="17">
        <v>3888.62</v>
      </c>
      <c r="H550" s="17">
        <v>3888.62</v>
      </c>
      <c r="I550" s="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>
      <c r="A551" s="7">
        <v>542</v>
      </c>
      <c r="B551" s="16"/>
      <c r="C551" s="16" t="s">
        <v>435</v>
      </c>
      <c r="D551" s="6"/>
      <c r="E551" s="7">
        <v>1</v>
      </c>
      <c r="F551" s="6" t="s">
        <v>134</v>
      </c>
      <c r="G551" s="17">
        <v>10122.379999999999</v>
      </c>
      <c r="H551" s="17">
        <v>10122.379999999999</v>
      </c>
      <c r="I551" s="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ht="38.25">
      <c r="A552" s="7">
        <v>543</v>
      </c>
      <c r="B552" s="16"/>
      <c r="C552" s="16" t="s">
        <v>436</v>
      </c>
      <c r="D552" s="6"/>
      <c r="E552" s="7">
        <v>1</v>
      </c>
      <c r="F552" s="6" t="s">
        <v>134</v>
      </c>
      <c r="G552" s="17">
        <v>3780</v>
      </c>
      <c r="H552" s="17">
        <v>3780</v>
      </c>
      <c r="I552" s="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ht="25.5">
      <c r="A553" s="7">
        <v>544</v>
      </c>
      <c r="B553" s="16"/>
      <c r="C553" s="16" t="s">
        <v>437</v>
      </c>
      <c r="D553" s="6"/>
      <c r="E553" s="7">
        <v>1</v>
      </c>
      <c r="F553" s="6" t="s">
        <v>134</v>
      </c>
      <c r="G553" s="17">
        <v>4650</v>
      </c>
      <c r="H553" s="17">
        <v>4650</v>
      </c>
      <c r="I553" s="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>
      <c r="A554" s="7">
        <v>545</v>
      </c>
      <c r="B554" s="16"/>
      <c r="C554" s="16" t="s">
        <v>569</v>
      </c>
      <c r="D554" s="6"/>
      <c r="E554" s="7">
        <v>1</v>
      </c>
      <c r="F554" s="6" t="s">
        <v>134</v>
      </c>
      <c r="G554" s="17">
        <v>8500</v>
      </c>
      <c r="H554" s="17">
        <v>8500</v>
      </c>
      <c r="I554" s="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>
      <c r="A555" s="7">
        <v>546</v>
      </c>
      <c r="B555" s="16"/>
      <c r="C555" s="16" t="s">
        <v>439</v>
      </c>
      <c r="D555" s="6"/>
      <c r="E555" s="7">
        <v>1</v>
      </c>
      <c r="F555" s="6" t="s">
        <v>134</v>
      </c>
      <c r="G555" s="17">
        <v>4500</v>
      </c>
      <c r="H555" s="17">
        <v>4500</v>
      </c>
      <c r="I555" s="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>
      <c r="A556" s="7">
        <v>547</v>
      </c>
      <c r="B556" s="16"/>
      <c r="C556" s="16" t="s">
        <v>166</v>
      </c>
      <c r="D556" s="6"/>
      <c r="E556" s="7">
        <v>1</v>
      </c>
      <c r="F556" s="6" t="s">
        <v>134</v>
      </c>
      <c r="G556" s="17">
        <v>3500</v>
      </c>
      <c r="H556" s="17">
        <v>3500</v>
      </c>
      <c r="I556" s="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>
      <c r="A557" s="7">
        <v>548</v>
      </c>
      <c r="B557" s="16"/>
      <c r="C557" s="16" t="s">
        <v>335</v>
      </c>
      <c r="D557" s="6"/>
      <c r="E557" s="7">
        <v>1</v>
      </c>
      <c r="F557" s="6" t="s">
        <v>134</v>
      </c>
      <c r="G557" s="17">
        <v>1845</v>
      </c>
      <c r="H557" s="17">
        <v>1845</v>
      </c>
      <c r="I557" s="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>
      <c r="A558" s="7">
        <v>549</v>
      </c>
      <c r="B558" s="16"/>
      <c r="C558" s="16" t="s">
        <v>167</v>
      </c>
      <c r="D558" s="6"/>
      <c r="E558" s="7">
        <v>1</v>
      </c>
      <c r="F558" s="6" t="s">
        <v>134</v>
      </c>
      <c r="G558" s="17">
        <v>1399</v>
      </c>
      <c r="H558" s="17">
        <v>1399</v>
      </c>
      <c r="I558" s="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>
      <c r="A559" s="7">
        <v>550</v>
      </c>
      <c r="B559" s="16"/>
      <c r="C559" s="16" t="s">
        <v>92</v>
      </c>
      <c r="D559" s="6"/>
      <c r="E559" s="7">
        <v>1</v>
      </c>
      <c r="F559" s="6" t="s">
        <v>134</v>
      </c>
      <c r="G559" s="17">
        <v>25990</v>
      </c>
      <c r="H559" s="17">
        <v>25990</v>
      </c>
      <c r="I559" s="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>
      <c r="A560" s="7">
        <v>551</v>
      </c>
      <c r="B560" s="16"/>
      <c r="C560" s="16" t="s">
        <v>211</v>
      </c>
      <c r="D560" s="6"/>
      <c r="E560" s="7">
        <v>1</v>
      </c>
      <c r="F560" s="6" t="s">
        <v>125</v>
      </c>
      <c r="G560" s="17">
        <v>520</v>
      </c>
      <c r="H560" s="17">
        <v>520</v>
      </c>
      <c r="I560" s="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>
      <c r="A561" s="7">
        <v>552</v>
      </c>
      <c r="B561" s="16"/>
      <c r="C561" s="16" t="s">
        <v>235</v>
      </c>
      <c r="D561" s="6"/>
      <c r="E561" s="7">
        <v>2</v>
      </c>
      <c r="F561" s="6" t="s">
        <v>109</v>
      </c>
      <c r="G561" s="17">
        <v>525</v>
      </c>
      <c r="H561" s="17">
        <v>1050</v>
      </c>
      <c r="I561" s="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>
      <c r="A562" s="7">
        <v>553</v>
      </c>
      <c r="B562" s="16"/>
      <c r="C562" s="16" t="s">
        <v>210</v>
      </c>
      <c r="D562" s="6"/>
      <c r="E562" s="7">
        <v>10</v>
      </c>
      <c r="F562" s="6" t="s">
        <v>109</v>
      </c>
      <c r="G562" s="17">
        <v>150</v>
      </c>
      <c r="H562" s="17">
        <v>1500</v>
      </c>
      <c r="I562" s="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>
      <c r="A563" s="7">
        <v>554</v>
      </c>
      <c r="B563" s="16"/>
      <c r="C563" s="16" t="s">
        <v>651</v>
      </c>
      <c r="D563" s="6"/>
      <c r="E563" s="7">
        <v>1</v>
      </c>
      <c r="F563" s="6" t="s">
        <v>206</v>
      </c>
      <c r="G563" s="17">
        <v>21700</v>
      </c>
      <c r="H563" s="17">
        <v>21700</v>
      </c>
      <c r="I563" s="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>
      <c r="A564" s="7">
        <v>555</v>
      </c>
      <c r="B564" s="16"/>
      <c r="C564" s="16" t="s">
        <v>698</v>
      </c>
      <c r="D564" s="6"/>
      <c r="E564" s="7">
        <v>1</v>
      </c>
      <c r="F564" s="6" t="s">
        <v>134</v>
      </c>
      <c r="G564" s="17">
        <v>14346</v>
      </c>
      <c r="H564" s="17">
        <v>14346</v>
      </c>
      <c r="I564" s="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>
      <c r="A565" s="7">
        <v>556</v>
      </c>
      <c r="B565" s="16"/>
      <c r="C565" s="16" t="s">
        <v>615</v>
      </c>
      <c r="D565" s="6"/>
      <c r="E565" s="7">
        <v>35</v>
      </c>
      <c r="F565" s="6" t="s">
        <v>81</v>
      </c>
      <c r="G565" s="17">
        <v>180</v>
      </c>
      <c r="H565" s="17">
        <v>6300</v>
      </c>
      <c r="I565" s="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>
      <c r="A566" s="7">
        <v>557</v>
      </c>
      <c r="B566" s="16"/>
      <c r="C566" s="16" t="s">
        <v>151</v>
      </c>
      <c r="D566" s="6"/>
      <c r="E566" s="7">
        <v>35</v>
      </c>
      <c r="F566" s="6" t="s">
        <v>81</v>
      </c>
      <c r="G566" s="17">
        <v>350</v>
      </c>
      <c r="H566" s="17">
        <v>12250</v>
      </c>
      <c r="I566" s="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>
      <c r="A567" s="7">
        <v>558</v>
      </c>
      <c r="B567" s="16"/>
      <c r="C567" s="16" t="s">
        <v>616</v>
      </c>
      <c r="D567" s="6"/>
      <c r="E567" s="7">
        <v>35</v>
      </c>
      <c r="F567" s="6" t="s">
        <v>81</v>
      </c>
      <c r="G567" s="17">
        <v>180</v>
      </c>
      <c r="H567" s="17">
        <v>6300</v>
      </c>
      <c r="I567" s="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>
      <c r="A568" s="7">
        <v>559</v>
      </c>
      <c r="B568" s="16"/>
      <c r="C568" s="16" t="s">
        <v>156</v>
      </c>
      <c r="D568" s="6"/>
      <c r="E568" s="7">
        <v>35</v>
      </c>
      <c r="F568" s="6" t="s">
        <v>81</v>
      </c>
      <c r="G568" s="17">
        <v>350</v>
      </c>
      <c r="H568" s="17">
        <v>12250</v>
      </c>
      <c r="I568" s="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>
      <c r="A569" s="7">
        <v>560</v>
      </c>
      <c r="B569" s="16"/>
      <c r="C569" s="16" t="s">
        <v>174</v>
      </c>
      <c r="D569" s="6"/>
      <c r="E569" s="7">
        <v>35</v>
      </c>
      <c r="F569" s="6" t="s">
        <v>85</v>
      </c>
      <c r="G569" s="17">
        <v>1300</v>
      </c>
      <c r="H569" s="17">
        <v>45500</v>
      </c>
      <c r="I569" s="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ht="25.5">
      <c r="A570" s="9">
        <v>561</v>
      </c>
      <c r="B570" s="13" t="s">
        <v>23</v>
      </c>
      <c r="C570" s="13" t="s">
        <v>291</v>
      </c>
      <c r="D570" s="14" t="s">
        <v>38</v>
      </c>
      <c r="E570" s="14"/>
      <c r="F570" s="14"/>
      <c r="G570" s="13"/>
      <c r="H570" s="15">
        <v>123975</v>
      </c>
      <c r="I570" s="14" t="s">
        <v>26</v>
      </c>
      <c r="J570" s="19"/>
      <c r="K570" s="19"/>
      <c r="L570" s="19"/>
      <c r="M570" s="19"/>
      <c r="N570" s="19"/>
      <c r="O570" s="19">
        <v>1</v>
      </c>
      <c r="P570" s="19"/>
      <c r="Q570" s="19"/>
      <c r="R570" s="19"/>
      <c r="S570" s="19"/>
      <c r="T570" s="19"/>
      <c r="U570" s="19"/>
    </row>
    <row r="571" spans="1:21">
      <c r="A571" s="7">
        <v>562</v>
      </c>
      <c r="B571" s="16"/>
      <c r="C571" s="16" t="s">
        <v>153</v>
      </c>
      <c r="D571" s="6"/>
      <c r="E571" s="7">
        <v>50</v>
      </c>
      <c r="F571" s="6" t="s">
        <v>81</v>
      </c>
      <c r="G571" s="17">
        <v>180</v>
      </c>
      <c r="H571" s="17">
        <v>9000</v>
      </c>
      <c r="I571" s="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>
      <c r="A572" s="7">
        <v>563</v>
      </c>
      <c r="B572" s="16"/>
      <c r="C572" s="16" t="s">
        <v>615</v>
      </c>
      <c r="D572" s="6"/>
      <c r="E572" s="7">
        <v>50</v>
      </c>
      <c r="F572" s="6" t="s">
        <v>81</v>
      </c>
      <c r="G572" s="17">
        <v>150</v>
      </c>
      <c r="H572" s="17">
        <v>7500</v>
      </c>
      <c r="I572" s="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>
      <c r="A573" s="7">
        <v>564</v>
      </c>
      <c r="B573" s="16"/>
      <c r="C573" s="16" t="s">
        <v>151</v>
      </c>
      <c r="D573" s="6"/>
      <c r="E573" s="7">
        <v>50</v>
      </c>
      <c r="F573" s="6" t="s">
        <v>81</v>
      </c>
      <c r="G573" s="17">
        <v>250</v>
      </c>
      <c r="H573" s="17">
        <v>12500</v>
      </c>
      <c r="I573" s="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>
      <c r="A574" s="7">
        <v>565</v>
      </c>
      <c r="B574" s="16"/>
      <c r="C574" s="16" t="s">
        <v>616</v>
      </c>
      <c r="D574" s="6"/>
      <c r="E574" s="7">
        <v>50</v>
      </c>
      <c r="F574" s="6" t="s">
        <v>81</v>
      </c>
      <c r="G574" s="17">
        <v>150</v>
      </c>
      <c r="H574" s="17">
        <v>7500</v>
      </c>
      <c r="I574" s="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>
      <c r="A575" s="7">
        <v>566</v>
      </c>
      <c r="B575" s="16"/>
      <c r="C575" s="16" t="s">
        <v>156</v>
      </c>
      <c r="D575" s="6"/>
      <c r="E575" s="7">
        <v>50</v>
      </c>
      <c r="F575" s="6" t="s">
        <v>81</v>
      </c>
      <c r="G575" s="17">
        <v>250</v>
      </c>
      <c r="H575" s="17">
        <v>12500</v>
      </c>
      <c r="I575" s="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>
      <c r="A576" s="7">
        <v>567</v>
      </c>
      <c r="B576" s="16"/>
      <c r="C576" s="16" t="s">
        <v>585</v>
      </c>
      <c r="D576" s="6"/>
      <c r="E576" s="7">
        <v>50</v>
      </c>
      <c r="F576" s="6" t="s">
        <v>85</v>
      </c>
      <c r="G576" s="17">
        <v>20</v>
      </c>
      <c r="H576" s="17">
        <v>1000</v>
      </c>
      <c r="I576" s="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>
      <c r="A577" s="7">
        <v>568</v>
      </c>
      <c r="B577" s="16"/>
      <c r="C577" s="16" t="s">
        <v>652</v>
      </c>
      <c r="D577" s="6"/>
      <c r="E577" s="7">
        <v>50</v>
      </c>
      <c r="F577" s="6" t="s">
        <v>85</v>
      </c>
      <c r="G577" s="17">
        <v>100</v>
      </c>
      <c r="H577" s="17">
        <v>5000</v>
      </c>
      <c r="I577" s="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>
      <c r="A578" s="7">
        <v>569</v>
      </c>
      <c r="B578" s="16"/>
      <c r="C578" s="16" t="s">
        <v>235</v>
      </c>
      <c r="D578" s="6"/>
      <c r="E578" s="7">
        <v>5</v>
      </c>
      <c r="F578" s="6" t="s">
        <v>117</v>
      </c>
      <c r="G578" s="17">
        <v>525</v>
      </c>
      <c r="H578" s="17">
        <v>2625</v>
      </c>
      <c r="I578" s="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>
      <c r="A579" s="7">
        <v>570</v>
      </c>
      <c r="B579" s="16"/>
      <c r="C579" s="16" t="s">
        <v>211</v>
      </c>
      <c r="D579" s="6"/>
      <c r="E579" s="7">
        <v>3</v>
      </c>
      <c r="F579" s="6" t="s">
        <v>212</v>
      </c>
      <c r="G579" s="17">
        <v>450</v>
      </c>
      <c r="H579" s="17">
        <v>1350</v>
      </c>
      <c r="I579" s="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>
      <c r="A580" s="7">
        <v>571</v>
      </c>
      <c r="B580" s="16"/>
      <c r="C580" s="16" t="s">
        <v>174</v>
      </c>
      <c r="D580" s="6"/>
      <c r="E580" s="7">
        <v>50</v>
      </c>
      <c r="F580" s="6" t="s">
        <v>85</v>
      </c>
      <c r="G580" s="17">
        <v>1300</v>
      </c>
      <c r="H580" s="17">
        <v>65000</v>
      </c>
      <c r="I580" s="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ht="25.5">
      <c r="A581" s="9">
        <v>572</v>
      </c>
      <c r="B581" s="13" t="s">
        <v>23</v>
      </c>
      <c r="C581" s="13" t="s">
        <v>299</v>
      </c>
      <c r="D581" s="14" t="s">
        <v>38</v>
      </c>
      <c r="E581" s="14"/>
      <c r="F581" s="14"/>
      <c r="G581" s="13"/>
      <c r="H581" s="15">
        <v>190750</v>
      </c>
      <c r="I581" s="14" t="s">
        <v>26</v>
      </c>
      <c r="J581" s="19"/>
      <c r="K581" s="19"/>
      <c r="L581" s="19"/>
      <c r="M581" s="19"/>
      <c r="N581" s="19"/>
      <c r="O581" s="19">
        <v>1</v>
      </c>
      <c r="P581" s="19"/>
      <c r="Q581" s="19"/>
      <c r="R581" s="19"/>
      <c r="S581" s="19"/>
      <c r="T581" s="19"/>
      <c r="U581" s="19"/>
    </row>
    <row r="582" spans="1:21">
      <c r="A582" s="7">
        <v>573</v>
      </c>
      <c r="B582" s="16"/>
      <c r="C582" s="16" t="s">
        <v>653</v>
      </c>
      <c r="D582" s="6"/>
      <c r="E582" s="7">
        <v>35</v>
      </c>
      <c r="F582" s="6" t="s">
        <v>81</v>
      </c>
      <c r="G582" s="17">
        <v>750</v>
      </c>
      <c r="H582" s="17">
        <v>26250</v>
      </c>
      <c r="I582" s="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>
      <c r="A583" s="7">
        <v>574</v>
      </c>
      <c r="B583" s="16"/>
      <c r="C583" s="16" t="s">
        <v>654</v>
      </c>
      <c r="D583" s="6"/>
      <c r="E583" s="7">
        <v>35</v>
      </c>
      <c r="F583" s="6" t="s">
        <v>81</v>
      </c>
      <c r="G583" s="17">
        <v>600</v>
      </c>
      <c r="H583" s="17">
        <v>21000</v>
      </c>
      <c r="I583" s="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>
      <c r="A584" s="7">
        <v>575</v>
      </c>
      <c r="B584" s="16"/>
      <c r="C584" s="16" t="s">
        <v>655</v>
      </c>
      <c r="D584" s="6"/>
      <c r="E584" s="7">
        <v>35</v>
      </c>
      <c r="F584" s="6" t="s">
        <v>81</v>
      </c>
      <c r="G584" s="17">
        <v>900</v>
      </c>
      <c r="H584" s="17">
        <v>31500</v>
      </c>
      <c r="I584" s="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>
      <c r="A585" s="7">
        <v>576</v>
      </c>
      <c r="B585" s="16"/>
      <c r="C585" s="16" t="s">
        <v>649</v>
      </c>
      <c r="D585" s="6"/>
      <c r="E585" s="7">
        <v>35</v>
      </c>
      <c r="F585" s="6" t="s">
        <v>81</v>
      </c>
      <c r="G585" s="17">
        <v>600</v>
      </c>
      <c r="H585" s="17">
        <v>21000</v>
      </c>
      <c r="I585" s="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>
      <c r="A586" s="7">
        <v>577</v>
      </c>
      <c r="B586" s="16"/>
      <c r="C586" s="16" t="s">
        <v>650</v>
      </c>
      <c r="D586" s="6"/>
      <c r="E586" s="7">
        <v>35</v>
      </c>
      <c r="F586" s="6" t="s">
        <v>81</v>
      </c>
      <c r="G586" s="17">
        <v>900</v>
      </c>
      <c r="H586" s="17">
        <v>31500</v>
      </c>
      <c r="I586" s="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>
      <c r="A587" s="7">
        <v>578</v>
      </c>
      <c r="B587" s="16"/>
      <c r="C587" s="16" t="s">
        <v>585</v>
      </c>
      <c r="D587" s="6"/>
      <c r="E587" s="7">
        <v>150</v>
      </c>
      <c r="F587" s="6" t="s">
        <v>85</v>
      </c>
      <c r="G587" s="17">
        <v>20</v>
      </c>
      <c r="H587" s="17">
        <v>3000</v>
      </c>
      <c r="I587" s="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>
      <c r="A588" s="7">
        <v>579</v>
      </c>
      <c r="B588" s="16"/>
      <c r="C588" s="16" t="s">
        <v>211</v>
      </c>
      <c r="D588" s="6"/>
      <c r="E588" s="7">
        <v>5</v>
      </c>
      <c r="F588" s="6" t="s">
        <v>212</v>
      </c>
      <c r="G588" s="17">
        <v>450</v>
      </c>
      <c r="H588" s="17">
        <v>2250</v>
      </c>
      <c r="I588" s="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>
      <c r="A589" s="7">
        <v>580</v>
      </c>
      <c r="B589" s="16"/>
      <c r="C589" s="16" t="s">
        <v>235</v>
      </c>
      <c r="D589" s="6"/>
      <c r="E589" s="7">
        <v>10</v>
      </c>
      <c r="F589" s="6" t="s">
        <v>117</v>
      </c>
      <c r="G589" s="17">
        <v>525</v>
      </c>
      <c r="H589" s="17">
        <v>5250</v>
      </c>
      <c r="I589" s="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>
      <c r="A590" s="7">
        <v>581</v>
      </c>
      <c r="B590" s="16"/>
      <c r="C590" s="16" t="s">
        <v>652</v>
      </c>
      <c r="D590" s="6"/>
      <c r="E590" s="7">
        <v>35</v>
      </c>
      <c r="F590" s="6" t="s">
        <v>85</v>
      </c>
      <c r="G590" s="17">
        <v>100</v>
      </c>
      <c r="H590" s="17">
        <v>3500</v>
      </c>
      <c r="I590" s="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>
      <c r="A591" s="7">
        <v>582</v>
      </c>
      <c r="B591" s="16"/>
      <c r="C591" s="16" t="s">
        <v>174</v>
      </c>
      <c r="D591" s="6"/>
      <c r="E591" s="7">
        <v>35</v>
      </c>
      <c r="F591" s="6" t="s">
        <v>85</v>
      </c>
      <c r="G591" s="17">
        <v>1300</v>
      </c>
      <c r="H591" s="17">
        <v>45500</v>
      </c>
      <c r="I591" s="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ht="25.5">
      <c r="A592" s="9">
        <v>583</v>
      </c>
      <c r="B592" s="13" t="s">
        <v>23</v>
      </c>
      <c r="C592" s="13" t="s">
        <v>302</v>
      </c>
      <c r="D592" s="14" t="s">
        <v>38</v>
      </c>
      <c r="E592" s="14"/>
      <c r="F592" s="14"/>
      <c r="G592" s="13"/>
      <c r="H592" s="15">
        <v>85650</v>
      </c>
      <c r="I592" s="14" t="s">
        <v>26</v>
      </c>
      <c r="J592" s="19"/>
      <c r="K592" s="19"/>
      <c r="L592" s="19"/>
      <c r="M592" s="19"/>
      <c r="N592" s="19"/>
      <c r="O592" s="19">
        <v>1</v>
      </c>
      <c r="P592" s="19"/>
      <c r="Q592" s="19"/>
      <c r="R592" s="19"/>
      <c r="S592" s="19"/>
      <c r="T592" s="19"/>
      <c r="U592" s="19"/>
    </row>
    <row r="593" spans="1:21">
      <c r="A593" s="7">
        <v>584</v>
      </c>
      <c r="B593" s="16"/>
      <c r="C593" s="16" t="s">
        <v>585</v>
      </c>
      <c r="D593" s="6"/>
      <c r="E593" s="7">
        <v>30</v>
      </c>
      <c r="F593" s="6" t="s">
        <v>85</v>
      </c>
      <c r="G593" s="17">
        <v>20</v>
      </c>
      <c r="H593" s="17">
        <v>600</v>
      </c>
      <c r="I593" s="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>
      <c r="A594" s="7">
        <v>585</v>
      </c>
      <c r="B594" s="16"/>
      <c r="C594" s="16" t="s">
        <v>235</v>
      </c>
      <c r="D594" s="6"/>
      <c r="E594" s="7">
        <v>2</v>
      </c>
      <c r="F594" s="6" t="s">
        <v>109</v>
      </c>
      <c r="G594" s="17">
        <v>525</v>
      </c>
      <c r="H594" s="17">
        <v>1050</v>
      </c>
      <c r="I594" s="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>
      <c r="A595" s="7">
        <v>586</v>
      </c>
      <c r="B595" s="16"/>
      <c r="C595" s="16" t="s">
        <v>652</v>
      </c>
      <c r="D595" s="6"/>
      <c r="E595" s="7">
        <v>30</v>
      </c>
      <c r="F595" s="6" t="s">
        <v>85</v>
      </c>
      <c r="G595" s="17">
        <v>100</v>
      </c>
      <c r="H595" s="17">
        <v>3000</v>
      </c>
      <c r="I595" s="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>
      <c r="A596" s="7">
        <v>587</v>
      </c>
      <c r="B596" s="16"/>
      <c r="C596" s="16" t="s">
        <v>211</v>
      </c>
      <c r="D596" s="6"/>
      <c r="E596" s="7">
        <v>2</v>
      </c>
      <c r="F596" s="6" t="s">
        <v>125</v>
      </c>
      <c r="G596" s="17">
        <v>450</v>
      </c>
      <c r="H596" s="17">
        <v>900</v>
      </c>
      <c r="I596" s="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>
      <c r="A597" s="7">
        <v>588</v>
      </c>
      <c r="B597" s="16"/>
      <c r="C597" s="16" t="s">
        <v>153</v>
      </c>
      <c r="D597" s="6"/>
      <c r="E597" s="7">
        <v>30</v>
      </c>
      <c r="F597" s="6" t="s">
        <v>81</v>
      </c>
      <c r="G597" s="17">
        <v>250</v>
      </c>
      <c r="H597" s="17">
        <v>7500</v>
      </c>
      <c r="I597" s="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>
      <c r="A598" s="7">
        <v>589</v>
      </c>
      <c r="B598" s="16"/>
      <c r="C598" s="16" t="s">
        <v>615</v>
      </c>
      <c r="D598" s="6"/>
      <c r="E598" s="7">
        <v>30</v>
      </c>
      <c r="F598" s="6" t="s">
        <v>81</v>
      </c>
      <c r="G598" s="17">
        <v>250</v>
      </c>
      <c r="H598" s="17">
        <v>7500</v>
      </c>
      <c r="I598" s="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>
      <c r="A599" s="7">
        <v>590</v>
      </c>
      <c r="B599" s="16"/>
      <c r="C599" s="16" t="s">
        <v>151</v>
      </c>
      <c r="D599" s="6"/>
      <c r="E599" s="7">
        <v>30</v>
      </c>
      <c r="F599" s="6" t="s">
        <v>81</v>
      </c>
      <c r="G599" s="17">
        <v>300</v>
      </c>
      <c r="H599" s="17">
        <v>9000</v>
      </c>
      <c r="I599" s="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>
      <c r="A600" s="7">
        <v>591</v>
      </c>
      <c r="B600" s="16"/>
      <c r="C600" s="16" t="s">
        <v>616</v>
      </c>
      <c r="D600" s="6"/>
      <c r="E600" s="7">
        <v>30</v>
      </c>
      <c r="F600" s="6" t="s">
        <v>81</v>
      </c>
      <c r="G600" s="17">
        <v>220</v>
      </c>
      <c r="H600" s="17">
        <v>6600</v>
      </c>
      <c r="I600" s="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>
      <c r="A601" s="7">
        <v>592</v>
      </c>
      <c r="B601" s="16"/>
      <c r="C601" s="16" t="s">
        <v>156</v>
      </c>
      <c r="D601" s="6"/>
      <c r="E601" s="7">
        <v>30</v>
      </c>
      <c r="F601" s="6" t="s">
        <v>81</v>
      </c>
      <c r="G601" s="17">
        <v>350</v>
      </c>
      <c r="H601" s="17">
        <v>10500</v>
      </c>
      <c r="I601" s="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>
      <c r="A602" s="7">
        <v>593</v>
      </c>
      <c r="B602" s="16"/>
      <c r="C602" s="16" t="s">
        <v>174</v>
      </c>
      <c r="D602" s="6"/>
      <c r="E602" s="7">
        <v>30</v>
      </c>
      <c r="F602" s="6" t="s">
        <v>85</v>
      </c>
      <c r="G602" s="17">
        <v>1300</v>
      </c>
      <c r="H602" s="17">
        <v>39000</v>
      </c>
      <c r="I602" s="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ht="25.5">
      <c r="A603" s="9">
        <v>594</v>
      </c>
      <c r="B603" s="13" t="s">
        <v>23</v>
      </c>
      <c r="C603" s="13" t="s">
        <v>300</v>
      </c>
      <c r="D603" s="14" t="s">
        <v>38</v>
      </c>
      <c r="E603" s="14"/>
      <c r="F603" s="14"/>
      <c r="G603" s="13"/>
      <c r="H603" s="15">
        <v>86085</v>
      </c>
      <c r="I603" s="14" t="s">
        <v>26</v>
      </c>
      <c r="J603" s="19"/>
      <c r="K603" s="19"/>
      <c r="L603" s="19"/>
      <c r="M603" s="19"/>
      <c r="N603" s="19"/>
      <c r="O603" s="19">
        <v>1</v>
      </c>
      <c r="P603" s="19"/>
      <c r="Q603" s="19"/>
      <c r="R603" s="19"/>
      <c r="S603" s="19"/>
      <c r="T603" s="19"/>
      <c r="U603" s="19"/>
    </row>
    <row r="604" spans="1:21">
      <c r="A604" s="7">
        <v>595</v>
      </c>
      <c r="B604" s="16"/>
      <c r="C604" s="16" t="s">
        <v>585</v>
      </c>
      <c r="D604" s="6"/>
      <c r="E604" s="7">
        <v>30</v>
      </c>
      <c r="F604" s="6" t="s">
        <v>85</v>
      </c>
      <c r="G604" s="17">
        <v>20</v>
      </c>
      <c r="H604" s="17">
        <v>600</v>
      </c>
      <c r="I604" s="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>
      <c r="A605" s="7">
        <v>596</v>
      </c>
      <c r="B605" s="16"/>
      <c r="C605" s="16" t="s">
        <v>652</v>
      </c>
      <c r="D605" s="6"/>
      <c r="E605" s="7">
        <v>30</v>
      </c>
      <c r="F605" s="6" t="s">
        <v>85</v>
      </c>
      <c r="G605" s="17">
        <v>100</v>
      </c>
      <c r="H605" s="17">
        <v>3000</v>
      </c>
      <c r="I605" s="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>
      <c r="A606" s="7">
        <v>597</v>
      </c>
      <c r="B606" s="16"/>
      <c r="C606" s="16" t="s">
        <v>235</v>
      </c>
      <c r="D606" s="6"/>
      <c r="E606" s="7">
        <v>5</v>
      </c>
      <c r="F606" s="6" t="s">
        <v>109</v>
      </c>
      <c r="G606" s="17">
        <v>525</v>
      </c>
      <c r="H606" s="17">
        <v>2625</v>
      </c>
      <c r="I606" s="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>
      <c r="A607" s="7">
        <v>598</v>
      </c>
      <c r="B607" s="16"/>
      <c r="C607" s="16" t="s">
        <v>211</v>
      </c>
      <c r="D607" s="6"/>
      <c r="E607" s="7">
        <v>3</v>
      </c>
      <c r="F607" s="6" t="s">
        <v>125</v>
      </c>
      <c r="G607" s="17">
        <v>520</v>
      </c>
      <c r="H607" s="17">
        <v>1560</v>
      </c>
      <c r="I607" s="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>
      <c r="A608" s="7">
        <v>599</v>
      </c>
      <c r="B608" s="16"/>
      <c r="C608" s="16" t="s">
        <v>153</v>
      </c>
      <c r="D608" s="6"/>
      <c r="E608" s="7">
        <v>30</v>
      </c>
      <c r="F608" s="6" t="s">
        <v>81</v>
      </c>
      <c r="G608" s="17">
        <v>250</v>
      </c>
      <c r="H608" s="17">
        <v>7500</v>
      </c>
      <c r="I608" s="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>
      <c r="A609" s="7">
        <v>600</v>
      </c>
      <c r="B609" s="16"/>
      <c r="C609" s="16" t="s">
        <v>615</v>
      </c>
      <c r="D609" s="6"/>
      <c r="E609" s="7">
        <v>30</v>
      </c>
      <c r="F609" s="6" t="s">
        <v>81</v>
      </c>
      <c r="G609" s="17">
        <v>180</v>
      </c>
      <c r="H609" s="17">
        <v>5400</v>
      </c>
      <c r="I609" s="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>
      <c r="A610" s="7">
        <v>601</v>
      </c>
      <c r="B610" s="16"/>
      <c r="C610" s="16" t="s">
        <v>151</v>
      </c>
      <c r="D610" s="6"/>
      <c r="E610" s="7">
        <v>30</v>
      </c>
      <c r="F610" s="6" t="s">
        <v>81</v>
      </c>
      <c r="G610" s="17">
        <v>350</v>
      </c>
      <c r="H610" s="17">
        <v>10500</v>
      </c>
      <c r="I610" s="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>
      <c r="A611" s="7">
        <v>602</v>
      </c>
      <c r="B611" s="16"/>
      <c r="C611" s="16" t="s">
        <v>616</v>
      </c>
      <c r="D611" s="6"/>
      <c r="E611" s="7">
        <v>30</v>
      </c>
      <c r="F611" s="6" t="s">
        <v>81</v>
      </c>
      <c r="G611" s="17">
        <v>180</v>
      </c>
      <c r="H611" s="17">
        <v>5400</v>
      </c>
      <c r="I611" s="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>
      <c r="A612" s="7">
        <v>603</v>
      </c>
      <c r="B612" s="16"/>
      <c r="C612" s="16" t="s">
        <v>156</v>
      </c>
      <c r="D612" s="6"/>
      <c r="E612" s="7">
        <v>30</v>
      </c>
      <c r="F612" s="6" t="s">
        <v>81</v>
      </c>
      <c r="G612" s="17">
        <v>350</v>
      </c>
      <c r="H612" s="17">
        <v>10500</v>
      </c>
      <c r="I612" s="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>
      <c r="A613" s="7">
        <v>604</v>
      </c>
      <c r="B613" s="16"/>
      <c r="C613" s="16" t="s">
        <v>174</v>
      </c>
      <c r="D613" s="6"/>
      <c r="E613" s="7">
        <v>30</v>
      </c>
      <c r="F613" s="6" t="s">
        <v>85</v>
      </c>
      <c r="G613" s="17">
        <v>1300</v>
      </c>
      <c r="H613" s="17">
        <v>39000</v>
      </c>
      <c r="I613" s="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>
      <c r="A614" s="9">
        <v>605</v>
      </c>
      <c r="B614" s="13" t="s">
        <v>23</v>
      </c>
      <c r="C614" s="13" t="s">
        <v>304</v>
      </c>
      <c r="D614" s="14" t="s">
        <v>38</v>
      </c>
      <c r="E614" s="14"/>
      <c r="F614" s="14"/>
      <c r="G614" s="13"/>
      <c r="H614" s="15">
        <v>215238</v>
      </c>
      <c r="I614" s="14" t="s">
        <v>26</v>
      </c>
      <c r="J614" s="19"/>
      <c r="K614" s="19"/>
      <c r="L614" s="19"/>
      <c r="M614" s="19"/>
      <c r="N614" s="19"/>
      <c r="O614" s="19">
        <v>1</v>
      </c>
      <c r="P614" s="19"/>
      <c r="Q614" s="19"/>
      <c r="R614" s="19"/>
      <c r="S614" s="19"/>
      <c r="T614" s="19"/>
      <c r="U614" s="19"/>
    </row>
    <row r="615" spans="1:21">
      <c r="A615" s="7">
        <v>606</v>
      </c>
      <c r="B615" s="16"/>
      <c r="C615" s="16" t="s">
        <v>616</v>
      </c>
      <c r="D615" s="6"/>
      <c r="E615" s="7">
        <v>45</v>
      </c>
      <c r="F615" s="6" t="s">
        <v>81</v>
      </c>
      <c r="G615" s="17">
        <v>150</v>
      </c>
      <c r="H615" s="17">
        <v>6750</v>
      </c>
      <c r="I615" s="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>
      <c r="A616" s="7">
        <v>607</v>
      </c>
      <c r="B616" s="16"/>
      <c r="C616" s="16" t="s">
        <v>156</v>
      </c>
      <c r="D616" s="6"/>
      <c r="E616" s="7">
        <v>45</v>
      </c>
      <c r="F616" s="6" t="s">
        <v>81</v>
      </c>
      <c r="G616" s="17">
        <v>250</v>
      </c>
      <c r="H616" s="17">
        <v>11250</v>
      </c>
      <c r="I616" s="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>
      <c r="A617" s="7">
        <v>608</v>
      </c>
      <c r="B617" s="16"/>
      <c r="C617" s="16" t="s">
        <v>153</v>
      </c>
      <c r="D617" s="6"/>
      <c r="E617" s="7">
        <v>45</v>
      </c>
      <c r="F617" s="6" t="s">
        <v>81</v>
      </c>
      <c r="G617" s="17">
        <v>180</v>
      </c>
      <c r="H617" s="17">
        <v>8100</v>
      </c>
      <c r="I617" s="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>
      <c r="A618" s="7">
        <v>609</v>
      </c>
      <c r="B618" s="16"/>
      <c r="C618" s="16" t="s">
        <v>615</v>
      </c>
      <c r="D618" s="6"/>
      <c r="E618" s="7">
        <v>45</v>
      </c>
      <c r="F618" s="6" t="s">
        <v>81</v>
      </c>
      <c r="G618" s="17">
        <v>150</v>
      </c>
      <c r="H618" s="17">
        <v>6750</v>
      </c>
      <c r="I618" s="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>
      <c r="A619" s="7">
        <v>610</v>
      </c>
      <c r="B619" s="16"/>
      <c r="C619" s="16" t="s">
        <v>151</v>
      </c>
      <c r="D619" s="6"/>
      <c r="E619" s="7">
        <v>45</v>
      </c>
      <c r="F619" s="6" t="s">
        <v>81</v>
      </c>
      <c r="G619" s="17">
        <v>250</v>
      </c>
      <c r="H619" s="17">
        <v>11250</v>
      </c>
      <c r="I619" s="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>
      <c r="A620" s="7">
        <v>611</v>
      </c>
      <c r="B620" s="16"/>
      <c r="C620" s="16" t="s">
        <v>677</v>
      </c>
      <c r="D620" s="6"/>
      <c r="E620" s="7">
        <v>1</v>
      </c>
      <c r="F620" s="6" t="s">
        <v>206</v>
      </c>
      <c r="G620" s="17">
        <v>7502</v>
      </c>
      <c r="H620" s="17">
        <v>7502</v>
      </c>
      <c r="I620" s="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>
      <c r="A621" s="7">
        <v>612</v>
      </c>
      <c r="B621" s="16"/>
      <c r="C621" s="16" t="s">
        <v>699</v>
      </c>
      <c r="D621" s="6"/>
      <c r="E621" s="7">
        <v>2</v>
      </c>
      <c r="F621" s="6" t="s">
        <v>206</v>
      </c>
      <c r="G621" s="17">
        <v>14999</v>
      </c>
      <c r="H621" s="17">
        <v>29998</v>
      </c>
      <c r="I621" s="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>
      <c r="A622" s="7">
        <v>613</v>
      </c>
      <c r="B622" s="16"/>
      <c r="C622" s="16" t="s">
        <v>700</v>
      </c>
      <c r="D622" s="6"/>
      <c r="E622" s="7">
        <v>1</v>
      </c>
      <c r="F622" s="6" t="s">
        <v>206</v>
      </c>
      <c r="G622" s="17">
        <v>14499</v>
      </c>
      <c r="H622" s="17">
        <v>14499</v>
      </c>
      <c r="I622" s="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>
      <c r="A623" s="7">
        <v>614</v>
      </c>
      <c r="B623" s="16"/>
      <c r="C623" s="16" t="s">
        <v>683</v>
      </c>
      <c r="D623" s="6"/>
      <c r="E623" s="7">
        <v>1</v>
      </c>
      <c r="F623" s="6" t="s">
        <v>206</v>
      </c>
      <c r="G623" s="17">
        <v>13500</v>
      </c>
      <c r="H623" s="17">
        <v>13500</v>
      </c>
      <c r="I623" s="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>
      <c r="A624" s="7">
        <v>615</v>
      </c>
      <c r="B624" s="16"/>
      <c r="C624" s="16" t="s">
        <v>684</v>
      </c>
      <c r="D624" s="6"/>
      <c r="E624" s="7">
        <v>5</v>
      </c>
      <c r="F624" s="6" t="s">
        <v>117</v>
      </c>
      <c r="G624" s="17">
        <v>750</v>
      </c>
      <c r="H624" s="17">
        <v>3750</v>
      </c>
      <c r="I624" s="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>
      <c r="A625" s="7">
        <v>616</v>
      </c>
      <c r="B625" s="16"/>
      <c r="C625" s="16" t="s">
        <v>689</v>
      </c>
      <c r="D625" s="6"/>
      <c r="E625" s="7">
        <v>1</v>
      </c>
      <c r="F625" s="6" t="s">
        <v>112</v>
      </c>
      <c r="G625" s="17">
        <v>12000</v>
      </c>
      <c r="H625" s="17">
        <v>12000</v>
      </c>
      <c r="I625" s="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>
      <c r="A626" s="7">
        <v>617</v>
      </c>
      <c r="B626" s="16"/>
      <c r="C626" s="16" t="s">
        <v>651</v>
      </c>
      <c r="D626" s="6"/>
      <c r="E626" s="7">
        <v>1</v>
      </c>
      <c r="F626" s="6" t="s">
        <v>206</v>
      </c>
      <c r="G626" s="17">
        <v>14999</v>
      </c>
      <c r="H626" s="17">
        <v>14999</v>
      </c>
      <c r="I626" s="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>
      <c r="A627" s="7">
        <v>618</v>
      </c>
      <c r="B627" s="16"/>
      <c r="C627" s="16" t="s">
        <v>210</v>
      </c>
      <c r="D627" s="6"/>
      <c r="E627" s="7">
        <v>45</v>
      </c>
      <c r="F627" s="6" t="s">
        <v>85</v>
      </c>
      <c r="G627" s="17">
        <v>20</v>
      </c>
      <c r="H627" s="17">
        <v>900</v>
      </c>
      <c r="I627" s="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>
      <c r="A628" s="7">
        <v>619</v>
      </c>
      <c r="B628" s="16"/>
      <c r="C628" s="16" t="s">
        <v>211</v>
      </c>
      <c r="D628" s="6"/>
      <c r="E628" s="7">
        <v>1</v>
      </c>
      <c r="F628" s="6" t="s">
        <v>212</v>
      </c>
      <c r="G628" s="17">
        <v>450</v>
      </c>
      <c r="H628" s="17">
        <v>450</v>
      </c>
      <c r="I628" s="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>
      <c r="A629" s="7">
        <v>620</v>
      </c>
      <c r="B629" s="16"/>
      <c r="C629" s="16" t="s">
        <v>235</v>
      </c>
      <c r="D629" s="6"/>
      <c r="E629" s="7">
        <v>2</v>
      </c>
      <c r="F629" s="6" t="s">
        <v>109</v>
      </c>
      <c r="G629" s="17">
        <v>525</v>
      </c>
      <c r="H629" s="17">
        <v>1050</v>
      </c>
      <c r="I629" s="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>
      <c r="A630" s="7">
        <v>621</v>
      </c>
      <c r="B630" s="16"/>
      <c r="C630" s="16" t="s">
        <v>555</v>
      </c>
      <c r="D630" s="6"/>
      <c r="E630" s="7">
        <v>45</v>
      </c>
      <c r="F630" s="6" t="s">
        <v>85</v>
      </c>
      <c r="G630" s="17">
        <v>100</v>
      </c>
      <c r="H630" s="17">
        <v>4500</v>
      </c>
      <c r="I630" s="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>
      <c r="A631" s="7">
        <v>622</v>
      </c>
      <c r="B631" s="16"/>
      <c r="C631" s="16" t="s">
        <v>92</v>
      </c>
      <c r="D631" s="6"/>
      <c r="E631" s="7">
        <v>1</v>
      </c>
      <c r="F631" s="6" t="s">
        <v>134</v>
      </c>
      <c r="G631" s="17">
        <v>14999</v>
      </c>
      <c r="H631" s="17">
        <v>14999</v>
      </c>
      <c r="I631" s="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>
      <c r="A632" s="7">
        <v>623</v>
      </c>
      <c r="B632" s="16"/>
      <c r="C632" s="16" t="s">
        <v>167</v>
      </c>
      <c r="D632" s="6"/>
      <c r="E632" s="7">
        <v>1</v>
      </c>
      <c r="F632" s="6" t="s">
        <v>134</v>
      </c>
      <c r="G632" s="17">
        <v>550</v>
      </c>
      <c r="H632" s="17">
        <v>550</v>
      </c>
      <c r="I632" s="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>
      <c r="A633" s="7">
        <v>624</v>
      </c>
      <c r="B633" s="16"/>
      <c r="C633" s="16" t="s">
        <v>335</v>
      </c>
      <c r="D633" s="6"/>
      <c r="E633" s="7">
        <v>1</v>
      </c>
      <c r="F633" s="6" t="s">
        <v>134</v>
      </c>
      <c r="G633" s="17">
        <v>950</v>
      </c>
      <c r="H633" s="17">
        <v>950</v>
      </c>
      <c r="I633" s="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>
      <c r="A634" s="7">
        <v>625</v>
      </c>
      <c r="B634" s="16"/>
      <c r="C634" s="16" t="s">
        <v>568</v>
      </c>
      <c r="D634" s="6"/>
      <c r="E634" s="7">
        <v>1</v>
      </c>
      <c r="F634" s="6" t="s">
        <v>134</v>
      </c>
      <c r="G634" s="17">
        <v>12550</v>
      </c>
      <c r="H634" s="17">
        <v>12550</v>
      </c>
      <c r="I634" s="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ht="25.5">
      <c r="A635" s="7">
        <v>626</v>
      </c>
      <c r="B635" s="16"/>
      <c r="C635" s="16" t="s">
        <v>434</v>
      </c>
      <c r="D635" s="6"/>
      <c r="E635" s="7">
        <v>1</v>
      </c>
      <c r="F635" s="6" t="s">
        <v>134</v>
      </c>
      <c r="G635" s="17">
        <v>3888.62</v>
      </c>
      <c r="H635" s="17">
        <v>3888.62</v>
      </c>
      <c r="I635" s="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>
      <c r="A636" s="7">
        <v>627</v>
      </c>
      <c r="B636" s="16"/>
      <c r="C636" s="16" t="s">
        <v>435</v>
      </c>
      <c r="D636" s="6"/>
      <c r="E636" s="7">
        <v>1</v>
      </c>
      <c r="F636" s="6" t="s">
        <v>134</v>
      </c>
      <c r="G636" s="17">
        <v>10122.379999999999</v>
      </c>
      <c r="H636" s="17">
        <v>10122.379999999999</v>
      </c>
      <c r="I636" s="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ht="38.25">
      <c r="A637" s="7">
        <v>628</v>
      </c>
      <c r="B637" s="16"/>
      <c r="C637" s="16" t="s">
        <v>436</v>
      </c>
      <c r="D637" s="6"/>
      <c r="E637" s="7">
        <v>1</v>
      </c>
      <c r="F637" s="6" t="s">
        <v>134</v>
      </c>
      <c r="G637" s="17">
        <v>3780</v>
      </c>
      <c r="H637" s="17">
        <v>3780</v>
      </c>
      <c r="I637" s="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ht="25.5">
      <c r="A638" s="7">
        <v>629</v>
      </c>
      <c r="B638" s="16"/>
      <c r="C638" s="16" t="s">
        <v>437</v>
      </c>
      <c r="D638" s="6"/>
      <c r="E638" s="7">
        <v>1</v>
      </c>
      <c r="F638" s="6" t="s">
        <v>134</v>
      </c>
      <c r="G638" s="17">
        <v>4650</v>
      </c>
      <c r="H638" s="17">
        <v>4650</v>
      </c>
      <c r="I638" s="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>
      <c r="A639" s="7">
        <v>630</v>
      </c>
      <c r="B639" s="16"/>
      <c r="C639" s="16" t="s">
        <v>569</v>
      </c>
      <c r="D639" s="6"/>
      <c r="E639" s="7">
        <v>1</v>
      </c>
      <c r="F639" s="6" t="s">
        <v>134</v>
      </c>
      <c r="G639" s="17">
        <v>8500</v>
      </c>
      <c r="H639" s="17">
        <v>8500</v>
      </c>
      <c r="I639" s="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>
      <c r="A640" s="7">
        <v>631</v>
      </c>
      <c r="B640" s="16"/>
      <c r="C640" s="16" t="s">
        <v>439</v>
      </c>
      <c r="D640" s="6"/>
      <c r="E640" s="7">
        <v>1</v>
      </c>
      <c r="F640" s="6" t="s">
        <v>134</v>
      </c>
      <c r="G640" s="17">
        <v>4500</v>
      </c>
      <c r="H640" s="17">
        <v>4500</v>
      </c>
      <c r="I640" s="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>
      <c r="A641" s="7">
        <v>632</v>
      </c>
      <c r="B641" s="16"/>
      <c r="C641" s="16" t="s">
        <v>166</v>
      </c>
      <c r="D641" s="6"/>
      <c r="E641" s="7">
        <v>1</v>
      </c>
      <c r="F641" s="6" t="s">
        <v>134</v>
      </c>
      <c r="G641" s="17">
        <v>3500</v>
      </c>
      <c r="H641" s="17">
        <v>3500</v>
      </c>
      <c r="I641" s="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ht="25.5">
      <c r="A642" s="9">
        <v>633</v>
      </c>
      <c r="B642" s="13" t="s">
        <v>23</v>
      </c>
      <c r="C642" s="13" t="s">
        <v>289</v>
      </c>
      <c r="D642" s="14" t="s">
        <v>38</v>
      </c>
      <c r="E642" s="14"/>
      <c r="F642" s="14"/>
      <c r="G642" s="13"/>
      <c r="H642" s="15">
        <v>252674</v>
      </c>
      <c r="I642" s="14" t="s">
        <v>26</v>
      </c>
      <c r="J642" s="19"/>
      <c r="K642" s="19"/>
      <c r="L642" s="19"/>
      <c r="M642" s="19"/>
      <c r="N642" s="19"/>
      <c r="O642" s="19">
        <v>1</v>
      </c>
      <c r="P642" s="19"/>
      <c r="Q642" s="19"/>
      <c r="R642" s="19"/>
      <c r="S642" s="19"/>
      <c r="T642" s="19"/>
      <c r="U642" s="19"/>
    </row>
    <row r="643" spans="1:21">
      <c r="A643" s="7">
        <v>634</v>
      </c>
      <c r="B643" s="16"/>
      <c r="C643" s="16" t="s">
        <v>651</v>
      </c>
      <c r="D643" s="6"/>
      <c r="E643" s="7">
        <v>1</v>
      </c>
      <c r="F643" s="6" t="s">
        <v>206</v>
      </c>
      <c r="G643" s="17">
        <v>14999</v>
      </c>
      <c r="H643" s="17">
        <v>14999</v>
      </c>
      <c r="I643" s="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>
      <c r="A644" s="7">
        <v>635</v>
      </c>
      <c r="B644" s="16"/>
      <c r="C644" s="16" t="s">
        <v>284</v>
      </c>
      <c r="D644" s="6"/>
      <c r="E644" s="7">
        <v>10</v>
      </c>
      <c r="F644" s="6" t="s">
        <v>112</v>
      </c>
      <c r="G644" s="17">
        <v>250</v>
      </c>
      <c r="H644" s="17">
        <v>2500</v>
      </c>
      <c r="I644" s="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>
      <c r="A645" s="7">
        <v>636</v>
      </c>
      <c r="B645" s="16"/>
      <c r="C645" s="16" t="s">
        <v>210</v>
      </c>
      <c r="D645" s="6"/>
      <c r="E645" s="7">
        <v>150</v>
      </c>
      <c r="F645" s="6" t="s">
        <v>85</v>
      </c>
      <c r="G645" s="17">
        <v>20</v>
      </c>
      <c r="H645" s="17">
        <v>3000</v>
      </c>
      <c r="I645" s="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>
      <c r="A646" s="7">
        <v>637</v>
      </c>
      <c r="B646" s="16"/>
      <c r="C646" s="16" t="s">
        <v>209</v>
      </c>
      <c r="D646" s="6"/>
      <c r="E646" s="7">
        <v>1</v>
      </c>
      <c r="F646" s="6" t="s">
        <v>91</v>
      </c>
      <c r="G646" s="17">
        <v>1900</v>
      </c>
      <c r="H646" s="17">
        <v>1900</v>
      </c>
      <c r="I646" s="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>
      <c r="A647" s="7">
        <v>638</v>
      </c>
      <c r="B647" s="16"/>
      <c r="C647" s="16" t="s">
        <v>217</v>
      </c>
      <c r="D647" s="6"/>
      <c r="E647" s="7">
        <v>2</v>
      </c>
      <c r="F647" s="6" t="s">
        <v>112</v>
      </c>
      <c r="G647" s="17">
        <v>550</v>
      </c>
      <c r="H647" s="17">
        <v>1100</v>
      </c>
      <c r="I647" s="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>
      <c r="A648" s="7">
        <v>639</v>
      </c>
      <c r="B648" s="16"/>
      <c r="C648" s="16" t="s">
        <v>213</v>
      </c>
      <c r="D648" s="6"/>
      <c r="E648" s="7">
        <v>9</v>
      </c>
      <c r="F648" s="6" t="s">
        <v>85</v>
      </c>
      <c r="G648" s="17">
        <v>4000</v>
      </c>
      <c r="H648" s="17">
        <v>36000</v>
      </c>
      <c r="I648" s="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>
      <c r="A649" s="7">
        <v>640</v>
      </c>
      <c r="B649" s="16"/>
      <c r="C649" s="16" t="s">
        <v>216</v>
      </c>
      <c r="D649" s="6"/>
      <c r="E649" s="7">
        <v>5</v>
      </c>
      <c r="F649" s="6" t="s">
        <v>85</v>
      </c>
      <c r="G649" s="17">
        <v>700</v>
      </c>
      <c r="H649" s="17">
        <v>3500</v>
      </c>
      <c r="I649" s="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>
      <c r="A650" s="7">
        <v>641</v>
      </c>
      <c r="B650" s="16"/>
      <c r="C650" s="16" t="s">
        <v>221</v>
      </c>
      <c r="D650" s="6"/>
      <c r="E650" s="7">
        <v>1</v>
      </c>
      <c r="F650" s="6" t="s">
        <v>121</v>
      </c>
      <c r="G650" s="17">
        <v>1200</v>
      </c>
      <c r="H650" s="17">
        <v>1200</v>
      </c>
      <c r="I650" s="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>
      <c r="A651" s="7">
        <v>642</v>
      </c>
      <c r="B651" s="16"/>
      <c r="C651" s="16" t="s">
        <v>222</v>
      </c>
      <c r="D651" s="6"/>
      <c r="E651" s="7">
        <v>8</v>
      </c>
      <c r="F651" s="6" t="s">
        <v>223</v>
      </c>
      <c r="G651" s="17">
        <v>550</v>
      </c>
      <c r="H651" s="17">
        <v>4400</v>
      </c>
      <c r="I651" s="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>
      <c r="A652" s="7">
        <v>643</v>
      </c>
      <c r="B652" s="16"/>
      <c r="C652" s="16" t="s">
        <v>224</v>
      </c>
      <c r="D652" s="6"/>
      <c r="E652" s="7">
        <v>25</v>
      </c>
      <c r="F652" s="6" t="s">
        <v>85</v>
      </c>
      <c r="G652" s="17">
        <v>15</v>
      </c>
      <c r="H652" s="17">
        <v>375</v>
      </c>
      <c r="I652" s="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>
      <c r="A653" s="7">
        <v>644</v>
      </c>
      <c r="B653" s="16"/>
      <c r="C653" s="16" t="s">
        <v>656</v>
      </c>
      <c r="D653" s="6"/>
      <c r="E653" s="7">
        <v>5</v>
      </c>
      <c r="F653" s="6" t="s">
        <v>206</v>
      </c>
      <c r="G653" s="17">
        <v>650</v>
      </c>
      <c r="H653" s="17">
        <v>3250</v>
      </c>
      <c r="I653" s="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>
      <c r="A654" s="7">
        <v>645</v>
      </c>
      <c r="B654" s="16"/>
      <c r="C654" s="16" t="s">
        <v>235</v>
      </c>
      <c r="D654" s="6"/>
      <c r="E654" s="7">
        <v>10</v>
      </c>
      <c r="F654" s="6" t="s">
        <v>117</v>
      </c>
      <c r="G654" s="17">
        <v>525</v>
      </c>
      <c r="H654" s="17">
        <v>5250</v>
      </c>
      <c r="I654" s="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>
      <c r="A655" s="7">
        <v>646</v>
      </c>
      <c r="B655" s="16"/>
      <c r="C655" s="16" t="s">
        <v>653</v>
      </c>
      <c r="D655" s="6"/>
      <c r="E655" s="7">
        <v>40</v>
      </c>
      <c r="F655" s="6" t="s">
        <v>81</v>
      </c>
      <c r="G655" s="17">
        <v>750</v>
      </c>
      <c r="H655" s="17">
        <v>30000</v>
      </c>
      <c r="I655" s="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>
      <c r="A656" s="7">
        <v>647</v>
      </c>
      <c r="B656" s="16"/>
      <c r="C656" s="16" t="s">
        <v>654</v>
      </c>
      <c r="D656" s="6"/>
      <c r="E656" s="7">
        <v>40</v>
      </c>
      <c r="F656" s="6" t="s">
        <v>81</v>
      </c>
      <c r="G656" s="17">
        <v>600</v>
      </c>
      <c r="H656" s="17">
        <v>24000</v>
      </c>
      <c r="I656" s="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1">
      <c r="A657" s="7">
        <v>648</v>
      </c>
      <c r="B657" s="16"/>
      <c r="C657" s="16" t="s">
        <v>655</v>
      </c>
      <c r="D657" s="6"/>
      <c r="E657" s="7">
        <v>40</v>
      </c>
      <c r="F657" s="6" t="s">
        <v>81</v>
      </c>
      <c r="G657" s="17">
        <v>900</v>
      </c>
      <c r="H657" s="17">
        <v>36000</v>
      </c>
      <c r="I657" s="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1">
      <c r="A658" s="7">
        <v>649</v>
      </c>
      <c r="B658" s="16"/>
      <c r="C658" s="16" t="s">
        <v>649</v>
      </c>
      <c r="D658" s="6"/>
      <c r="E658" s="7">
        <v>40</v>
      </c>
      <c r="F658" s="6" t="s">
        <v>81</v>
      </c>
      <c r="G658" s="17">
        <v>600</v>
      </c>
      <c r="H658" s="17">
        <v>24000</v>
      </c>
      <c r="I658" s="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1">
      <c r="A659" s="7">
        <v>650</v>
      </c>
      <c r="B659" s="16"/>
      <c r="C659" s="16" t="s">
        <v>650</v>
      </c>
      <c r="D659" s="6"/>
      <c r="E659" s="7">
        <v>40</v>
      </c>
      <c r="F659" s="6" t="s">
        <v>81</v>
      </c>
      <c r="G659" s="17">
        <v>900</v>
      </c>
      <c r="H659" s="17">
        <v>36000</v>
      </c>
      <c r="I659" s="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1">
      <c r="A660" s="7">
        <v>651</v>
      </c>
      <c r="B660" s="16"/>
      <c r="C660" s="16" t="s">
        <v>652</v>
      </c>
      <c r="D660" s="6"/>
      <c r="E660" s="7">
        <v>20</v>
      </c>
      <c r="F660" s="6" t="s">
        <v>85</v>
      </c>
      <c r="G660" s="17">
        <v>100</v>
      </c>
      <c r="H660" s="17">
        <v>2000</v>
      </c>
      <c r="I660" s="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1">
      <c r="A661" s="7">
        <v>652</v>
      </c>
      <c r="B661" s="16"/>
      <c r="C661" s="16" t="s">
        <v>211</v>
      </c>
      <c r="D661" s="6"/>
      <c r="E661" s="7">
        <v>10</v>
      </c>
      <c r="F661" s="6" t="s">
        <v>212</v>
      </c>
      <c r="G661" s="17">
        <v>520</v>
      </c>
      <c r="H661" s="17">
        <v>5200</v>
      </c>
      <c r="I661" s="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1:21">
      <c r="A662" s="7">
        <v>653</v>
      </c>
      <c r="B662" s="16"/>
      <c r="C662" s="16" t="s">
        <v>174</v>
      </c>
      <c r="D662" s="6"/>
      <c r="E662" s="7">
        <v>40</v>
      </c>
      <c r="F662" s="6" t="s">
        <v>85</v>
      </c>
      <c r="G662" s="17">
        <v>450</v>
      </c>
      <c r="H662" s="17">
        <v>18000</v>
      </c>
      <c r="I662" s="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1:21" ht="25.5">
      <c r="A663" s="9">
        <v>654</v>
      </c>
      <c r="B663" s="13" t="s">
        <v>23</v>
      </c>
      <c r="C663" s="13" t="s">
        <v>267</v>
      </c>
      <c r="D663" s="14" t="s">
        <v>38</v>
      </c>
      <c r="E663" s="14"/>
      <c r="F663" s="14"/>
      <c r="G663" s="13"/>
      <c r="H663" s="15">
        <v>163480</v>
      </c>
      <c r="I663" s="14" t="s">
        <v>26</v>
      </c>
      <c r="J663" s="19"/>
      <c r="K663" s="19"/>
      <c r="L663" s="19"/>
      <c r="M663" s="19"/>
      <c r="N663" s="19"/>
      <c r="O663" s="19">
        <v>1</v>
      </c>
      <c r="P663" s="19"/>
      <c r="Q663" s="19"/>
      <c r="R663" s="19"/>
      <c r="S663" s="19"/>
      <c r="T663" s="19"/>
      <c r="U663" s="19"/>
    </row>
    <row r="664" spans="1:21">
      <c r="A664" s="7">
        <v>655</v>
      </c>
      <c r="B664" s="16"/>
      <c r="C664" s="16" t="s">
        <v>210</v>
      </c>
      <c r="D664" s="6"/>
      <c r="E664" s="7">
        <v>50</v>
      </c>
      <c r="F664" s="6" t="s">
        <v>85</v>
      </c>
      <c r="G664" s="17">
        <v>20</v>
      </c>
      <c r="H664" s="17">
        <v>1000</v>
      </c>
      <c r="I664" s="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1:21">
      <c r="A665" s="7">
        <v>656</v>
      </c>
      <c r="B665" s="16"/>
      <c r="C665" s="16" t="s">
        <v>209</v>
      </c>
      <c r="D665" s="6"/>
      <c r="E665" s="7">
        <v>1</v>
      </c>
      <c r="F665" s="6" t="s">
        <v>91</v>
      </c>
      <c r="G665" s="17">
        <v>1900</v>
      </c>
      <c r="H665" s="17">
        <v>1900</v>
      </c>
      <c r="I665" s="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1:21">
      <c r="A666" s="7">
        <v>657</v>
      </c>
      <c r="B666" s="16"/>
      <c r="C666" s="16" t="s">
        <v>652</v>
      </c>
      <c r="D666" s="6"/>
      <c r="E666" s="7">
        <v>50</v>
      </c>
      <c r="F666" s="6" t="s">
        <v>85</v>
      </c>
      <c r="G666" s="17">
        <v>100</v>
      </c>
      <c r="H666" s="17">
        <v>5000</v>
      </c>
      <c r="I666" s="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1:21">
      <c r="A667" s="7">
        <v>658</v>
      </c>
      <c r="B667" s="16"/>
      <c r="C667" s="16" t="s">
        <v>211</v>
      </c>
      <c r="D667" s="6"/>
      <c r="E667" s="7">
        <v>3</v>
      </c>
      <c r="F667" s="6" t="s">
        <v>212</v>
      </c>
      <c r="G667" s="17">
        <v>520</v>
      </c>
      <c r="H667" s="17">
        <v>1560</v>
      </c>
      <c r="I667" s="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1:21">
      <c r="A668" s="7">
        <v>659</v>
      </c>
      <c r="B668" s="16"/>
      <c r="C668" s="16" t="s">
        <v>153</v>
      </c>
      <c r="D668" s="6"/>
      <c r="E668" s="7">
        <v>50</v>
      </c>
      <c r="F668" s="6" t="s">
        <v>81</v>
      </c>
      <c r="G668" s="17">
        <v>250</v>
      </c>
      <c r="H668" s="17">
        <v>12500</v>
      </c>
      <c r="I668" s="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1:21">
      <c r="A669" s="7">
        <v>660</v>
      </c>
      <c r="B669" s="16"/>
      <c r="C669" s="16" t="s">
        <v>615</v>
      </c>
      <c r="D669" s="6"/>
      <c r="E669" s="7">
        <v>50</v>
      </c>
      <c r="F669" s="6" t="s">
        <v>81</v>
      </c>
      <c r="G669" s="17">
        <v>180</v>
      </c>
      <c r="H669" s="17">
        <v>9000</v>
      </c>
      <c r="I669" s="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1:21">
      <c r="A670" s="7">
        <v>661</v>
      </c>
      <c r="B670" s="16"/>
      <c r="C670" s="16" t="s">
        <v>151</v>
      </c>
      <c r="D670" s="6"/>
      <c r="E670" s="7">
        <v>50</v>
      </c>
      <c r="F670" s="6" t="s">
        <v>81</v>
      </c>
      <c r="G670" s="17">
        <v>350</v>
      </c>
      <c r="H670" s="17">
        <v>17500</v>
      </c>
      <c r="I670" s="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1:21">
      <c r="A671" s="7">
        <v>662</v>
      </c>
      <c r="B671" s="16"/>
      <c r="C671" s="16" t="s">
        <v>616</v>
      </c>
      <c r="D671" s="6"/>
      <c r="E671" s="7">
        <v>50</v>
      </c>
      <c r="F671" s="6" t="s">
        <v>81</v>
      </c>
      <c r="G671" s="17">
        <v>180</v>
      </c>
      <c r="H671" s="17">
        <v>9000</v>
      </c>
      <c r="I671" s="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1:21">
      <c r="A672" s="7">
        <v>663</v>
      </c>
      <c r="B672" s="16"/>
      <c r="C672" s="16" t="s">
        <v>156</v>
      </c>
      <c r="D672" s="6"/>
      <c r="E672" s="7">
        <v>50</v>
      </c>
      <c r="F672" s="6" t="s">
        <v>81</v>
      </c>
      <c r="G672" s="17">
        <v>350</v>
      </c>
      <c r="H672" s="17">
        <v>17500</v>
      </c>
      <c r="I672" s="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1:21">
      <c r="A673" s="7">
        <v>664</v>
      </c>
      <c r="B673" s="16"/>
      <c r="C673" s="16" t="s">
        <v>282</v>
      </c>
      <c r="D673" s="6"/>
      <c r="E673" s="7">
        <v>2</v>
      </c>
      <c r="F673" s="6" t="s">
        <v>206</v>
      </c>
      <c r="G673" s="17">
        <v>2500</v>
      </c>
      <c r="H673" s="17">
        <v>5000</v>
      </c>
      <c r="I673" s="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</row>
    <row r="674" spans="1:21">
      <c r="A674" s="7">
        <v>665</v>
      </c>
      <c r="B674" s="16"/>
      <c r="C674" s="16" t="s">
        <v>217</v>
      </c>
      <c r="D674" s="6"/>
      <c r="E674" s="7">
        <v>2</v>
      </c>
      <c r="F674" s="6" t="s">
        <v>112</v>
      </c>
      <c r="G674" s="17">
        <v>550</v>
      </c>
      <c r="H674" s="17">
        <v>1100</v>
      </c>
      <c r="I674" s="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pans="1:21">
      <c r="A675" s="7">
        <v>666</v>
      </c>
      <c r="B675" s="16"/>
      <c r="C675" s="16" t="s">
        <v>285</v>
      </c>
      <c r="D675" s="6"/>
      <c r="E675" s="7">
        <v>3</v>
      </c>
      <c r="F675" s="6" t="s">
        <v>85</v>
      </c>
      <c r="G675" s="17">
        <v>750</v>
      </c>
      <c r="H675" s="17">
        <v>2250</v>
      </c>
      <c r="I675" s="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pans="1:21">
      <c r="A676" s="7">
        <v>667</v>
      </c>
      <c r="B676" s="16"/>
      <c r="C676" s="16" t="s">
        <v>286</v>
      </c>
      <c r="D676" s="6"/>
      <c r="E676" s="7">
        <v>3</v>
      </c>
      <c r="F676" s="6" t="s">
        <v>287</v>
      </c>
      <c r="G676" s="17">
        <v>160</v>
      </c>
      <c r="H676" s="17">
        <v>480</v>
      </c>
      <c r="I676" s="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>
      <c r="A677" s="7">
        <v>668</v>
      </c>
      <c r="B677" s="16"/>
      <c r="C677" s="16" t="s">
        <v>288</v>
      </c>
      <c r="D677" s="6"/>
      <c r="E677" s="7">
        <v>3</v>
      </c>
      <c r="F677" s="6" t="s">
        <v>85</v>
      </c>
      <c r="G677" s="17">
        <v>250</v>
      </c>
      <c r="H677" s="17">
        <v>750</v>
      </c>
      <c r="I677" s="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pans="1:21">
      <c r="A678" s="7">
        <v>669</v>
      </c>
      <c r="B678" s="16"/>
      <c r="C678" s="16" t="s">
        <v>219</v>
      </c>
      <c r="D678" s="6"/>
      <c r="E678" s="7">
        <v>3</v>
      </c>
      <c r="F678" s="6" t="s">
        <v>246</v>
      </c>
      <c r="G678" s="17">
        <v>450</v>
      </c>
      <c r="H678" s="17">
        <v>1350</v>
      </c>
      <c r="I678" s="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pans="1:21">
      <c r="A679" s="7">
        <v>670</v>
      </c>
      <c r="B679" s="16"/>
      <c r="C679" s="16" t="s">
        <v>658</v>
      </c>
      <c r="D679" s="6"/>
      <c r="E679" s="7">
        <v>10</v>
      </c>
      <c r="F679" s="6" t="s">
        <v>134</v>
      </c>
      <c r="G679" s="17">
        <v>195</v>
      </c>
      <c r="H679" s="17">
        <v>1950</v>
      </c>
      <c r="I679" s="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pans="1:21">
      <c r="A680" s="7">
        <v>671</v>
      </c>
      <c r="B680" s="16"/>
      <c r="C680" s="16" t="s">
        <v>657</v>
      </c>
      <c r="D680" s="6"/>
      <c r="E680" s="7">
        <v>20</v>
      </c>
      <c r="F680" s="6" t="s">
        <v>85</v>
      </c>
      <c r="G680" s="17">
        <v>47</v>
      </c>
      <c r="H680" s="17">
        <v>940</v>
      </c>
      <c r="I680" s="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pans="1:21">
      <c r="A681" s="7">
        <v>672</v>
      </c>
      <c r="B681" s="16"/>
      <c r="C681" s="16" t="s">
        <v>216</v>
      </c>
      <c r="D681" s="6"/>
      <c r="E681" s="7">
        <v>5</v>
      </c>
      <c r="F681" s="6" t="s">
        <v>85</v>
      </c>
      <c r="G681" s="17">
        <v>700</v>
      </c>
      <c r="H681" s="17">
        <v>3500</v>
      </c>
      <c r="I681" s="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pans="1:21">
      <c r="A682" s="7">
        <v>673</v>
      </c>
      <c r="B682" s="16"/>
      <c r="C682" s="16" t="s">
        <v>222</v>
      </c>
      <c r="D682" s="6"/>
      <c r="E682" s="7">
        <v>2</v>
      </c>
      <c r="F682" s="6" t="s">
        <v>223</v>
      </c>
      <c r="G682" s="17">
        <v>550</v>
      </c>
      <c r="H682" s="17">
        <v>1100</v>
      </c>
      <c r="I682" s="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pans="1:21">
      <c r="A683" s="7">
        <v>674</v>
      </c>
      <c r="B683" s="16"/>
      <c r="C683" s="16" t="s">
        <v>224</v>
      </c>
      <c r="D683" s="6"/>
      <c r="E683" s="7">
        <v>5</v>
      </c>
      <c r="F683" s="6" t="s">
        <v>85</v>
      </c>
      <c r="G683" s="17">
        <v>15</v>
      </c>
      <c r="H683" s="17">
        <v>75</v>
      </c>
      <c r="I683" s="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</row>
    <row r="684" spans="1:21">
      <c r="A684" s="7">
        <v>675</v>
      </c>
      <c r="B684" s="16"/>
      <c r="C684" s="16" t="s">
        <v>235</v>
      </c>
      <c r="D684" s="6"/>
      <c r="E684" s="7">
        <v>5</v>
      </c>
      <c r="F684" s="6" t="s">
        <v>117</v>
      </c>
      <c r="G684" s="17">
        <v>525</v>
      </c>
      <c r="H684" s="17">
        <v>2625</v>
      </c>
      <c r="I684" s="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</row>
    <row r="685" spans="1:21">
      <c r="A685" s="7">
        <v>676</v>
      </c>
      <c r="B685" s="16"/>
      <c r="C685" s="16" t="s">
        <v>221</v>
      </c>
      <c r="D685" s="6"/>
      <c r="E685" s="7">
        <v>2</v>
      </c>
      <c r="F685" s="6" t="s">
        <v>121</v>
      </c>
      <c r="G685" s="17">
        <v>1200</v>
      </c>
      <c r="H685" s="17">
        <v>2400</v>
      </c>
      <c r="I685" s="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1">
      <c r="A686" s="7">
        <v>677</v>
      </c>
      <c r="B686" s="16"/>
      <c r="C686" s="16" t="s">
        <v>174</v>
      </c>
      <c r="D686" s="6"/>
      <c r="E686" s="7">
        <v>50</v>
      </c>
      <c r="F686" s="6" t="s">
        <v>85</v>
      </c>
      <c r="G686" s="17">
        <v>1300</v>
      </c>
      <c r="H686" s="17">
        <v>65000</v>
      </c>
      <c r="I686" s="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pans="1:21">
      <c r="A687" s="9">
        <v>678</v>
      </c>
      <c r="B687" s="10" t="s">
        <v>32</v>
      </c>
      <c r="C687" s="10" t="s">
        <v>33</v>
      </c>
      <c r="D687" s="11" t="s">
        <v>79</v>
      </c>
      <c r="E687" s="11"/>
      <c r="F687" s="11"/>
      <c r="G687" s="10"/>
      <c r="H687" s="12">
        <v>977057.44</v>
      </c>
      <c r="I687" s="11" t="s">
        <v>701</v>
      </c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ht="25.5">
      <c r="A688" s="9">
        <v>679</v>
      </c>
      <c r="B688" s="13" t="s">
        <v>32</v>
      </c>
      <c r="C688" s="13" t="s">
        <v>337</v>
      </c>
      <c r="D688" s="14" t="s">
        <v>38</v>
      </c>
      <c r="E688" s="14"/>
      <c r="F688" s="14"/>
      <c r="G688" s="13"/>
      <c r="H688" s="15">
        <f>SUM(H689:H727)</f>
        <v>957925.44</v>
      </c>
      <c r="I688" s="14" t="s">
        <v>701</v>
      </c>
      <c r="J688" s="19">
        <v>2</v>
      </c>
      <c r="K688" s="19"/>
      <c r="L688" s="19"/>
      <c r="M688" s="19">
        <v>2</v>
      </c>
      <c r="N688" s="19"/>
      <c r="O688" s="19"/>
      <c r="P688" s="19">
        <v>2</v>
      </c>
      <c r="Q688" s="19"/>
      <c r="R688" s="19"/>
      <c r="S688" s="19">
        <v>2</v>
      </c>
      <c r="T688" s="19"/>
      <c r="U688" s="19"/>
    </row>
    <row r="689" spans="1:21">
      <c r="A689" s="7">
        <v>680</v>
      </c>
      <c r="B689" s="16"/>
      <c r="C689" s="16" t="s">
        <v>84</v>
      </c>
      <c r="D689" s="6"/>
      <c r="E689" s="7">
        <v>40</v>
      </c>
      <c r="F689" s="6" t="s">
        <v>109</v>
      </c>
      <c r="G689" s="17">
        <v>420</v>
      </c>
      <c r="H689" s="17">
        <f>+E689*G689</f>
        <v>16800</v>
      </c>
      <c r="I689" s="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pans="1:21">
      <c r="A690" s="7">
        <v>681</v>
      </c>
      <c r="B690" s="16"/>
      <c r="C690" s="16" t="s">
        <v>120</v>
      </c>
      <c r="D690" s="6"/>
      <c r="E690" s="7">
        <v>120</v>
      </c>
      <c r="F690" s="6" t="s">
        <v>121</v>
      </c>
      <c r="G690" s="17">
        <v>150</v>
      </c>
      <c r="H690" s="17">
        <f t="shared" ref="H690:H727" si="0">+E690*G690</f>
        <v>18000</v>
      </c>
      <c r="I690" s="21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pans="1:21">
      <c r="A691" s="7">
        <v>682</v>
      </c>
      <c r="B691" s="16"/>
      <c r="C691" s="16" t="s">
        <v>122</v>
      </c>
      <c r="D691" s="6"/>
      <c r="E691" s="7">
        <v>120</v>
      </c>
      <c r="F691" s="6" t="s">
        <v>121</v>
      </c>
      <c r="G691" s="17">
        <v>180</v>
      </c>
      <c r="H691" s="17">
        <f t="shared" si="0"/>
        <v>21600</v>
      </c>
      <c r="I691" s="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pans="1:21">
      <c r="A692" s="7">
        <v>683</v>
      </c>
      <c r="B692" s="16"/>
      <c r="C692" s="16" t="s">
        <v>702</v>
      </c>
      <c r="D692" s="6"/>
      <c r="E692" s="7">
        <v>160</v>
      </c>
      <c r="F692" s="6" t="s">
        <v>121</v>
      </c>
      <c r="G692" s="17">
        <v>85</v>
      </c>
      <c r="H692" s="17">
        <f t="shared" si="0"/>
        <v>13600</v>
      </c>
      <c r="I692" s="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pans="1:21">
      <c r="A693" s="7">
        <v>684</v>
      </c>
      <c r="B693" s="16"/>
      <c r="C693" s="16" t="s">
        <v>703</v>
      </c>
      <c r="D693" s="6"/>
      <c r="E693" s="7">
        <v>160</v>
      </c>
      <c r="F693" s="6" t="s">
        <v>121</v>
      </c>
      <c r="G693" s="17">
        <v>102</v>
      </c>
      <c r="H693" s="17">
        <f t="shared" si="0"/>
        <v>16320</v>
      </c>
      <c r="I693" s="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</row>
    <row r="694" spans="1:21">
      <c r="A694" s="7">
        <v>685</v>
      </c>
      <c r="B694" s="16"/>
      <c r="C694" s="16" t="s">
        <v>349</v>
      </c>
      <c r="D694" s="6"/>
      <c r="E694" s="7">
        <v>120</v>
      </c>
      <c r="F694" s="6" t="s">
        <v>121</v>
      </c>
      <c r="G694" s="17">
        <v>257.5</v>
      </c>
      <c r="H694" s="17">
        <f t="shared" si="0"/>
        <v>30900</v>
      </c>
      <c r="I694" s="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</row>
    <row r="695" spans="1:21">
      <c r="A695" s="7">
        <v>686</v>
      </c>
      <c r="B695" s="16"/>
      <c r="C695" s="16" t="s">
        <v>329</v>
      </c>
      <c r="D695" s="6"/>
      <c r="E695" s="7">
        <v>16</v>
      </c>
      <c r="F695" s="6" t="s">
        <v>89</v>
      </c>
      <c r="G695" s="17">
        <f>4500-6.25</f>
        <v>4493.75</v>
      </c>
      <c r="H695" s="17">
        <f t="shared" si="0"/>
        <v>71900</v>
      </c>
      <c r="I695" s="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pans="1:21">
      <c r="A696" s="7">
        <v>687</v>
      </c>
      <c r="B696" s="16"/>
      <c r="C696" s="16" t="s">
        <v>247</v>
      </c>
      <c r="D696" s="6"/>
      <c r="E696" s="7">
        <v>24</v>
      </c>
      <c r="F696" s="6" t="s">
        <v>91</v>
      </c>
      <c r="G696" s="17">
        <v>4350</v>
      </c>
      <c r="H696" s="17">
        <f t="shared" si="0"/>
        <v>104400</v>
      </c>
      <c r="I696" s="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pans="1:21">
      <c r="A697" s="7">
        <v>688</v>
      </c>
      <c r="B697" s="16"/>
      <c r="C697" s="16" t="s">
        <v>679</v>
      </c>
      <c r="D697" s="6"/>
      <c r="E697" s="7">
        <v>160</v>
      </c>
      <c r="F697" s="6" t="s">
        <v>85</v>
      </c>
      <c r="G697" s="17">
        <v>150</v>
      </c>
      <c r="H697" s="17">
        <f t="shared" si="0"/>
        <v>24000</v>
      </c>
      <c r="I697" s="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pans="1:21">
      <c r="A698" s="7">
        <v>689</v>
      </c>
      <c r="B698" s="16"/>
      <c r="C698" s="16" t="s">
        <v>704</v>
      </c>
      <c r="D698" s="6"/>
      <c r="E698" s="7">
        <v>40</v>
      </c>
      <c r="F698" s="6" t="s">
        <v>85</v>
      </c>
      <c r="G698" s="17">
        <v>550</v>
      </c>
      <c r="H698" s="17">
        <f t="shared" si="0"/>
        <v>22000</v>
      </c>
      <c r="I698" s="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pans="1:21">
      <c r="A699" s="7">
        <v>690</v>
      </c>
      <c r="B699" s="16"/>
      <c r="C699" s="16" t="s">
        <v>705</v>
      </c>
      <c r="D699" s="6"/>
      <c r="E699" s="7">
        <v>16</v>
      </c>
      <c r="F699" s="6" t="s">
        <v>85</v>
      </c>
      <c r="G699" s="17">
        <v>795</v>
      </c>
      <c r="H699" s="17">
        <f t="shared" si="0"/>
        <v>12720</v>
      </c>
      <c r="I699" s="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</row>
    <row r="700" spans="1:21">
      <c r="A700" s="7">
        <v>691</v>
      </c>
      <c r="B700" s="16"/>
      <c r="C700" s="16" t="s">
        <v>352</v>
      </c>
      <c r="D700" s="6"/>
      <c r="E700" s="7">
        <v>100</v>
      </c>
      <c r="F700" s="6" t="s">
        <v>85</v>
      </c>
      <c r="G700" s="17">
        <v>179</v>
      </c>
      <c r="H700" s="17">
        <f t="shared" si="0"/>
        <v>17900</v>
      </c>
      <c r="I700" s="21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pans="1:21">
      <c r="A701" s="7">
        <v>692</v>
      </c>
      <c r="B701" s="16"/>
      <c r="C701" s="16" t="s">
        <v>706</v>
      </c>
      <c r="D701" s="6"/>
      <c r="E701" s="7">
        <v>80</v>
      </c>
      <c r="F701" s="6" t="s">
        <v>117</v>
      </c>
      <c r="G701" s="17">
        <v>350</v>
      </c>
      <c r="H701" s="17">
        <f t="shared" si="0"/>
        <v>28000</v>
      </c>
      <c r="I701" s="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pans="1:21">
      <c r="A702" s="7">
        <v>693</v>
      </c>
      <c r="B702" s="16"/>
      <c r="C702" s="16" t="s">
        <v>368</v>
      </c>
      <c r="D702" s="6"/>
      <c r="E702" s="7">
        <v>200</v>
      </c>
      <c r="F702" s="6" t="s">
        <v>85</v>
      </c>
      <c r="G702" s="17">
        <v>65.5</v>
      </c>
      <c r="H702" s="17">
        <f t="shared" si="0"/>
        <v>13100</v>
      </c>
      <c r="I702" s="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</row>
    <row r="703" spans="1:21">
      <c r="A703" s="7">
        <v>694</v>
      </c>
      <c r="B703" s="16"/>
      <c r="C703" s="16" t="s">
        <v>707</v>
      </c>
      <c r="D703" s="6"/>
      <c r="E703" s="7">
        <v>160</v>
      </c>
      <c r="F703" s="6" t="s">
        <v>85</v>
      </c>
      <c r="G703" s="17">
        <v>172</v>
      </c>
      <c r="H703" s="17">
        <f t="shared" si="0"/>
        <v>27520</v>
      </c>
      <c r="I703" s="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</row>
    <row r="704" spans="1:21">
      <c r="A704" s="7">
        <v>695</v>
      </c>
      <c r="B704" s="16"/>
      <c r="C704" s="16" t="s">
        <v>123</v>
      </c>
      <c r="D704" s="6"/>
      <c r="E704" s="7">
        <v>80</v>
      </c>
      <c r="F704" s="6" t="s">
        <v>85</v>
      </c>
      <c r="G704" s="17">
        <v>32</v>
      </c>
      <c r="H704" s="17">
        <f t="shared" si="0"/>
        <v>2560</v>
      </c>
      <c r="I704" s="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pans="1:21">
      <c r="A705" s="7">
        <v>696</v>
      </c>
      <c r="B705" s="16"/>
      <c r="C705" s="16" t="s">
        <v>708</v>
      </c>
      <c r="D705" s="6"/>
      <c r="E705" s="7">
        <v>80</v>
      </c>
      <c r="F705" s="6" t="s">
        <v>85</v>
      </c>
      <c r="G705" s="17">
        <v>56</v>
      </c>
      <c r="H705" s="17">
        <f t="shared" si="0"/>
        <v>4480</v>
      </c>
      <c r="I705" s="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pans="1:21">
      <c r="A706" s="7">
        <v>697</v>
      </c>
      <c r="B706" s="16"/>
      <c r="C706" s="16" t="s">
        <v>709</v>
      </c>
      <c r="D706" s="6"/>
      <c r="E706" s="7">
        <v>200</v>
      </c>
      <c r="F706" s="6" t="s">
        <v>85</v>
      </c>
      <c r="G706" s="17">
        <v>35</v>
      </c>
      <c r="H706" s="17">
        <f t="shared" si="0"/>
        <v>7000</v>
      </c>
      <c r="I706" s="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pans="1:21">
      <c r="A707" s="7">
        <v>698</v>
      </c>
      <c r="B707" s="16"/>
      <c r="C707" s="16" t="s">
        <v>710</v>
      </c>
      <c r="D707" s="6"/>
      <c r="E707" s="7">
        <v>200</v>
      </c>
      <c r="F707" s="6" t="s">
        <v>85</v>
      </c>
      <c r="G707" s="17">
        <v>15</v>
      </c>
      <c r="H707" s="17">
        <f t="shared" si="0"/>
        <v>3000</v>
      </c>
      <c r="I707" s="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pans="1:21">
      <c r="A708" s="7">
        <v>699</v>
      </c>
      <c r="B708" s="16"/>
      <c r="C708" s="16" t="s">
        <v>377</v>
      </c>
      <c r="D708" s="6"/>
      <c r="E708" s="7">
        <v>200</v>
      </c>
      <c r="F708" s="6" t="s">
        <v>85</v>
      </c>
      <c r="G708" s="17">
        <v>25</v>
      </c>
      <c r="H708" s="17">
        <f t="shared" si="0"/>
        <v>5000</v>
      </c>
      <c r="I708" s="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1:21">
      <c r="A709" s="7">
        <v>700</v>
      </c>
      <c r="B709" s="16"/>
      <c r="C709" s="16" t="s">
        <v>711</v>
      </c>
      <c r="D709" s="6"/>
      <c r="E709" s="7">
        <v>200</v>
      </c>
      <c r="F709" s="6" t="s">
        <v>85</v>
      </c>
      <c r="G709" s="17">
        <v>75</v>
      </c>
      <c r="H709" s="17">
        <f t="shared" si="0"/>
        <v>15000</v>
      </c>
      <c r="I709" s="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1:21">
      <c r="A710" s="7">
        <v>701</v>
      </c>
      <c r="B710" s="16"/>
      <c r="C710" s="16" t="s">
        <v>169</v>
      </c>
      <c r="D710" s="6"/>
      <c r="E710" s="7">
        <v>160</v>
      </c>
      <c r="F710" s="6" t="s">
        <v>109</v>
      </c>
      <c r="G710" s="17">
        <v>815</v>
      </c>
      <c r="H710" s="17">
        <f t="shared" si="0"/>
        <v>130400</v>
      </c>
      <c r="I710" s="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1:21">
      <c r="A711" s="7">
        <v>702</v>
      </c>
      <c r="B711" s="16"/>
      <c r="C711" s="16" t="s">
        <v>170</v>
      </c>
      <c r="D711" s="6"/>
      <c r="E711" s="7">
        <v>160</v>
      </c>
      <c r="F711" s="6" t="s">
        <v>109</v>
      </c>
      <c r="G711" s="17">
        <v>920</v>
      </c>
      <c r="H711" s="17">
        <f t="shared" si="0"/>
        <v>147200</v>
      </c>
      <c r="I711" s="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1:21">
      <c r="A712" s="7">
        <v>703</v>
      </c>
      <c r="B712" s="16"/>
      <c r="C712" s="16" t="s">
        <v>115</v>
      </c>
      <c r="D712" s="6"/>
      <c r="E712" s="7">
        <v>24</v>
      </c>
      <c r="F712" s="6" t="s">
        <v>85</v>
      </c>
      <c r="G712" s="17">
        <v>250</v>
      </c>
      <c r="H712" s="17">
        <f t="shared" si="0"/>
        <v>6000</v>
      </c>
      <c r="I712" s="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</row>
    <row r="713" spans="1:21">
      <c r="A713" s="7">
        <v>704</v>
      </c>
      <c r="B713" s="16"/>
      <c r="C713" s="16" t="s">
        <v>116</v>
      </c>
      <c r="D713" s="6"/>
      <c r="E713" s="7">
        <v>120</v>
      </c>
      <c r="F713" s="6" t="s">
        <v>117</v>
      </c>
      <c r="G713" s="17">
        <v>38</v>
      </c>
      <c r="H713" s="17">
        <f t="shared" si="0"/>
        <v>4560</v>
      </c>
      <c r="I713" s="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1:21">
      <c r="A714" s="7">
        <v>705</v>
      </c>
      <c r="B714" s="16"/>
      <c r="C714" s="16" t="s">
        <v>712</v>
      </c>
      <c r="D714" s="6"/>
      <c r="E714" s="7">
        <v>120</v>
      </c>
      <c r="F714" s="6" t="s">
        <v>117</v>
      </c>
      <c r="G714" s="17">
        <v>472</v>
      </c>
      <c r="H714" s="17">
        <f t="shared" si="0"/>
        <v>56640</v>
      </c>
      <c r="I714" s="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1:21">
      <c r="A715" s="7">
        <v>706</v>
      </c>
      <c r="B715" s="16"/>
      <c r="C715" s="16" t="s">
        <v>713</v>
      </c>
      <c r="D715" s="6"/>
      <c r="E715" s="7">
        <v>8</v>
      </c>
      <c r="F715" s="6" t="s">
        <v>85</v>
      </c>
      <c r="G715" s="17">
        <v>1350</v>
      </c>
      <c r="H715" s="17">
        <f t="shared" si="0"/>
        <v>10800</v>
      </c>
      <c r="I715" s="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1:21">
      <c r="A716" s="7">
        <v>707</v>
      </c>
      <c r="B716" s="16"/>
      <c r="C716" s="16" t="s">
        <v>370</v>
      </c>
      <c r="D716" s="6"/>
      <c r="E716" s="7">
        <v>8</v>
      </c>
      <c r="F716" s="6" t="s">
        <v>85</v>
      </c>
      <c r="G716" s="17">
        <v>125</v>
      </c>
      <c r="H716" s="17">
        <f t="shared" si="0"/>
        <v>1000</v>
      </c>
      <c r="I716" s="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1:21">
      <c r="A717" s="7">
        <v>708</v>
      </c>
      <c r="B717" s="16"/>
      <c r="C717" s="16" t="s">
        <v>714</v>
      </c>
      <c r="D717" s="6"/>
      <c r="E717" s="7">
        <v>80</v>
      </c>
      <c r="F717" s="6" t="s">
        <v>121</v>
      </c>
      <c r="G717" s="17">
        <v>120</v>
      </c>
      <c r="H717" s="17">
        <f t="shared" si="0"/>
        <v>9600</v>
      </c>
      <c r="I717" s="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1:21">
      <c r="A718" s="7">
        <v>709</v>
      </c>
      <c r="B718" s="16"/>
      <c r="C718" s="16" t="s">
        <v>124</v>
      </c>
      <c r="D718" s="6"/>
      <c r="E718" s="7">
        <v>64</v>
      </c>
      <c r="F718" s="6" t="s">
        <v>381</v>
      </c>
      <c r="G718" s="17">
        <v>110</v>
      </c>
      <c r="H718" s="17">
        <f t="shared" si="0"/>
        <v>7040</v>
      </c>
      <c r="I718" s="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1:21">
      <c r="A719" s="7">
        <v>710</v>
      </c>
      <c r="B719" s="16"/>
      <c r="C719" s="16" t="s">
        <v>715</v>
      </c>
      <c r="D719" s="6"/>
      <c r="E719" s="7">
        <v>40</v>
      </c>
      <c r="F719" s="6" t="s">
        <v>117</v>
      </c>
      <c r="G719" s="17">
        <v>150</v>
      </c>
      <c r="H719" s="17">
        <f t="shared" si="0"/>
        <v>6000</v>
      </c>
      <c r="I719" s="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1:21">
      <c r="A720" s="7">
        <v>711</v>
      </c>
      <c r="B720" s="16"/>
      <c r="C720" s="16" t="s">
        <v>716</v>
      </c>
      <c r="D720" s="6"/>
      <c r="E720" s="7">
        <v>40</v>
      </c>
      <c r="F720" s="6" t="s">
        <v>85</v>
      </c>
      <c r="G720" s="17">
        <v>124</v>
      </c>
      <c r="H720" s="17">
        <f t="shared" si="0"/>
        <v>4960</v>
      </c>
      <c r="I720" s="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1:21">
      <c r="A721" s="7">
        <v>712</v>
      </c>
      <c r="B721" s="16"/>
      <c r="C721" s="16" t="s">
        <v>717</v>
      </c>
      <c r="D721" s="6"/>
      <c r="E721" s="7">
        <v>24</v>
      </c>
      <c r="F721" s="6" t="s">
        <v>85</v>
      </c>
      <c r="G721" s="17">
        <v>320</v>
      </c>
      <c r="H721" s="17">
        <f t="shared" si="0"/>
        <v>7680</v>
      </c>
      <c r="I721" s="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1:21">
      <c r="A722" s="7">
        <v>713</v>
      </c>
      <c r="B722" s="16"/>
      <c r="C722" s="16" t="s">
        <v>718</v>
      </c>
      <c r="D722" s="6"/>
      <c r="E722" s="7">
        <v>16</v>
      </c>
      <c r="F722" s="6" t="s">
        <v>381</v>
      </c>
      <c r="G722" s="17">
        <v>369.75</v>
      </c>
      <c r="H722" s="17">
        <f t="shared" si="0"/>
        <v>5916</v>
      </c>
      <c r="I722" s="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pans="1:21">
      <c r="A723" s="7">
        <v>714</v>
      </c>
      <c r="B723" s="16"/>
      <c r="C723" s="16" t="s">
        <v>380</v>
      </c>
      <c r="D723" s="6"/>
      <c r="E723" s="7">
        <v>48</v>
      </c>
      <c r="F723" s="6" t="s">
        <v>381</v>
      </c>
      <c r="G723" s="17">
        <v>279.77999999999997</v>
      </c>
      <c r="H723" s="17">
        <f t="shared" si="0"/>
        <v>13429.439999999999</v>
      </c>
      <c r="I723" s="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pans="1:21">
      <c r="A724" s="7">
        <v>715</v>
      </c>
      <c r="B724" s="16"/>
      <c r="C724" s="16" t="s">
        <v>385</v>
      </c>
      <c r="D724" s="6"/>
      <c r="E724" s="7">
        <v>80</v>
      </c>
      <c r="F724" s="6" t="s">
        <v>85</v>
      </c>
      <c r="G724" s="17">
        <v>130</v>
      </c>
      <c r="H724" s="17">
        <f t="shared" si="0"/>
        <v>10400</v>
      </c>
      <c r="I724" s="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pans="1:21">
      <c r="A725" s="7">
        <v>716</v>
      </c>
      <c r="B725" s="16"/>
      <c r="C725" s="16" t="s">
        <v>358</v>
      </c>
      <c r="D725" s="6"/>
      <c r="E725" s="7">
        <v>120</v>
      </c>
      <c r="F725" s="6" t="s">
        <v>121</v>
      </c>
      <c r="G725" s="17">
        <v>125</v>
      </c>
      <c r="H725" s="17">
        <f t="shared" si="0"/>
        <v>15000</v>
      </c>
      <c r="I725" s="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pans="1:21">
      <c r="A726" s="7">
        <v>717</v>
      </c>
      <c r="B726" s="16"/>
      <c r="C726" s="16" t="s">
        <v>384</v>
      </c>
      <c r="D726" s="6"/>
      <c r="E726" s="7">
        <v>16</v>
      </c>
      <c r="F726" s="6" t="s">
        <v>134</v>
      </c>
      <c r="G726" s="17">
        <v>560</v>
      </c>
      <c r="H726" s="17">
        <f t="shared" si="0"/>
        <v>8960</v>
      </c>
      <c r="I726" s="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</row>
    <row r="727" spans="1:21">
      <c r="A727" s="7">
        <v>718</v>
      </c>
      <c r="B727" s="16"/>
      <c r="C727" s="16" t="s">
        <v>389</v>
      </c>
      <c r="D727" s="6"/>
      <c r="E727" s="7">
        <v>16</v>
      </c>
      <c r="F727" s="6" t="s">
        <v>119</v>
      </c>
      <c r="G727" s="17">
        <v>2283.75</v>
      </c>
      <c r="H727" s="17">
        <f t="shared" si="0"/>
        <v>36540</v>
      </c>
      <c r="I727" s="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pans="1:21" ht="25.5">
      <c r="A728" s="9">
        <v>719</v>
      </c>
      <c r="B728" s="13" t="s">
        <v>32</v>
      </c>
      <c r="C728" s="13" t="s">
        <v>403</v>
      </c>
      <c r="D728" s="14" t="s">
        <v>38</v>
      </c>
      <c r="E728" s="14"/>
      <c r="F728" s="14"/>
      <c r="G728" s="13"/>
      <c r="H728" s="15">
        <v>19132</v>
      </c>
      <c r="I728" s="14" t="s">
        <v>701</v>
      </c>
      <c r="J728" s="19"/>
      <c r="K728" s="19"/>
      <c r="L728" s="19"/>
      <c r="M728" s="19"/>
      <c r="N728" s="19"/>
      <c r="O728" s="19"/>
      <c r="P728" s="19">
        <v>1</v>
      </c>
      <c r="Q728" s="19"/>
      <c r="R728" s="19"/>
      <c r="S728" s="19"/>
      <c r="T728" s="19"/>
      <c r="U728" s="19"/>
    </row>
    <row r="729" spans="1:21" s="3" customFormat="1" ht="25.5">
      <c r="A729" s="7">
        <v>720</v>
      </c>
      <c r="B729" s="16"/>
      <c r="C729" s="16" t="s">
        <v>830</v>
      </c>
      <c r="D729" s="6"/>
      <c r="E729" s="7">
        <v>2</v>
      </c>
      <c r="F729" s="6" t="s">
        <v>89</v>
      </c>
      <c r="G729" s="17">
        <v>4750</v>
      </c>
      <c r="H729" s="17">
        <v>9500</v>
      </c>
      <c r="I729" s="22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</row>
    <row r="730" spans="1:21">
      <c r="A730" s="7">
        <v>721</v>
      </c>
      <c r="B730" s="16"/>
      <c r="C730" s="16" t="s">
        <v>720</v>
      </c>
      <c r="D730" s="6"/>
      <c r="E730" s="7">
        <v>8</v>
      </c>
      <c r="F730" s="6" t="s">
        <v>89</v>
      </c>
      <c r="G730" s="17">
        <v>680</v>
      </c>
      <c r="H730" s="17">
        <v>5440</v>
      </c>
      <c r="I730" s="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</row>
    <row r="731" spans="1:21">
      <c r="A731" s="7">
        <v>722</v>
      </c>
      <c r="B731" s="16"/>
      <c r="C731" s="16" t="s">
        <v>721</v>
      </c>
      <c r="D731" s="6"/>
      <c r="E731" s="7">
        <v>67</v>
      </c>
      <c r="F731" s="6" t="s">
        <v>89</v>
      </c>
      <c r="G731" s="17">
        <v>16</v>
      </c>
      <c r="H731" s="17">
        <v>1072</v>
      </c>
      <c r="I731" s="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</row>
    <row r="732" spans="1:21">
      <c r="A732" s="7">
        <v>723</v>
      </c>
      <c r="B732" s="16"/>
      <c r="C732" s="16" t="s">
        <v>722</v>
      </c>
      <c r="D732" s="6"/>
      <c r="E732" s="7">
        <v>5</v>
      </c>
      <c r="F732" s="6" t="s">
        <v>134</v>
      </c>
      <c r="G732" s="17">
        <v>624</v>
      </c>
      <c r="H732" s="17">
        <v>3120</v>
      </c>
      <c r="I732" s="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</row>
    <row r="733" spans="1:21">
      <c r="A733" s="9">
        <v>724</v>
      </c>
      <c r="B733" s="10" t="s">
        <v>32</v>
      </c>
      <c r="C733" s="10" t="s">
        <v>33</v>
      </c>
      <c r="D733" s="11" t="s">
        <v>79</v>
      </c>
      <c r="E733" s="11"/>
      <c r="F733" s="11"/>
      <c r="G733" s="10"/>
      <c r="H733" s="12">
        <v>35189.980000000003</v>
      </c>
      <c r="I733" s="11" t="s">
        <v>26</v>
      </c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 ht="25.5">
      <c r="A734" s="9">
        <v>725</v>
      </c>
      <c r="B734" s="13" t="s">
        <v>32</v>
      </c>
      <c r="C734" s="13" t="s">
        <v>723</v>
      </c>
      <c r="D734" s="14" t="s">
        <v>38</v>
      </c>
      <c r="E734" s="14"/>
      <c r="F734" s="14"/>
      <c r="G734" s="13"/>
      <c r="H734" s="15">
        <v>32564.98</v>
      </c>
      <c r="I734" s="14" t="s">
        <v>26</v>
      </c>
      <c r="J734" s="19"/>
      <c r="K734" s="19"/>
      <c r="L734" s="19"/>
      <c r="M734" s="19"/>
      <c r="N734" s="19"/>
      <c r="O734" s="19">
        <v>1</v>
      </c>
      <c r="P734" s="19"/>
      <c r="Q734" s="19"/>
      <c r="R734" s="19"/>
      <c r="S734" s="19"/>
      <c r="T734" s="19"/>
      <c r="U734" s="19"/>
    </row>
    <row r="735" spans="1:21">
      <c r="A735" s="7">
        <v>726</v>
      </c>
      <c r="B735" s="16"/>
      <c r="C735" s="16" t="s">
        <v>586</v>
      </c>
      <c r="D735" s="6"/>
      <c r="E735" s="7">
        <v>4</v>
      </c>
      <c r="F735" s="6" t="s">
        <v>121</v>
      </c>
      <c r="G735" s="17">
        <v>261</v>
      </c>
      <c r="H735" s="17">
        <v>1044</v>
      </c>
      <c r="I735" s="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pans="1:21">
      <c r="A736" s="7">
        <v>727</v>
      </c>
      <c r="B736" s="16"/>
      <c r="C736" s="16" t="s">
        <v>546</v>
      </c>
      <c r="D736" s="6"/>
      <c r="E736" s="7">
        <v>5</v>
      </c>
      <c r="F736" s="6" t="s">
        <v>85</v>
      </c>
      <c r="G736" s="17">
        <v>450</v>
      </c>
      <c r="H736" s="17">
        <v>2250</v>
      </c>
      <c r="I736" s="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pans="1:21">
      <c r="A737" s="7">
        <v>728</v>
      </c>
      <c r="B737" s="16"/>
      <c r="C737" s="16" t="s">
        <v>721</v>
      </c>
      <c r="D737" s="6"/>
      <c r="E737" s="7">
        <v>111</v>
      </c>
      <c r="F737" s="6" t="s">
        <v>85</v>
      </c>
      <c r="G737" s="17">
        <v>16</v>
      </c>
      <c r="H737" s="17">
        <v>1776</v>
      </c>
      <c r="I737" s="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pans="1:21" ht="25.5">
      <c r="A738" s="7">
        <v>729</v>
      </c>
      <c r="B738" s="16"/>
      <c r="C738" s="16" t="s">
        <v>724</v>
      </c>
      <c r="D738" s="6"/>
      <c r="E738" s="7">
        <v>3</v>
      </c>
      <c r="F738" s="6" t="s">
        <v>121</v>
      </c>
      <c r="G738" s="17">
        <v>350</v>
      </c>
      <c r="H738" s="17">
        <v>1050</v>
      </c>
      <c r="I738" s="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1:21" ht="25.5">
      <c r="A739" s="7">
        <v>730</v>
      </c>
      <c r="B739" s="16"/>
      <c r="C739" s="16" t="s">
        <v>725</v>
      </c>
      <c r="D739" s="6"/>
      <c r="E739" s="7">
        <v>3</v>
      </c>
      <c r="F739" s="6" t="s">
        <v>121</v>
      </c>
      <c r="G739" s="17">
        <v>265</v>
      </c>
      <c r="H739" s="17">
        <v>795</v>
      </c>
      <c r="I739" s="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pans="1:21" ht="25.5">
      <c r="A740" s="7">
        <v>731</v>
      </c>
      <c r="B740" s="16"/>
      <c r="C740" s="16" t="s">
        <v>726</v>
      </c>
      <c r="D740" s="6"/>
      <c r="E740" s="7">
        <v>2</v>
      </c>
      <c r="F740" s="6" t="s">
        <v>89</v>
      </c>
      <c r="G740" s="17">
        <v>966</v>
      </c>
      <c r="H740" s="17">
        <v>1932</v>
      </c>
      <c r="I740" s="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</row>
    <row r="741" spans="1:21">
      <c r="A741" s="7">
        <v>732</v>
      </c>
      <c r="B741" s="16"/>
      <c r="C741" s="16" t="s">
        <v>553</v>
      </c>
      <c r="D741" s="6"/>
      <c r="E741" s="7">
        <v>4</v>
      </c>
      <c r="F741" s="6" t="s">
        <v>89</v>
      </c>
      <c r="G741" s="17">
        <v>918.5</v>
      </c>
      <c r="H741" s="17">
        <v>3674</v>
      </c>
      <c r="I741" s="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1:21">
      <c r="A742" s="7">
        <v>733</v>
      </c>
      <c r="B742" s="16"/>
      <c r="C742" s="16" t="s">
        <v>596</v>
      </c>
      <c r="D742" s="6"/>
      <c r="E742" s="7">
        <v>2</v>
      </c>
      <c r="F742" s="6" t="s">
        <v>85</v>
      </c>
      <c r="G742" s="17">
        <v>795</v>
      </c>
      <c r="H742" s="17">
        <v>1590</v>
      </c>
      <c r="I742" s="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</row>
    <row r="743" spans="1:21">
      <c r="A743" s="7">
        <v>734</v>
      </c>
      <c r="B743" s="16"/>
      <c r="C743" s="16" t="s">
        <v>587</v>
      </c>
      <c r="D743" s="6"/>
      <c r="E743" s="7">
        <v>10</v>
      </c>
      <c r="F743" s="6" t="s">
        <v>121</v>
      </c>
      <c r="G743" s="17">
        <v>66.099999999999994</v>
      </c>
      <c r="H743" s="17">
        <v>661</v>
      </c>
      <c r="I743" s="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pans="1:21">
      <c r="A744" s="7">
        <v>735</v>
      </c>
      <c r="B744" s="16"/>
      <c r="C744" s="16" t="s">
        <v>593</v>
      </c>
      <c r="D744" s="6"/>
      <c r="E744" s="7">
        <v>8</v>
      </c>
      <c r="F744" s="6" t="s">
        <v>121</v>
      </c>
      <c r="G744" s="17">
        <v>28</v>
      </c>
      <c r="H744" s="17">
        <v>224</v>
      </c>
      <c r="I744" s="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pans="1:21" ht="25.5">
      <c r="A745" s="7">
        <v>736</v>
      </c>
      <c r="B745" s="16"/>
      <c r="C745" s="16" t="s">
        <v>727</v>
      </c>
      <c r="D745" s="6"/>
      <c r="E745" s="7">
        <v>2</v>
      </c>
      <c r="F745" s="6" t="s">
        <v>91</v>
      </c>
      <c r="G745" s="17">
        <v>1620</v>
      </c>
      <c r="H745" s="17">
        <v>3240</v>
      </c>
      <c r="I745" s="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pans="1:21">
      <c r="A746" s="7">
        <v>737</v>
      </c>
      <c r="B746" s="16"/>
      <c r="C746" s="16" t="s">
        <v>728</v>
      </c>
      <c r="D746" s="6"/>
      <c r="E746" s="7">
        <v>5</v>
      </c>
      <c r="F746" s="6" t="s">
        <v>121</v>
      </c>
      <c r="G746" s="17">
        <v>670</v>
      </c>
      <c r="H746" s="17">
        <v>3350</v>
      </c>
      <c r="I746" s="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pans="1:21">
      <c r="A747" s="7">
        <v>738</v>
      </c>
      <c r="B747" s="16"/>
      <c r="C747" s="16" t="s">
        <v>728</v>
      </c>
      <c r="D747" s="6"/>
      <c r="E747" s="7">
        <v>5</v>
      </c>
      <c r="F747" s="6" t="s">
        <v>121</v>
      </c>
      <c r="G747" s="17">
        <v>780</v>
      </c>
      <c r="H747" s="17">
        <v>3900</v>
      </c>
      <c r="I747" s="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pans="1:21">
      <c r="A748" s="7">
        <v>739</v>
      </c>
      <c r="B748" s="16"/>
      <c r="C748" s="16" t="s">
        <v>729</v>
      </c>
      <c r="D748" s="6"/>
      <c r="E748" s="7">
        <v>6</v>
      </c>
      <c r="F748" s="6" t="s">
        <v>89</v>
      </c>
      <c r="G748" s="17">
        <v>89</v>
      </c>
      <c r="H748" s="17">
        <v>534</v>
      </c>
      <c r="I748" s="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pans="1:21">
      <c r="A749" s="7">
        <v>740</v>
      </c>
      <c r="B749" s="16"/>
      <c r="C749" s="16" t="s">
        <v>730</v>
      </c>
      <c r="D749" s="6"/>
      <c r="E749" s="7">
        <v>5</v>
      </c>
      <c r="F749" s="6" t="s">
        <v>85</v>
      </c>
      <c r="G749" s="17">
        <v>29</v>
      </c>
      <c r="H749" s="17">
        <v>145</v>
      </c>
      <c r="I749" s="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pans="1:21">
      <c r="A750" s="7">
        <v>741</v>
      </c>
      <c r="B750" s="16"/>
      <c r="C750" s="16" t="s">
        <v>731</v>
      </c>
      <c r="D750" s="6"/>
      <c r="E750" s="7">
        <v>10</v>
      </c>
      <c r="F750" s="6" t="s">
        <v>89</v>
      </c>
      <c r="G750" s="17">
        <v>15</v>
      </c>
      <c r="H750" s="17">
        <v>150</v>
      </c>
      <c r="I750" s="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</row>
    <row r="751" spans="1:21">
      <c r="A751" s="7">
        <v>742</v>
      </c>
      <c r="B751" s="16"/>
      <c r="C751" s="16" t="s">
        <v>732</v>
      </c>
      <c r="D751" s="6"/>
      <c r="E751" s="7">
        <v>10</v>
      </c>
      <c r="F751" s="6" t="s">
        <v>109</v>
      </c>
      <c r="G751" s="17">
        <v>46</v>
      </c>
      <c r="H751" s="17">
        <v>460</v>
      </c>
      <c r="I751" s="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</row>
    <row r="752" spans="1:21">
      <c r="A752" s="7">
        <v>743</v>
      </c>
      <c r="B752" s="16"/>
      <c r="C752" s="16" t="s">
        <v>733</v>
      </c>
      <c r="D752" s="6"/>
      <c r="E752" s="7">
        <v>10</v>
      </c>
      <c r="F752" s="6" t="s">
        <v>109</v>
      </c>
      <c r="G752" s="17">
        <v>45</v>
      </c>
      <c r="H752" s="17">
        <v>450</v>
      </c>
      <c r="I752" s="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</row>
    <row r="753" spans="1:21">
      <c r="A753" s="7">
        <v>744</v>
      </c>
      <c r="B753" s="16"/>
      <c r="C753" s="16" t="s">
        <v>734</v>
      </c>
      <c r="D753" s="6"/>
      <c r="E753" s="7">
        <v>10</v>
      </c>
      <c r="F753" s="6" t="s">
        <v>89</v>
      </c>
      <c r="G753" s="17">
        <v>25</v>
      </c>
      <c r="H753" s="17">
        <v>250</v>
      </c>
      <c r="I753" s="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pans="1:21">
      <c r="A754" s="7">
        <v>745</v>
      </c>
      <c r="B754" s="16"/>
      <c r="C754" s="16" t="s">
        <v>735</v>
      </c>
      <c r="D754" s="6"/>
      <c r="E754" s="7">
        <v>10</v>
      </c>
      <c r="F754" s="6" t="s">
        <v>89</v>
      </c>
      <c r="G754" s="17">
        <v>22</v>
      </c>
      <c r="H754" s="17">
        <v>220</v>
      </c>
      <c r="I754" s="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pans="1:21">
      <c r="A755" s="7">
        <v>746</v>
      </c>
      <c r="B755" s="16"/>
      <c r="C755" s="16" t="s">
        <v>286</v>
      </c>
      <c r="D755" s="6"/>
      <c r="E755" s="7">
        <v>6</v>
      </c>
      <c r="F755" s="6" t="s">
        <v>89</v>
      </c>
      <c r="G755" s="17">
        <v>50</v>
      </c>
      <c r="H755" s="17">
        <v>300</v>
      </c>
      <c r="I755" s="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pans="1:21">
      <c r="A756" s="7">
        <v>747</v>
      </c>
      <c r="B756" s="16"/>
      <c r="C756" s="16" t="s">
        <v>717</v>
      </c>
      <c r="D756" s="6"/>
      <c r="E756" s="7">
        <v>6</v>
      </c>
      <c r="F756" s="6" t="s">
        <v>89</v>
      </c>
      <c r="G756" s="17">
        <v>90</v>
      </c>
      <c r="H756" s="17">
        <v>540</v>
      </c>
      <c r="I756" s="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pans="1:21" ht="25.5">
      <c r="A757" s="7">
        <v>748</v>
      </c>
      <c r="B757" s="16"/>
      <c r="C757" s="16" t="s">
        <v>736</v>
      </c>
      <c r="D757" s="6"/>
      <c r="E757" s="7">
        <v>6</v>
      </c>
      <c r="F757" s="6" t="s">
        <v>89</v>
      </c>
      <c r="G757" s="17">
        <v>26</v>
      </c>
      <c r="H757" s="17">
        <v>156</v>
      </c>
      <c r="I757" s="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pans="1:21">
      <c r="A758" s="7">
        <v>749</v>
      </c>
      <c r="B758" s="16"/>
      <c r="C758" s="16" t="s">
        <v>737</v>
      </c>
      <c r="D758" s="6"/>
      <c r="E758" s="7">
        <v>6</v>
      </c>
      <c r="F758" s="6" t="s">
        <v>89</v>
      </c>
      <c r="G758" s="17">
        <v>386</v>
      </c>
      <c r="H758" s="17">
        <v>2316</v>
      </c>
      <c r="I758" s="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pans="1:21">
      <c r="A759" s="7">
        <v>750</v>
      </c>
      <c r="B759" s="16"/>
      <c r="C759" s="16" t="s">
        <v>738</v>
      </c>
      <c r="D759" s="6"/>
      <c r="E759" s="7">
        <v>10</v>
      </c>
      <c r="F759" s="6" t="s">
        <v>89</v>
      </c>
      <c r="G759" s="17">
        <v>55</v>
      </c>
      <c r="H759" s="17">
        <v>550</v>
      </c>
      <c r="I759" s="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pans="1:21" ht="25.5">
      <c r="A760" s="7">
        <v>751</v>
      </c>
      <c r="B760" s="16"/>
      <c r="C760" s="16" t="s">
        <v>739</v>
      </c>
      <c r="D760" s="6"/>
      <c r="E760" s="7">
        <v>6</v>
      </c>
      <c r="F760" s="6" t="s">
        <v>89</v>
      </c>
      <c r="G760" s="17">
        <v>68</v>
      </c>
      <c r="H760" s="17">
        <v>408</v>
      </c>
      <c r="I760" s="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pans="1:21">
      <c r="A761" s="7">
        <v>752</v>
      </c>
      <c r="B761" s="16"/>
      <c r="C761" s="16" t="s">
        <v>594</v>
      </c>
      <c r="D761" s="6"/>
      <c r="E761" s="7">
        <v>1</v>
      </c>
      <c r="F761" s="6" t="s">
        <v>121</v>
      </c>
      <c r="G761" s="17">
        <v>599.98</v>
      </c>
      <c r="H761" s="17">
        <v>599.98</v>
      </c>
      <c r="I761" s="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pans="1:21" ht="25.5">
      <c r="A762" s="9">
        <v>753</v>
      </c>
      <c r="B762" s="13" t="s">
        <v>32</v>
      </c>
      <c r="C762" s="13" t="s">
        <v>740</v>
      </c>
      <c r="D762" s="14" t="s">
        <v>38</v>
      </c>
      <c r="E762" s="14"/>
      <c r="F762" s="14"/>
      <c r="G762" s="13"/>
      <c r="H762" s="15">
        <v>2625</v>
      </c>
      <c r="I762" s="14" t="s">
        <v>26</v>
      </c>
      <c r="J762" s="19"/>
      <c r="K762" s="19"/>
      <c r="L762" s="19"/>
      <c r="M762" s="19"/>
      <c r="N762" s="19"/>
      <c r="O762" s="19">
        <v>1</v>
      </c>
      <c r="P762" s="19"/>
      <c r="Q762" s="19"/>
      <c r="R762" s="19"/>
      <c r="S762" s="19"/>
      <c r="T762" s="19"/>
      <c r="U762" s="19"/>
    </row>
    <row r="763" spans="1:21">
      <c r="A763" s="7">
        <v>754</v>
      </c>
      <c r="B763" s="16"/>
      <c r="C763" s="16" t="s">
        <v>741</v>
      </c>
      <c r="D763" s="6"/>
      <c r="E763" s="7">
        <v>3</v>
      </c>
      <c r="F763" s="6" t="s">
        <v>89</v>
      </c>
      <c r="G763" s="17">
        <v>550</v>
      </c>
      <c r="H763" s="17">
        <v>1650</v>
      </c>
      <c r="I763" s="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</row>
    <row r="764" spans="1:21">
      <c r="A764" s="7">
        <v>755</v>
      </c>
      <c r="B764" s="16"/>
      <c r="C764" s="16" t="s">
        <v>742</v>
      </c>
      <c r="D764" s="6"/>
      <c r="E764" s="7">
        <v>3</v>
      </c>
      <c r="F764" s="6" t="s">
        <v>89</v>
      </c>
      <c r="G764" s="17">
        <v>325</v>
      </c>
      <c r="H764" s="17">
        <v>975</v>
      </c>
      <c r="I764" s="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</row>
    <row r="765" spans="1:21" ht="25.5">
      <c r="A765" s="9">
        <v>756</v>
      </c>
      <c r="B765" s="10" t="s">
        <v>39</v>
      </c>
      <c r="C765" s="10" t="s">
        <v>743</v>
      </c>
      <c r="D765" s="11" t="s">
        <v>79</v>
      </c>
      <c r="E765" s="11"/>
      <c r="F765" s="11"/>
      <c r="G765" s="10"/>
      <c r="H765" s="12">
        <v>3509816</v>
      </c>
      <c r="I765" s="11" t="s">
        <v>26</v>
      </c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 ht="25.5">
      <c r="A766" s="9">
        <v>757</v>
      </c>
      <c r="B766" s="13" t="s">
        <v>39</v>
      </c>
      <c r="C766" s="13" t="s">
        <v>744</v>
      </c>
      <c r="D766" s="14" t="s">
        <v>38</v>
      </c>
      <c r="E766" s="14"/>
      <c r="F766" s="14"/>
      <c r="G766" s="13"/>
      <c r="H766" s="15">
        <v>19874</v>
      </c>
      <c r="I766" s="14" t="s">
        <v>26</v>
      </c>
      <c r="J766" s="19"/>
      <c r="K766" s="19"/>
      <c r="L766" s="19"/>
      <c r="M766" s="19"/>
      <c r="N766" s="19"/>
      <c r="O766" s="19"/>
      <c r="P766" s="19"/>
      <c r="Q766" s="19"/>
      <c r="R766" s="19"/>
      <c r="S766" s="19">
        <v>1</v>
      </c>
      <c r="T766" s="19"/>
      <c r="U766" s="19"/>
    </row>
    <row r="767" spans="1:21">
      <c r="A767" s="7">
        <v>758</v>
      </c>
      <c r="B767" s="16"/>
      <c r="C767" s="16" t="s">
        <v>556</v>
      </c>
      <c r="D767" s="6"/>
      <c r="E767" s="7">
        <v>1</v>
      </c>
      <c r="F767" s="6" t="s">
        <v>134</v>
      </c>
      <c r="G767" s="17">
        <v>12575</v>
      </c>
      <c r="H767" s="17">
        <v>12575</v>
      </c>
      <c r="I767" s="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pans="1:21">
      <c r="A768" s="7">
        <v>759</v>
      </c>
      <c r="B768" s="16"/>
      <c r="C768" s="16" t="s">
        <v>745</v>
      </c>
      <c r="D768" s="6"/>
      <c r="E768" s="7">
        <v>1</v>
      </c>
      <c r="F768" s="6" t="s">
        <v>134</v>
      </c>
      <c r="G768" s="17">
        <v>7299</v>
      </c>
      <c r="H768" s="17">
        <v>7299</v>
      </c>
      <c r="I768" s="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</row>
    <row r="769" spans="1:21" ht="25.5">
      <c r="A769" s="9">
        <v>760</v>
      </c>
      <c r="B769" s="13" t="s">
        <v>39</v>
      </c>
      <c r="C769" s="13" t="s">
        <v>337</v>
      </c>
      <c r="D769" s="14" t="s">
        <v>38</v>
      </c>
      <c r="E769" s="14"/>
      <c r="F769" s="14"/>
      <c r="G769" s="13"/>
      <c r="H769" s="15">
        <v>816792</v>
      </c>
      <c r="I769" s="14" t="s">
        <v>26</v>
      </c>
      <c r="J769" s="19">
        <v>2</v>
      </c>
      <c r="K769" s="19"/>
      <c r="L769" s="19"/>
      <c r="M769" s="19">
        <v>2</v>
      </c>
      <c r="N769" s="19"/>
      <c r="O769" s="19"/>
      <c r="P769" s="19">
        <v>2</v>
      </c>
      <c r="Q769" s="19"/>
      <c r="R769" s="19"/>
      <c r="S769" s="19">
        <v>2</v>
      </c>
      <c r="T769" s="19"/>
      <c r="U769" s="19"/>
    </row>
    <row r="770" spans="1:21">
      <c r="A770" s="7">
        <v>761</v>
      </c>
      <c r="B770" s="16"/>
      <c r="C770" s="16" t="s">
        <v>92</v>
      </c>
      <c r="D770" s="6"/>
      <c r="E770" s="7">
        <v>8</v>
      </c>
      <c r="F770" s="6" t="s">
        <v>134</v>
      </c>
      <c r="G770" s="17">
        <v>14999</v>
      </c>
      <c r="H770" s="17">
        <v>119992</v>
      </c>
      <c r="I770" s="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</row>
    <row r="771" spans="1:21">
      <c r="A771" s="7">
        <v>762</v>
      </c>
      <c r="B771" s="16"/>
      <c r="C771" s="16" t="s">
        <v>167</v>
      </c>
      <c r="D771" s="6"/>
      <c r="E771" s="7">
        <v>8</v>
      </c>
      <c r="F771" s="6" t="s">
        <v>134</v>
      </c>
      <c r="G771" s="17">
        <v>550</v>
      </c>
      <c r="H771" s="17">
        <v>4400</v>
      </c>
      <c r="I771" s="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</row>
    <row r="772" spans="1:21">
      <c r="A772" s="7">
        <v>763</v>
      </c>
      <c r="B772" s="16"/>
      <c r="C772" s="16" t="s">
        <v>335</v>
      </c>
      <c r="D772" s="6"/>
      <c r="E772" s="7">
        <v>8</v>
      </c>
      <c r="F772" s="6" t="s">
        <v>134</v>
      </c>
      <c r="G772" s="17">
        <v>950</v>
      </c>
      <c r="H772" s="17">
        <v>7600</v>
      </c>
      <c r="I772" s="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</row>
    <row r="773" spans="1:21">
      <c r="A773" s="7">
        <v>764</v>
      </c>
      <c r="B773" s="16"/>
      <c r="C773" s="16" t="s">
        <v>568</v>
      </c>
      <c r="D773" s="6"/>
      <c r="E773" s="7">
        <v>8</v>
      </c>
      <c r="F773" s="6" t="s">
        <v>134</v>
      </c>
      <c r="G773" s="17">
        <v>12550</v>
      </c>
      <c r="H773" s="17">
        <v>100400</v>
      </c>
      <c r="I773" s="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</row>
    <row r="774" spans="1:21" ht="25.5">
      <c r="A774" s="7">
        <v>765</v>
      </c>
      <c r="B774" s="16"/>
      <c r="C774" s="16" t="s">
        <v>434</v>
      </c>
      <c r="D774" s="6"/>
      <c r="E774" s="7">
        <v>8</v>
      </c>
      <c r="F774" s="6" t="s">
        <v>134</v>
      </c>
      <c r="G774" s="17">
        <v>3888.62</v>
      </c>
      <c r="H774" s="17">
        <v>31108.959999999999</v>
      </c>
      <c r="I774" s="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</row>
    <row r="775" spans="1:21">
      <c r="A775" s="7">
        <v>766</v>
      </c>
      <c r="B775" s="16"/>
      <c r="C775" s="16" t="s">
        <v>435</v>
      </c>
      <c r="D775" s="6"/>
      <c r="E775" s="7">
        <v>8</v>
      </c>
      <c r="F775" s="6" t="s">
        <v>134</v>
      </c>
      <c r="G775" s="17">
        <v>10122.379999999999</v>
      </c>
      <c r="H775" s="17">
        <v>80979.039999999994</v>
      </c>
      <c r="I775" s="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  <row r="776" spans="1:21" ht="38.25">
      <c r="A776" s="7">
        <v>767</v>
      </c>
      <c r="B776" s="16"/>
      <c r="C776" s="16" t="s">
        <v>436</v>
      </c>
      <c r="D776" s="6"/>
      <c r="E776" s="7">
        <v>8</v>
      </c>
      <c r="F776" s="6" t="s">
        <v>134</v>
      </c>
      <c r="G776" s="17">
        <v>3780</v>
      </c>
      <c r="H776" s="17">
        <v>30240</v>
      </c>
      <c r="I776" s="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</row>
    <row r="777" spans="1:21" ht="25.5">
      <c r="A777" s="7">
        <v>768</v>
      </c>
      <c r="B777" s="16"/>
      <c r="C777" s="16" t="s">
        <v>437</v>
      </c>
      <c r="D777" s="6"/>
      <c r="E777" s="7">
        <v>8</v>
      </c>
      <c r="F777" s="6" t="s">
        <v>134</v>
      </c>
      <c r="G777" s="17">
        <v>4650</v>
      </c>
      <c r="H777" s="17">
        <v>37200</v>
      </c>
      <c r="I777" s="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</row>
    <row r="778" spans="1:21">
      <c r="A778" s="7">
        <v>769</v>
      </c>
      <c r="B778" s="16"/>
      <c r="C778" s="16" t="s">
        <v>569</v>
      </c>
      <c r="D778" s="6"/>
      <c r="E778" s="7">
        <v>8</v>
      </c>
      <c r="F778" s="6" t="s">
        <v>134</v>
      </c>
      <c r="G778" s="17">
        <v>8500</v>
      </c>
      <c r="H778" s="17">
        <v>68000</v>
      </c>
      <c r="I778" s="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</row>
    <row r="779" spans="1:21">
      <c r="A779" s="7">
        <v>770</v>
      </c>
      <c r="B779" s="16"/>
      <c r="C779" s="16" t="s">
        <v>439</v>
      </c>
      <c r="D779" s="6"/>
      <c r="E779" s="7">
        <v>8</v>
      </c>
      <c r="F779" s="6" t="s">
        <v>134</v>
      </c>
      <c r="G779" s="17">
        <v>4500</v>
      </c>
      <c r="H779" s="17">
        <v>36000</v>
      </c>
      <c r="I779" s="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</row>
    <row r="780" spans="1:21">
      <c r="A780" s="7">
        <v>771</v>
      </c>
      <c r="B780" s="16"/>
      <c r="C780" s="16" t="s">
        <v>166</v>
      </c>
      <c r="D780" s="6"/>
      <c r="E780" s="7">
        <v>8</v>
      </c>
      <c r="F780" s="6" t="s">
        <v>134</v>
      </c>
      <c r="G780" s="17">
        <v>3500</v>
      </c>
      <c r="H780" s="17">
        <v>28000</v>
      </c>
      <c r="I780" s="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</row>
    <row r="781" spans="1:21">
      <c r="A781" s="7">
        <v>772</v>
      </c>
      <c r="B781" s="16"/>
      <c r="C781" s="16" t="s">
        <v>244</v>
      </c>
      <c r="D781" s="6"/>
      <c r="E781" s="7">
        <v>8</v>
      </c>
      <c r="F781" s="6" t="s">
        <v>134</v>
      </c>
      <c r="G781" s="17">
        <v>14859</v>
      </c>
      <c r="H781" s="17">
        <v>118872</v>
      </c>
      <c r="I781" s="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</row>
    <row r="782" spans="1:21">
      <c r="A782" s="7">
        <v>773</v>
      </c>
      <c r="B782" s="16"/>
      <c r="C782" s="16" t="s">
        <v>137</v>
      </c>
      <c r="D782" s="6"/>
      <c r="E782" s="7">
        <v>40</v>
      </c>
      <c r="F782" s="6" t="s">
        <v>134</v>
      </c>
      <c r="G782" s="17">
        <v>1550</v>
      </c>
      <c r="H782" s="17">
        <v>62000</v>
      </c>
      <c r="I782" s="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</row>
    <row r="783" spans="1:21">
      <c r="A783" s="7">
        <v>774</v>
      </c>
      <c r="B783" s="16"/>
      <c r="C783" s="16" t="s">
        <v>433</v>
      </c>
      <c r="D783" s="6"/>
      <c r="E783" s="7">
        <v>8</v>
      </c>
      <c r="F783" s="6" t="s">
        <v>134</v>
      </c>
      <c r="G783" s="17">
        <v>2500</v>
      </c>
      <c r="H783" s="17">
        <v>20000</v>
      </c>
      <c r="I783" s="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</row>
    <row r="784" spans="1:21">
      <c r="A784" s="7">
        <v>775</v>
      </c>
      <c r="B784" s="16"/>
      <c r="C784" s="16" t="s">
        <v>746</v>
      </c>
      <c r="D784" s="6"/>
      <c r="E784" s="7">
        <v>16</v>
      </c>
      <c r="F784" s="6" t="s">
        <v>134</v>
      </c>
      <c r="G784" s="17">
        <v>3500</v>
      </c>
      <c r="H784" s="17">
        <v>56000</v>
      </c>
      <c r="I784" s="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</row>
    <row r="785" spans="1:21">
      <c r="A785" s="7">
        <v>776</v>
      </c>
      <c r="B785" s="16"/>
      <c r="C785" s="16" t="s">
        <v>747</v>
      </c>
      <c r="D785" s="6"/>
      <c r="E785" s="7">
        <v>16</v>
      </c>
      <c r="F785" s="6" t="s">
        <v>134</v>
      </c>
      <c r="G785" s="17">
        <v>1000</v>
      </c>
      <c r="H785" s="17">
        <v>16000</v>
      </c>
      <c r="I785" s="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</row>
    <row r="786" spans="1:21">
      <c r="A786" s="9">
        <v>777</v>
      </c>
      <c r="B786" s="13" t="s">
        <v>39</v>
      </c>
      <c r="C786" s="13" t="s">
        <v>748</v>
      </c>
      <c r="D786" s="14" t="s">
        <v>38</v>
      </c>
      <c r="E786" s="14"/>
      <c r="F786" s="14"/>
      <c r="G786" s="13"/>
      <c r="H786" s="15">
        <v>2673150</v>
      </c>
      <c r="I786" s="14" t="s">
        <v>26</v>
      </c>
      <c r="J786" s="19">
        <v>2</v>
      </c>
      <c r="K786" s="19"/>
      <c r="L786" s="19"/>
      <c r="M786" s="19">
        <v>3</v>
      </c>
      <c r="N786" s="19"/>
      <c r="O786" s="19"/>
      <c r="P786" s="19">
        <v>2</v>
      </c>
      <c r="Q786" s="19"/>
      <c r="R786" s="19"/>
      <c r="S786" s="19">
        <v>3</v>
      </c>
      <c r="T786" s="19"/>
      <c r="U786" s="19"/>
    </row>
    <row r="787" spans="1:21">
      <c r="A787" s="7">
        <v>778</v>
      </c>
      <c r="B787" s="16"/>
      <c r="C787" s="16" t="s">
        <v>431</v>
      </c>
      <c r="D787" s="6"/>
      <c r="E787" s="7">
        <v>20</v>
      </c>
      <c r="F787" s="6" t="s">
        <v>134</v>
      </c>
      <c r="G787" s="17">
        <v>8183.62</v>
      </c>
      <c r="H787" s="17">
        <v>163672.4</v>
      </c>
      <c r="I787" s="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</row>
    <row r="788" spans="1:21">
      <c r="A788" s="7">
        <v>779</v>
      </c>
      <c r="B788" s="16"/>
      <c r="C788" s="16" t="s">
        <v>335</v>
      </c>
      <c r="D788" s="6"/>
      <c r="E788" s="7">
        <v>20</v>
      </c>
      <c r="F788" s="6" t="s">
        <v>134</v>
      </c>
      <c r="G788" s="17">
        <v>950</v>
      </c>
      <c r="H788" s="17">
        <v>19000</v>
      </c>
      <c r="I788" s="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</row>
    <row r="789" spans="1:21">
      <c r="A789" s="7">
        <v>780</v>
      </c>
      <c r="B789" s="16"/>
      <c r="C789" s="16" t="s">
        <v>568</v>
      </c>
      <c r="D789" s="6"/>
      <c r="E789" s="7">
        <v>20</v>
      </c>
      <c r="F789" s="6" t="s">
        <v>134</v>
      </c>
      <c r="G789" s="17">
        <v>12550</v>
      </c>
      <c r="H789" s="17">
        <v>251000</v>
      </c>
      <c r="I789" s="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</row>
    <row r="790" spans="1:21" ht="25.5">
      <c r="A790" s="7">
        <v>781</v>
      </c>
      <c r="B790" s="16"/>
      <c r="C790" s="16" t="s">
        <v>434</v>
      </c>
      <c r="D790" s="6"/>
      <c r="E790" s="7">
        <v>20</v>
      </c>
      <c r="F790" s="6" t="s">
        <v>134</v>
      </c>
      <c r="G790" s="17">
        <v>6500</v>
      </c>
      <c r="H790" s="17">
        <v>130000</v>
      </c>
      <c r="I790" s="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</row>
    <row r="791" spans="1:21">
      <c r="A791" s="7">
        <v>782</v>
      </c>
      <c r="B791" s="16"/>
      <c r="C791" s="16" t="s">
        <v>435</v>
      </c>
      <c r="D791" s="6"/>
      <c r="E791" s="7">
        <v>20</v>
      </c>
      <c r="F791" s="6" t="s">
        <v>206</v>
      </c>
      <c r="G791" s="17">
        <v>10122.379999999999</v>
      </c>
      <c r="H791" s="17">
        <v>202447.6</v>
      </c>
      <c r="I791" s="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</row>
    <row r="792" spans="1:21" ht="38.25">
      <c r="A792" s="7">
        <v>783</v>
      </c>
      <c r="B792" s="16"/>
      <c r="C792" s="16" t="s">
        <v>436</v>
      </c>
      <c r="D792" s="6"/>
      <c r="E792" s="7">
        <v>20</v>
      </c>
      <c r="F792" s="6" t="s">
        <v>134</v>
      </c>
      <c r="G792" s="17">
        <v>3780</v>
      </c>
      <c r="H792" s="17">
        <v>75600</v>
      </c>
      <c r="I792" s="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</row>
    <row r="793" spans="1:21">
      <c r="A793" s="7">
        <v>784</v>
      </c>
      <c r="B793" s="16"/>
      <c r="C793" s="16" t="s">
        <v>432</v>
      </c>
      <c r="D793" s="6"/>
      <c r="E793" s="7">
        <v>20</v>
      </c>
      <c r="F793" s="6" t="s">
        <v>134</v>
      </c>
      <c r="G793" s="17">
        <v>14999</v>
      </c>
      <c r="H793" s="17">
        <v>299980</v>
      </c>
      <c r="I793" s="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</row>
    <row r="794" spans="1:21">
      <c r="A794" s="7">
        <v>785</v>
      </c>
      <c r="B794" s="16"/>
      <c r="C794" s="16" t="s">
        <v>749</v>
      </c>
      <c r="D794" s="6"/>
      <c r="E794" s="7">
        <v>20</v>
      </c>
      <c r="F794" s="6" t="s">
        <v>134</v>
      </c>
      <c r="G794" s="17">
        <v>550</v>
      </c>
      <c r="H794" s="17">
        <v>11000</v>
      </c>
      <c r="I794" s="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</row>
    <row r="795" spans="1:21" ht="25.5">
      <c r="A795" s="7">
        <v>786</v>
      </c>
      <c r="B795" s="16"/>
      <c r="C795" s="16" t="s">
        <v>437</v>
      </c>
      <c r="D795" s="6"/>
      <c r="E795" s="7">
        <v>20</v>
      </c>
      <c r="F795" s="6" t="s">
        <v>134</v>
      </c>
      <c r="G795" s="17">
        <v>4650</v>
      </c>
      <c r="H795" s="17">
        <v>93000</v>
      </c>
      <c r="I795" s="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</row>
    <row r="796" spans="1:21" ht="25.5">
      <c r="A796" s="7">
        <v>787</v>
      </c>
      <c r="B796" s="16"/>
      <c r="C796" s="16" t="s">
        <v>576</v>
      </c>
      <c r="D796" s="6"/>
      <c r="E796" s="7">
        <v>20</v>
      </c>
      <c r="F796" s="6" t="s">
        <v>134</v>
      </c>
      <c r="G796" s="17">
        <v>2850</v>
      </c>
      <c r="H796" s="17">
        <v>57000</v>
      </c>
      <c r="I796" s="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</row>
    <row r="797" spans="1:21">
      <c r="A797" s="7">
        <v>788</v>
      </c>
      <c r="B797" s="16"/>
      <c r="C797" s="16" t="s">
        <v>439</v>
      </c>
      <c r="D797" s="6"/>
      <c r="E797" s="7">
        <v>20</v>
      </c>
      <c r="F797" s="6" t="s">
        <v>134</v>
      </c>
      <c r="G797" s="17">
        <v>4500</v>
      </c>
      <c r="H797" s="17">
        <v>90000</v>
      </c>
      <c r="I797" s="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</row>
    <row r="798" spans="1:21">
      <c r="A798" s="7">
        <v>789</v>
      </c>
      <c r="B798" s="16"/>
      <c r="C798" s="16" t="s">
        <v>166</v>
      </c>
      <c r="D798" s="6"/>
      <c r="E798" s="7">
        <v>20</v>
      </c>
      <c r="F798" s="6" t="s">
        <v>134</v>
      </c>
      <c r="G798" s="17">
        <v>3500</v>
      </c>
      <c r="H798" s="17">
        <v>70000</v>
      </c>
      <c r="I798" s="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</row>
    <row r="799" spans="1:21">
      <c r="A799" s="7">
        <v>790</v>
      </c>
      <c r="B799" s="16"/>
      <c r="C799" s="16" t="s">
        <v>577</v>
      </c>
      <c r="D799" s="6"/>
      <c r="E799" s="7">
        <v>20</v>
      </c>
      <c r="F799" s="6" t="s">
        <v>134</v>
      </c>
      <c r="G799" s="17">
        <v>1450</v>
      </c>
      <c r="H799" s="17">
        <v>29000</v>
      </c>
      <c r="I799" s="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</row>
    <row r="800" spans="1:21">
      <c r="A800" s="7">
        <v>791</v>
      </c>
      <c r="B800" s="16"/>
      <c r="C800" s="16" t="s">
        <v>137</v>
      </c>
      <c r="D800" s="6"/>
      <c r="E800" s="7">
        <v>20</v>
      </c>
      <c r="F800" s="6" t="s">
        <v>134</v>
      </c>
      <c r="G800" s="17">
        <v>2684</v>
      </c>
      <c r="H800" s="17">
        <v>53680</v>
      </c>
      <c r="I800" s="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</row>
    <row r="801" spans="1:21">
      <c r="A801" s="7">
        <v>792</v>
      </c>
      <c r="B801" s="16"/>
      <c r="C801" s="16" t="s">
        <v>569</v>
      </c>
      <c r="D801" s="6"/>
      <c r="E801" s="7">
        <v>20</v>
      </c>
      <c r="F801" s="6" t="s">
        <v>134</v>
      </c>
      <c r="G801" s="17">
        <v>8500</v>
      </c>
      <c r="H801" s="17">
        <v>170000</v>
      </c>
      <c r="I801" s="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</row>
    <row r="802" spans="1:21">
      <c r="A802" s="7">
        <v>793</v>
      </c>
      <c r="B802" s="16"/>
      <c r="C802" s="16" t="s">
        <v>244</v>
      </c>
      <c r="D802" s="6"/>
      <c r="E802" s="7">
        <v>30</v>
      </c>
      <c r="F802" s="6" t="s">
        <v>134</v>
      </c>
      <c r="G802" s="17">
        <v>14859</v>
      </c>
      <c r="H802" s="17">
        <v>445770</v>
      </c>
      <c r="I802" s="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</row>
    <row r="803" spans="1:21">
      <c r="A803" s="7">
        <v>794</v>
      </c>
      <c r="B803" s="16"/>
      <c r="C803" s="16" t="s">
        <v>433</v>
      </c>
      <c r="D803" s="6"/>
      <c r="E803" s="7">
        <v>50</v>
      </c>
      <c r="F803" s="6" t="s">
        <v>134</v>
      </c>
      <c r="G803" s="17">
        <v>2500</v>
      </c>
      <c r="H803" s="17">
        <v>125000</v>
      </c>
      <c r="I803" s="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</row>
    <row r="804" spans="1:21">
      <c r="A804" s="7">
        <v>795</v>
      </c>
      <c r="B804" s="16"/>
      <c r="C804" s="16" t="s">
        <v>746</v>
      </c>
      <c r="D804" s="6"/>
      <c r="E804" s="7">
        <v>20</v>
      </c>
      <c r="F804" s="6" t="s">
        <v>134</v>
      </c>
      <c r="G804" s="17">
        <v>3500</v>
      </c>
      <c r="H804" s="17">
        <v>70000</v>
      </c>
      <c r="I804" s="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</row>
    <row r="805" spans="1:21">
      <c r="A805" s="7">
        <v>796</v>
      </c>
      <c r="B805" s="16"/>
      <c r="C805" s="16" t="s">
        <v>577</v>
      </c>
      <c r="D805" s="6"/>
      <c r="E805" s="7">
        <v>20</v>
      </c>
      <c r="F805" s="6" t="s">
        <v>134</v>
      </c>
      <c r="G805" s="17">
        <v>850</v>
      </c>
      <c r="H805" s="17">
        <v>17000</v>
      </c>
      <c r="I805" s="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</row>
    <row r="806" spans="1:21">
      <c r="A806" s="7">
        <v>797</v>
      </c>
      <c r="B806" s="16"/>
      <c r="C806" s="16" t="s">
        <v>747</v>
      </c>
      <c r="D806" s="6"/>
      <c r="E806" s="7">
        <v>20</v>
      </c>
      <c r="F806" s="6" t="s">
        <v>134</v>
      </c>
      <c r="G806" s="17">
        <v>1000</v>
      </c>
      <c r="H806" s="17">
        <v>20000</v>
      </c>
      <c r="I806" s="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</row>
    <row r="807" spans="1:21">
      <c r="A807" s="7">
        <v>798</v>
      </c>
      <c r="B807" s="16"/>
      <c r="C807" s="16" t="s">
        <v>431</v>
      </c>
      <c r="D807" s="6"/>
      <c r="E807" s="7">
        <v>20</v>
      </c>
      <c r="F807" s="6" t="s">
        <v>134</v>
      </c>
      <c r="G807" s="17">
        <v>14000</v>
      </c>
      <c r="H807" s="17">
        <v>280000</v>
      </c>
      <c r="I807" s="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</row>
    <row r="808" spans="1:21">
      <c r="A808" s="9">
        <v>799</v>
      </c>
      <c r="B808" s="10" t="s">
        <v>34</v>
      </c>
      <c r="C808" s="10" t="s">
        <v>35</v>
      </c>
      <c r="D808" s="11" t="s">
        <v>79</v>
      </c>
      <c r="E808" s="11"/>
      <c r="F808" s="11"/>
      <c r="G808" s="10"/>
      <c r="H808" s="12">
        <v>5095488.08</v>
      </c>
      <c r="I808" s="11" t="s">
        <v>26</v>
      </c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1:21" ht="25.5">
      <c r="A809" s="9">
        <v>800</v>
      </c>
      <c r="B809" s="13" t="s">
        <v>34</v>
      </c>
      <c r="C809" s="13" t="s">
        <v>322</v>
      </c>
      <c r="D809" s="14" t="s">
        <v>38</v>
      </c>
      <c r="E809" s="14"/>
      <c r="F809" s="14"/>
      <c r="G809" s="13"/>
      <c r="H809" s="15">
        <v>43848.5</v>
      </c>
      <c r="I809" s="14" t="s">
        <v>26</v>
      </c>
      <c r="J809" s="19"/>
      <c r="K809" s="19"/>
      <c r="L809" s="19"/>
      <c r="M809" s="19">
        <v>1</v>
      </c>
      <c r="N809" s="19"/>
      <c r="O809" s="19"/>
      <c r="P809" s="19"/>
      <c r="Q809" s="19"/>
      <c r="R809" s="19"/>
      <c r="S809" s="19"/>
      <c r="T809" s="19"/>
      <c r="U809" s="19"/>
    </row>
    <row r="810" spans="1:21" s="4" customFormat="1">
      <c r="A810" s="24">
        <v>801</v>
      </c>
      <c r="B810" s="25"/>
      <c r="C810" s="25" t="s">
        <v>323</v>
      </c>
      <c r="D810" s="26"/>
      <c r="E810" s="24">
        <v>5</v>
      </c>
      <c r="F810" s="26" t="s">
        <v>89</v>
      </c>
      <c r="G810" s="27">
        <v>3290</v>
      </c>
      <c r="H810" s="27">
        <v>16450</v>
      </c>
      <c r="I810" s="28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</row>
    <row r="811" spans="1:21" s="4" customFormat="1">
      <c r="A811" s="24">
        <v>802</v>
      </c>
      <c r="B811" s="25"/>
      <c r="C811" s="25" t="s">
        <v>585</v>
      </c>
      <c r="D811" s="26"/>
      <c r="E811" s="24">
        <v>20</v>
      </c>
      <c r="F811" s="26" t="s">
        <v>109</v>
      </c>
      <c r="G811" s="27">
        <v>150</v>
      </c>
      <c r="H811" s="27">
        <v>3000</v>
      </c>
      <c r="I811" s="28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</row>
    <row r="812" spans="1:21" s="4" customFormat="1">
      <c r="A812" s="24">
        <v>803</v>
      </c>
      <c r="B812" s="25"/>
      <c r="C812" s="25" t="s">
        <v>124</v>
      </c>
      <c r="D812" s="26"/>
      <c r="E812" s="24">
        <v>2</v>
      </c>
      <c r="F812" s="26" t="s">
        <v>283</v>
      </c>
      <c r="G812" s="27">
        <v>520</v>
      </c>
      <c r="H812" s="27">
        <v>1040</v>
      </c>
      <c r="I812" s="28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</row>
    <row r="813" spans="1:21" s="4" customFormat="1">
      <c r="A813" s="24">
        <v>804</v>
      </c>
      <c r="B813" s="25"/>
      <c r="C813" s="25" t="s">
        <v>597</v>
      </c>
      <c r="D813" s="26"/>
      <c r="E813" s="24">
        <v>5</v>
      </c>
      <c r="F813" s="26" t="s">
        <v>121</v>
      </c>
      <c r="G813" s="27">
        <v>161.69999999999999</v>
      </c>
      <c r="H813" s="27">
        <v>808.5</v>
      </c>
      <c r="I813" s="28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</row>
    <row r="814" spans="1:21">
      <c r="A814" s="7">
        <v>805</v>
      </c>
      <c r="B814" s="16"/>
      <c r="C814" s="16" t="s">
        <v>174</v>
      </c>
      <c r="D814" s="6"/>
      <c r="E814" s="7">
        <v>41</v>
      </c>
      <c r="F814" s="6" t="s">
        <v>85</v>
      </c>
      <c r="G814" s="17">
        <v>550</v>
      </c>
      <c r="H814" s="17">
        <v>22550</v>
      </c>
      <c r="I814" s="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</row>
    <row r="815" spans="1:21" ht="25.5">
      <c r="A815" s="9">
        <v>806</v>
      </c>
      <c r="B815" s="13" t="s">
        <v>34</v>
      </c>
      <c r="C815" s="13" t="s">
        <v>331</v>
      </c>
      <c r="D815" s="14" t="s">
        <v>38</v>
      </c>
      <c r="E815" s="14"/>
      <c r="F815" s="14"/>
      <c r="G815" s="13"/>
      <c r="H815" s="15">
        <v>30020</v>
      </c>
      <c r="I815" s="14" t="s">
        <v>26</v>
      </c>
      <c r="J815" s="19"/>
      <c r="K815" s="19"/>
      <c r="L815" s="19"/>
      <c r="M815" s="19">
        <v>1</v>
      </c>
      <c r="N815" s="19"/>
      <c r="O815" s="19"/>
      <c r="P815" s="19"/>
      <c r="Q815" s="19"/>
      <c r="R815" s="19"/>
      <c r="S815" s="19"/>
      <c r="T815" s="19"/>
      <c r="U815" s="19"/>
    </row>
    <row r="816" spans="1:21" s="4" customFormat="1">
      <c r="A816" s="24">
        <v>807</v>
      </c>
      <c r="B816" s="25"/>
      <c r="C816" s="25" t="s">
        <v>750</v>
      </c>
      <c r="D816" s="26"/>
      <c r="E816" s="24">
        <v>5</v>
      </c>
      <c r="F816" s="26" t="s">
        <v>751</v>
      </c>
      <c r="G816" s="27">
        <v>250</v>
      </c>
      <c r="H816" s="27">
        <v>1250</v>
      </c>
      <c r="I816" s="28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</row>
    <row r="817" spans="1:21" s="4" customFormat="1">
      <c r="A817" s="24">
        <v>808</v>
      </c>
      <c r="B817" s="25"/>
      <c r="C817" s="25" t="s">
        <v>333</v>
      </c>
      <c r="D817" s="26"/>
      <c r="E817" s="24">
        <v>6</v>
      </c>
      <c r="F817" s="26" t="s">
        <v>89</v>
      </c>
      <c r="G817" s="27">
        <v>4795</v>
      </c>
      <c r="H817" s="27">
        <v>28770</v>
      </c>
      <c r="I817" s="28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</row>
    <row r="818" spans="1:21" ht="38.25">
      <c r="A818" s="9">
        <v>809</v>
      </c>
      <c r="B818" s="13" t="s">
        <v>34</v>
      </c>
      <c r="C818" s="13" t="s">
        <v>752</v>
      </c>
      <c r="D818" s="14" t="s">
        <v>38</v>
      </c>
      <c r="E818" s="14"/>
      <c r="F818" s="14"/>
      <c r="G818" s="13"/>
      <c r="H818" s="15">
        <v>65800</v>
      </c>
      <c r="I818" s="14" t="s">
        <v>26</v>
      </c>
      <c r="J818" s="19"/>
      <c r="K818" s="19"/>
      <c r="L818" s="19"/>
      <c r="M818" s="19"/>
      <c r="N818" s="19"/>
      <c r="O818" s="19"/>
      <c r="P818" s="19"/>
      <c r="Q818" s="19">
        <v>1</v>
      </c>
      <c r="R818" s="19"/>
      <c r="S818" s="19"/>
      <c r="T818" s="19"/>
      <c r="U818" s="19"/>
    </row>
    <row r="819" spans="1:21">
      <c r="A819" s="7">
        <v>810</v>
      </c>
      <c r="B819" s="16"/>
      <c r="C819" s="16" t="s">
        <v>753</v>
      </c>
      <c r="D819" s="6"/>
      <c r="E819" s="7">
        <v>20</v>
      </c>
      <c r="F819" s="6" t="s">
        <v>109</v>
      </c>
      <c r="G819" s="17">
        <v>350</v>
      </c>
      <c r="H819" s="17">
        <v>7000</v>
      </c>
      <c r="I819" s="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</row>
    <row r="820" spans="1:21">
      <c r="A820" s="7">
        <v>811</v>
      </c>
      <c r="B820" s="16"/>
      <c r="C820" s="16" t="s">
        <v>345</v>
      </c>
      <c r="D820" s="6"/>
      <c r="E820" s="7">
        <v>8</v>
      </c>
      <c r="F820" s="6" t="s">
        <v>125</v>
      </c>
      <c r="G820" s="17">
        <v>600</v>
      </c>
      <c r="H820" s="17">
        <v>4800</v>
      </c>
      <c r="I820" s="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</row>
    <row r="821" spans="1:21">
      <c r="A821" s="7">
        <v>812</v>
      </c>
      <c r="B821" s="16"/>
      <c r="C821" s="16" t="s">
        <v>597</v>
      </c>
      <c r="D821" s="6"/>
      <c r="E821" s="7">
        <v>5</v>
      </c>
      <c r="F821" s="6" t="s">
        <v>121</v>
      </c>
      <c r="G821" s="17">
        <v>200</v>
      </c>
      <c r="H821" s="17">
        <v>1000</v>
      </c>
      <c r="I821" s="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</row>
    <row r="822" spans="1:21">
      <c r="A822" s="7">
        <v>813</v>
      </c>
      <c r="B822" s="16"/>
      <c r="C822" s="16" t="s">
        <v>591</v>
      </c>
      <c r="D822" s="6"/>
      <c r="E822" s="7">
        <v>1</v>
      </c>
      <c r="F822" s="6" t="s">
        <v>162</v>
      </c>
      <c r="G822" s="17">
        <v>1000</v>
      </c>
      <c r="H822" s="17">
        <v>1000</v>
      </c>
      <c r="I822" s="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</row>
    <row r="823" spans="1:21">
      <c r="A823" s="7">
        <v>814</v>
      </c>
      <c r="B823" s="16"/>
      <c r="C823" s="16" t="s">
        <v>174</v>
      </c>
      <c r="D823" s="6"/>
      <c r="E823" s="7">
        <v>40</v>
      </c>
      <c r="F823" s="6" t="s">
        <v>85</v>
      </c>
      <c r="G823" s="17">
        <v>1300</v>
      </c>
      <c r="H823" s="17">
        <v>52000</v>
      </c>
      <c r="I823" s="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</row>
    <row r="824" spans="1:21">
      <c r="A824" s="9">
        <v>815</v>
      </c>
      <c r="B824" s="13" t="s">
        <v>34</v>
      </c>
      <c r="C824" s="13" t="s">
        <v>754</v>
      </c>
      <c r="D824" s="14" t="s">
        <v>38</v>
      </c>
      <c r="E824" s="14"/>
      <c r="F824" s="14"/>
      <c r="G824" s="13"/>
      <c r="H824" s="15">
        <v>5600</v>
      </c>
      <c r="I824" s="14" t="s">
        <v>26</v>
      </c>
      <c r="J824" s="19"/>
      <c r="K824" s="19"/>
      <c r="L824" s="19"/>
      <c r="M824" s="19">
        <v>1</v>
      </c>
      <c r="N824" s="19"/>
      <c r="O824" s="19"/>
      <c r="P824" s="19"/>
      <c r="Q824" s="19"/>
      <c r="R824" s="19"/>
      <c r="S824" s="19"/>
      <c r="T824" s="19"/>
      <c r="U824" s="19"/>
    </row>
    <row r="825" spans="1:21">
      <c r="A825" s="7">
        <v>816</v>
      </c>
      <c r="B825" s="16"/>
      <c r="C825" s="16" t="s">
        <v>755</v>
      </c>
      <c r="D825" s="6"/>
      <c r="E825" s="7">
        <v>10</v>
      </c>
      <c r="F825" s="6" t="s">
        <v>89</v>
      </c>
      <c r="G825" s="17">
        <v>560</v>
      </c>
      <c r="H825" s="17">
        <v>5600</v>
      </c>
      <c r="I825" s="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</row>
    <row r="826" spans="1:21" ht="25.5">
      <c r="A826" s="9">
        <v>817</v>
      </c>
      <c r="B826" s="13" t="s">
        <v>34</v>
      </c>
      <c r="C826" s="13" t="s">
        <v>421</v>
      </c>
      <c r="D826" s="14" t="s">
        <v>38</v>
      </c>
      <c r="E826" s="14"/>
      <c r="F826" s="14"/>
      <c r="G826" s="13"/>
      <c r="H826" s="15">
        <v>105000</v>
      </c>
      <c r="I826" s="14" t="s">
        <v>26</v>
      </c>
      <c r="J826" s="19"/>
      <c r="K826" s="19"/>
      <c r="L826" s="19"/>
      <c r="M826" s="19"/>
      <c r="N826" s="19"/>
      <c r="O826" s="19"/>
      <c r="P826" s="19"/>
      <c r="Q826" s="19">
        <v>1</v>
      </c>
      <c r="R826" s="19"/>
      <c r="S826" s="19"/>
      <c r="T826" s="19"/>
      <c r="U826" s="19"/>
    </row>
    <row r="827" spans="1:21">
      <c r="A827" s="7">
        <v>818</v>
      </c>
      <c r="B827" s="16"/>
      <c r="C827" s="16" t="s">
        <v>756</v>
      </c>
      <c r="D827" s="6"/>
      <c r="E827" s="7">
        <v>30</v>
      </c>
      <c r="F827" s="6" t="s">
        <v>81</v>
      </c>
      <c r="G827" s="17">
        <v>3500</v>
      </c>
      <c r="H827" s="17">
        <v>105000</v>
      </c>
      <c r="I827" s="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</row>
    <row r="828" spans="1:21">
      <c r="A828" s="9">
        <v>819</v>
      </c>
      <c r="B828" s="13" t="s">
        <v>34</v>
      </c>
      <c r="C828" s="13" t="s">
        <v>748</v>
      </c>
      <c r="D828" s="14" t="s">
        <v>38</v>
      </c>
      <c r="E828" s="14"/>
      <c r="F828" s="14"/>
      <c r="G828" s="13"/>
      <c r="H828" s="15">
        <v>2701900</v>
      </c>
      <c r="I828" s="14" t="s">
        <v>26</v>
      </c>
      <c r="J828" s="19">
        <v>2</v>
      </c>
      <c r="K828" s="19"/>
      <c r="L828" s="19"/>
      <c r="M828" s="19">
        <v>3</v>
      </c>
      <c r="N828" s="19"/>
      <c r="O828" s="19"/>
      <c r="P828" s="19">
        <v>2</v>
      </c>
      <c r="Q828" s="19"/>
      <c r="R828" s="19"/>
      <c r="S828" s="19">
        <v>3</v>
      </c>
      <c r="T828" s="19"/>
      <c r="U828" s="19"/>
    </row>
    <row r="829" spans="1:21">
      <c r="A829" s="7">
        <v>820</v>
      </c>
      <c r="B829" s="16"/>
      <c r="C829" s="16" t="s">
        <v>84</v>
      </c>
      <c r="D829" s="6"/>
      <c r="E829" s="7">
        <v>100</v>
      </c>
      <c r="F829" s="6" t="s">
        <v>383</v>
      </c>
      <c r="G829" s="17">
        <v>420</v>
      </c>
      <c r="H829" s="17">
        <v>42000</v>
      </c>
      <c r="I829" s="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</row>
    <row r="830" spans="1:21">
      <c r="A830" s="7">
        <v>821</v>
      </c>
      <c r="B830" s="16"/>
      <c r="C830" s="16" t="s">
        <v>120</v>
      </c>
      <c r="D830" s="6"/>
      <c r="E830" s="7">
        <v>300</v>
      </c>
      <c r="F830" s="6" t="s">
        <v>119</v>
      </c>
      <c r="G830" s="17">
        <v>150</v>
      </c>
      <c r="H830" s="17">
        <v>45000</v>
      </c>
      <c r="I830" s="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</row>
    <row r="831" spans="1:21">
      <c r="A831" s="7">
        <v>822</v>
      </c>
      <c r="B831" s="16"/>
      <c r="C831" s="16" t="s">
        <v>122</v>
      </c>
      <c r="D831" s="6"/>
      <c r="E831" s="7">
        <v>300</v>
      </c>
      <c r="F831" s="6" t="s">
        <v>119</v>
      </c>
      <c r="G831" s="17">
        <v>180</v>
      </c>
      <c r="H831" s="17">
        <v>54000</v>
      </c>
      <c r="I831" s="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</row>
    <row r="832" spans="1:21">
      <c r="A832" s="7">
        <v>823</v>
      </c>
      <c r="B832" s="16"/>
      <c r="C832" s="16" t="s">
        <v>427</v>
      </c>
      <c r="D832" s="6"/>
      <c r="E832" s="7">
        <v>10</v>
      </c>
      <c r="F832" s="6" t="s">
        <v>134</v>
      </c>
      <c r="G832" s="17">
        <v>10009.370000000001</v>
      </c>
      <c r="H832" s="17">
        <v>100093.7</v>
      </c>
      <c r="I832" s="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</row>
    <row r="833" spans="1:21">
      <c r="A833" s="7">
        <v>824</v>
      </c>
      <c r="B833" s="16"/>
      <c r="C833" s="16" t="s">
        <v>705</v>
      </c>
      <c r="D833" s="6"/>
      <c r="E833" s="7">
        <v>50</v>
      </c>
      <c r="F833" s="6" t="s">
        <v>85</v>
      </c>
      <c r="G833" s="17">
        <v>1200</v>
      </c>
      <c r="H833" s="17">
        <v>60000</v>
      </c>
      <c r="I833" s="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</row>
    <row r="834" spans="1:21">
      <c r="A834" s="7">
        <v>825</v>
      </c>
      <c r="B834" s="16"/>
      <c r="C834" s="16" t="s">
        <v>329</v>
      </c>
      <c r="D834" s="6"/>
      <c r="E834" s="7">
        <v>30</v>
      </c>
      <c r="F834" s="6" t="s">
        <v>119</v>
      </c>
      <c r="G834" s="17">
        <v>4500</v>
      </c>
      <c r="H834" s="17">
        <v>135000</v>
      </c>
      <c r="I834" s="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</row>
    <row r="835" spans="1:21">
      <c r="A835" s="7">
        <v>826</v>
      </c>
      <c r="B835" s="16"/>
      <c r="C835" s="16" t="s">
        <v>123</v>
      </c>
      <c r="D835" s="6"/>
      <c r="E835" s="7">
        <v>100</v>
      </c>
      <c r="F835" s="6" t="s">
        <v>119</v>
      </c>
      <c r="G835" s="17">
        <v>32</v>
      </c>
      <c r="H835" s="17">
        <v>3200</v>
      </c>
      <c r="I835" s="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</row>
    <row r="836" spans="1:21">
      <c r="A836" s="7">
        <v>827</v>
      </c>
      <c r="B836" s="16"/>
      <c r="C836" s="16" t="s">
        <v>710</v>
      </c>
      <c r="D836" s="6"/>
      <c r="E836" s="7">
        <v>200</v>
      </c>
      <c r="F836" s="6" t="s">
        <v>119</v>
      </c>
      <c r="G836" s="17">
        <v>15</v>
      </c>
      <c r="H836" s="17">
        <v>3000</v>
      </c>
      <c r="I836" s="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</row>
    <row r="837" spans="1:21">
      <c r="A837" s="7">
        <v>828</v>
      </c>
      <c r="B837" s="16"/>
      <c r="C837" s="16" t="s">
        <v>377</v>
      </c>
      <c r="D837" s="6"/>
      <c r="E837" s="7">
        <v>200</v>
      </c>
      <c r="F837" s="6" t="s">
        <v>119</v>
      </c>
      <c r="G837" s="17">
        <v>25</v>
      </c>
      <c r="H837" s="17">
        <v>5000</v>
      </c>
      <c r="I837" s="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</row>
    <row r="838" spans="1:21">
      <c r="A838" s="7">
        <v>829</v>
      </c>
      <c r="B838" s="16"/>
      <c r="C838" s="16" t="s">
        <v>169</v>
      </c>
      <c r="D838" s="6"/>
      <c r="E838" s="7">
        <v>200</v>
      </c>
      <c r="F838" s="6" t="s">
        <v>383</v>
      </c>
      <c r="G838" s="17">
        <v>815</v>
      </c>
      <c r="H838" s="17">
        <v>163000</v>
      </c>
      <c r="I838" s="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</row>
    <row r="839" spans="1:21">
      <c r="A839" s="7">
        <v>830</v>
      </c>
      <c r="B839" s="16"/>
      <c r="C839" s="16" t="s">
        <v>170</v>
      </c>
      <c r="D839" s="6"/>
      <c r="E839" s="7">
        <v>200</v>
      </c>
      <c r="F839" s="6" t="s">
        <v>383</v>
      </c>
      <c r="G839" s="17">
        <v>920</v>
      </c>
      <c r="H839" s="17">
        <v>184000</v>
      </c>
      <c r="I839" s="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</row>
    <row r="840" spans="1:21">
      <c r="A840" s="7">
        <v>831</v>
      </c>
      <c r="B840" s="16"/>
      <c r="C840" s="16" t="s">
        <v>173</v>
      </c>
      <c r="D840" s="6"/>
      <c r="E840" s="7">
        <v>20</v>
      </c>
      <c r="F840" s="6" t="s">
        <v>134</v>
      </c>
      <c r="G840" s="17">
        <v>9922.91</v>
      </c>
      <c r="H840" s="17">
        <v>198458.2</v>
      </c>
      <c r="I840" s="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</row>
    <row r="841" spans="1:21">
      <c r="A841" s="7">
        <v>832</v>
      </c>
      <c r="B841" s="16"/>
      <c r="C841" s="16" t="s">
        <v>714</v>
      </c>
      <c r="D841" s="6"/>
      <c r="E841" s="7">
        <v>50</v>
      </c>
      <c r="F841" s="6" t="s">
        <v>757</v>
      </c>
      <c r="G841" s="17">
        <v>120</v>
      </c>
      <c r="H841" s="17">
        <v>6000</v>
      </c>
      <c r="I841" s="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</row>
    <row r="842" spans="1:21">
      <c r="A842" s="7">
        <v>833</v>
      </c>
      <c r="B842" s="16"/>
      <c r="C842" s="16" t="s">
        <v>118</v>
      </c>
      <c r="D842" s="6"/>
      <c r="E842" s="7">
        <v>10</v>
      </c>
      <c r="F842" s="6" t="s">
        <v>119</v>
      </c>
      <c r="G842" s="17">
        <v>620.24</v>
      </c>
      <c r="H842" s="17">
        <v>6202.4</v>
      </c>
      <c r="I842" s="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</row>
    <row r="843" spans="1:21">
      <c r="A843" s="7">
        <v>834</v>
      </c>
      <c r="B843" s="16"/>
      <c r="C843" s="16" t="s">
        <v>110</v>
      </c>
      <c r="D843" s="6"/>
      <c r="E843" s="7">
        <v>20</v>
      </c>
      <c r="F843" s="6" t="s">
        <v>383</v>
      </c>
      <c r="G843" s="17">
        <v>380</v>
      </c>
      <c r="H843" s="17">
        <v>7600</v>
      </c>
      <c r="I843" s="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</row>
    <row r="844" spans="1:21">
      <c r="A844" s="7">
        <v>835</v>
      </c>
      <c r="B844" s="16"/>
      <c r="C844" s="16" t="s">
        <v>758</v>
      </c>
      <c r="D844" s="6"/>
      <c r="E844" s="7">
        <v>100</v>
      </c>
      <c r="F844" s="6" t="s">
        <v>119</v>
      </c>
      <c r="G844" s="17">
        <v>25</v>
      </c>
      <c r="H844" s="17">
        <v>2500</v>
      </c>
      <c r="I844" s="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</row>
    <row r="845" spans="1:21">
      <c r="A845" s="7">
        <v>836</v>
      </c>
      <c r="B845" s="16"/>
      <c r="C845" s="16" t="s">
        <v>759</v>
      </c>
      <c r="D845" s="6"/>
      <c r="E845" s="7">
        <v>50</v>
      </c>
      <c r="F845" s="6" t="s">
        <v>85</v>
      </c>
      <c r="G845" s="17">
        <v>405</v>
      </c>
      <c r="H845" s="17">
        <v>20250</v>
      </c>
      <c r="I845" s="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</row>
    <row r="846" spans="1:21">
      <c r="A846" s="7">
        <v>837</v>
      </c>
      <c r="B846" s="16"/>
      <c r="C846" s="16" t="s">
        <v>378</v>
      </c>
      <c r="D846" s="6"/>
      <c r="E846" s="7">
        <v>30</v>
      </c>
      <c r="F846" s="6" t="s">
        <v>85</v>
      </c>
      <c r="G846" s="17">
        <v>100</v>
      </c>
      <c r="H846" s="17">
        <v>3000</v>
      </c>
      <c r="I846" s="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</row>
    <row r="847" spans="1:21">
      <c r="A847" s="7">
        <v>838</v>
      </c>
      <c r="B847" s="16"/>
      <c r="C847" s="16" t="s">
        <v>428</v>
      </c>
      <c r="D847" s="6"/>
      <c r="E847" s="7">
        <v>10</v>
      </c>
      <c r="F847" s="6" t="s">
        <v>134</v>
      </c>
      <c r="G847" s="17">
        <v>9730.14</v>
      </c>
      <c r="H847" s="17">
        <v>97301.4</v>
      </c>
      <c r="I847" s="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</row>
    <row r="848" spans="1:21">
      <c r="A848" s="7">
        <v>839</v>
      </c>
      <c r="B848" s="16"/>
      <c r="C848" s="16" t="s">
        <v>706</v>
      </c>
      <c r="D848" s="6"/>
      <c r="E848" s="7">
        <v>200</v>
      </c>
      <c r="F848" s="6" t="s">
        <v>383</v>
      </c>
      <c r="G848" s="17">
        <v>1050</v>
      </c>
      <c r="H848" s="17">
        <v>210000</v>
      </c>
      <c r="I848" s="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</row>
    <row r="849" spans="1:21">
      <c r="A849" s="7">
        <v>840</v>
      </c>
      <c r="B849" s="16"/>
      <c r="C849" s="16" t="s">
        <v>379</v>
      </c>
      <c r="D849" s="6"/>
      <c r="E849" s="7">
        <v>50</v>
      </c>
      <c r="F849" s="6" t="s">
        <v>119</v>
      </c>
      <c r="G849" s="17">
        <v>97.75</v>
      </c>
      <c r="H849" s="17">
        <v>4887.5</v>
      </c>
      <c r="I849" s="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</row>
    <row r="850" spans="1:21">
      <c r="A850" s="7">
        <v>841</v>
      </c>
      <c r="B850" s="16"/>
      <c r="C850" s="16" t="s">
        <v>210</v>
      </c>
      <c r="D850" s="6"/>
      <c r="E850" s="7">
        <v>1500</v>
      </c>
      <c r="F850" s="6" t="s">
        <v>85</v>
      </c>
      <c r="G850" s="17">
        <v>20</v>
      </c>
      <c r="H850" s="17">
        <v>30000</v>
      </c>
      <c r="I850" s="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</row>
    <row r="851" spans="1:21">
      <c r="A851" s="7">
        <v>842</v>
      </c>
      <c r="B851" s="16"/>
      <c r="C851" s="16" t="s">
        <v>380</v>
      </c>
      <c r="D851" s="6"/>
      <c r="E851" s="7">
        <v>60</v>
      </c>
      <c r="F851" s="6" t="s">
        <v>381</v>
      </c>
      <c r="G851" s="17">
        <v>279.77999999999997</v>
      </c>
      <c r="H851" s="17">
        <v>16786.8</v>
      </c>
      <c r="I851" s="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</row>
    <row r="852" spans="1:21">
      <c r="A852" s="7">
        <v>843</v>
      </c>
      <c r="B852" s="16"/>
      <c r="C852" s="16" t="s">
        <v>760</v>
      </c>
      <c r="D852" s="6"/>
      <c r="E852" s="7">
        <v>20</v>
      </c>
      <c r="F852" s="6" t="s">
        <v>134</v>
      </c>
      <c r="G852" s="17">
        <v>6300</v>
      </c>
      <c r="H852" s="17">
        <v>126000</v>
      </c>
      <c r="I852" s="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</row>
    <row r="853" spans="1:21">
      <c r="A853" s="7">
        <v>844</v>
      </c>
      <c r="B853" s="16"/>
      <c r="C853" s="16" t="s">
        <v>761</v>
      </c>
      <c r="D853" s="6"/>
      <c r="E853" s="7">
        <v>20</v>
      </c>
      <c r="F853" s="6" t="s">
        <v>134</v>
      </c>
      <c r="G853" s="17">
        <v>3500</v>
      </c>
      <c r="H853" s="17">
        <v>70000</v>
      </c>
      <c r="I853" s="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</row>
    <row r="854" spans="1:21">
      <c r="A854" s="7">
        <v>845</v>
      </c>
      <c r="B854" s="16"/>
      <c r="C854" s="16" t="s">
        <v>430</v>
      </c>
      <c r="D854" s="6"/>
      <c r="E854" s="7">
        <v>20</v>
      </c>
      <c r="F854" s="6" t="s">
        <v>134</v>
      </c>
      <c r="G854" s="17">
        <v>14500</v>
      </c>
      <c r="H854" s="17">
        <v>290000</v>
      </c>
      <c r="I854" s="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</row>
    <row r="855" spans="1:21">
      <c r="A855" s="7">
        <v>846</v>
      </c>
      <c r="B855" s="16"/>
      <c r="C855" s="16" t="s">
        <v>387</v>
      </c>
      <c r="D855" s="6"/>
      <c r="E855" s="7">
        <v>30</v>
      </c>
      <c r="F855" s="6" t="s">
        <v>119</v>
      </c>
      <c r="G855" s="17">
        <v>366</v>
      </c>
      <c r="H855" s="17">
        <v>10980</v>
      </c>
      <c r="I855" s="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</row>
    <row r="856" spans="1:21">
      <c r="A856" s="7">
        <v>847</v>
      </c>
      <c r="B856" s="16"/>
      <c r="C856" s="16" t="s">
        <v>388</v>
      </c>
      <c r="D856" s="6"/>
      <c r="E856" s="7">
        <v>200</v>
      </c>
      <c r="F856" s="6" t="s">
        <v>85</v>
      </c>
      <c r="G856" s="17">
        <v>156.75</v>
      </c>
      <c r="H856" s="17">
        <v>31350</v>
      </c>
      <c r="I856" s="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</row>
    <row r="857" spans="1:21">
      <c r="A857" s="7">
        <v>848</v>
      </c>
      <c r="B857" s="16"/>
      <c r="C857" s="16" t="s">
        <v>389</v>
      </c>
      <c r="D857" s="6"/>
      <c r="E857" s="7">
        <v>20</v>
      </c>
      <c r="F857" s="6" t="s">
        <v>85</v>
      </c>
      <c r="G857" s="17">
        <v>2103.5</v>
      </c>
      <c r="H857" s="17">
        <v>42070</v>
      </c>
      <c r="I857" s="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</row>
    <row r="858" spans="1:21">
      <c r="A858" s="7">
        <v>849</v>
      </c>
      <c r="B858" s="16"/>
      <c r="C858" s="16" t="s">
        <v>379</v>
      </c>
      <c r="D858" s="6"/>
      <c r="E858" s="7">
        <v>100</v>
      </c>
      <c r="F858" s="6" t="s">
        <v>85</v>
      </c>
      <c r="G858" s="17">
        <v>97.75</v>
      </c>
      <c r="H858" s="17">
        <v>9775</v>
      </c>
      <c r="I858" s="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</row>
    <row r="859" spans="1:21">
      <c r="A859" s="7">
        <v>850</v>
      </c>
      <c r="B859" s="16"/>
      <c r="C859" s="16" t="s">
        <v>382</v>
      </c>
      <c r="D859" s="6"/>
      <c r="E859" s="7">
        <v>100</v>
      </c>
      <c r="F859" s="6" t="s">
        <v>383</v>
      </c>
      <c r="G859" s="17">
        <v>207</v>
      </c>
      <c r="H859" s="17">
        <v>20700</v>
      </c>
      <c r="I859" s="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</row>
    <row r="860" spans="1:21">
      <c r="A860" s="7">
        <v>851</v>
      </c>
      <c r="B860" s="16"/>
      <c r="C860" s="16" t="s">
        <v>429</v>
      </c>
      <c r="D860" s="6"/>
      <c r="E860" s="7">
        <v>20</v>
      </c>
      <c r="F860" s="6" t="s">
        <v>134</v>
      </c>
      <c r="G860" s="17">
        <v>14966</v>
      </c>
      <c r="H860" s="17">
        <v>299320</v>
      </c>
      <c r="I860" s="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</row>
    <row r="861" spans="1:21">
      <c r="A861" s="7">
        <v>852</v>
      </c>
      <c r="B861" s="16"/>
      <c r="C861" s="16" t="s">
        <v>386</v>
      </c>
      <c r="D861" s="6"/>
      <c r="E861" s="7">
        <v>50</v>
      </c>
      <c r="F861" s="6" t="s">
        <v>119</v>
      </c>
      <c r="G861" s="17">
        <v>55</v>
      </c>
      <c r="H861" s="17">
        <v>2750</v>
      </c>
      <c r="I861" s="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</row>
    <row r="862" spans="1:21">
      <c r="A862" s="7">
        <v>853</v>
      </c>
      <c r="B862" s="16"/>
      <c r="C862" s="16" t="s">
        <v>384</v>
      </c>
      <c r="D862" s="6"/>
      <c r="E862" s="7">
        <v>50</v>
      </c>
      <c r="F862" s="6" t="s">
        <v>134</v>
      </c>
      <c r="G862" s="17">
        <v>560</v>
      </c>
      <c r="H862" s="17">
        <v>28000</v>
      </c>
      <c r="I862" s="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</row>
    <row r="863" spans="1:21">
      <c r="A863" s="7">
        <v>854</v>
      </c>
      <c r="B863" s="16"/>
      <c r="C863" s="16" t="s">
        <v>762</v>
      </c>
      <c r="D863" s="6"/>
      <c r="E863" s="7">
        <v>200</v>
      </c>
      <c r="F863" s="6" t="s">
        <v>109</v>
      </c>
      <c r="G863" s="17">
        <v>1499</v>
      </c>
      <c r="H863" s="17">
        <v>299800</v>
      </c>
      <c r="I863" s="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</row>
    <row r="864" spans="1:21">
      <c r="A864" s="7">
        <v>855</v>
      </c>
      <c r="B864" s="16"/>
      <c r="C864" s="16" t="s">
        <v>184</v>
      </c>
      <c r="D864" s="6"/>
      <c r="E864" s="7">
        <v>100</v>
      </c>
      <c r="F864" s="6" t="s">
        <v>85</v>
      </c>
      <c r="G864" s="17">
        <v>50</v>
      </c>
      <c r="H864" s="17">
        <v>5000</v>
      </c>
      <c r="I864" s="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</row>
    <row r="865" spans="1:21">
      <c r="A865" s="7">
        <v>856</v>
      </c>
      <c r="B865" s="16"/>
      <c r="C865" s="16" t="s">
        <v>349</v>
      </c>
      <c r="D865" s="6"/>
      <c r="E865" s="7">
        <v>150</v>
      </c>
      <c r="F865" s="6" t="s">
        <v>121</v>
      </c>
      <c r="G865" s="17">
        <v>257.5</v>
      </c>
      <c r="H865" s="17">
        <v>38625</v>
      </c>
      <c r="I865" s="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</row>
    <row r="866" spans="1:21">
      <c r="A866" s="7">
        <v>857</v>
      </c>
      <c r="B866" s="16"/>
      <c r="C866" s="16" t="s">
        <v>385</v>
      </c>
      <c r="D866" s="6"/>
      <c r="E866" s="7">
        <v>100</v>
      </c>
      <c r="F866" s="6" t="s">
        <v>85</v>
      </c>
      <c r="G866" s="17">
        <v>130</v>
      </c>
      <c r="H866" s="17">
        <v>13000</v>
      </c>
      <c r="I866" s="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</row>
    <row r="867" spans="1:21">
      <c r="A867" s="7">
        <v>858</v>
      </c>
      <c r="B867" s="16"/>
      <c r="C867" s="16" t="s">
        <v>358</v>
      </c>
      <c r="D867" s="6"/>
      <c r="E867" s="7">
        <v>150</v>
      </c>
      <c r="F867" s="6" t="s">
        <v>121</v>
      </c>
      <c r="G867" s="17">
        <v>115</v>
      </c>
      <c r="H867" s="17">
        <v>17250</v>
      </c>
      <c r="I867" s="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</row>
    <row r="868" spans="1:21" ht="25.5">
      <c r="A868" s="9">
        <v>859</v>
      </c>
      <c r="B868" s="13" t="s">
        <v>34</v>
      </c>
      <c r="C868" s="13" t="s">
        <v>403</v>
      </c>
      <c r="D868" s="14" t="s">
        <v>38</v>
      </c>
      <c r="E868" s="14"/>
      <c r="F868" s="14"/>
      <c r="G868" s="13"/>
      <c r="H868" s="15">
        <v>107927</v>
      </c>
      <c r="I868" s="14" t="s">
        <v>26</v>
      </c>
      <c r="J868" s="19"/>
      <c r="K868" s="19"/>
      <c r="L868" s="19"/>
      <c r="M868" s="19"/>
      <c r="N868" s="19"/>
      <c r="O868" s="19"/>
      <c r="P868" s="19">
        <v>1</v>
      </c>
      <c r="Q868" s="19"/>
      <c r="R868" s="19"/>
      <c r="S868" s="19"/>
      <c r="T868" s="19"/>
      <c r="U868" s="19"/>
    </row>
    <row r="869" spans="1:21">
      <c r="A869" s="7">
        <v>860</v>
      </c>
      <c r="B869" s="16"/>
      <c r="C869" s="16" t="s">
        <v>763</v>
      </c>
      <c r="D869" s="6"/>
      <c r="E869" s="7">
        <v>5</v>
      </c>
      <c r="F869" s="6" t="s">
        <v>404</v>
      </c>
      <c r="G869" s="17">
        <v>1000</v>
      </c>
      <c r="H869" s="17">
        <v>5000</v>
      </c>
      <c r="I869" s="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</row>
    <row r="870" spans="1:21">
      <c r="A870" s="7">
        <v>861</v>
      </c>
      <c r="B870" s="16"/>
      <c r="C870" s="16" t="s">
        <v>764</v>
      </c>
      <c r="D870" s="6"/>
      <c r="E870" s="7">
        <v>3</v>
      </c>
      <c r="F870" s="6" t="s">
        <v>89</v>
      </c>
      <c r="G870" s="17">
        <v>1000</v>
      </c>
      <c r="H870" s="17">
        <v>3000</v>
      </c>
      <c r="I870" s="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</row>
    <row r="871" spans="1:21" ht="25.5">
      <c r="A871" s="7">
        <v>862</v>
      </c>
      <c r="B871" s="16"/>
      <c r="C871" s="16" t="s">
        <v>765</v>
      </c>
      <c r="D871" s="6"/>
      <c r="E871" s="7">
        <v>4</v>
      </c>
      <c r="F871" s="6" t="s">
        <v>89</v>
      </c>
      <c r="G871" s="17">
        <v>990</v>
      </c>
      <c r="H871" s="17">
        <v>3960</v>
      </c>
      <c r="I871" s="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</row>
    <row r="872" spans="1:21">
      <c r="A872" s="7">
        <v>863</v>
      </c>
      <c r="B872" s="16"/>
      <c r="C872" s="16" t="s">
        <v>174</v>
      </c>
      <c r="D872" s="6"/>
      <c r="E872" s="7">
        <v>67</v>
      </c>
      <c r="F872" s="6" t="s">
        <v>85</v>
      </c>
      <c r="G872" s="17">
        <v>1300</v>
      </c>
      <c r="H872" s="17">
        <v>87100</v>
      </c>
      <c r="I872" s="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</row>
    <row r="873" spans="1:21">
      <c r="A873" s="7">
        <v>864</v>
      </c>
      <c r="B873" s="16"/>
      <c r="C873" s="16" t="s">
        <v>124</v>
      </c>
      <c r="D873" s="6"/>
      <c r="E873" s="7">
        <v>5</v>
      </c>
      <c r="F873" s="6" t="s">
        <v>283</v>
      </c>
      <c r="G873" s="17">
        <v>520</v>
      </c>
      <c r="H873" s="17">
        <v>2600</v>
      </c>
      <c r="I873" s="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</row>
    <row r="874" spans="1:21">
      <c r="A874" s="7">
        <v>865</v>
      </c>
      <c r="B874" s="16"/>
      <c r="C874" s="16" t="s">
        <v>585</v>
      </c>
      <c r="D874" s="6"/>
      <c r="E874" s="7">
        <v>20</v>
      </c>
      <c r="F874" s="6" t="s">
        <v>109</v>
      </c>
      <c r="G874" s="17">
        <v>150</v>
      </c>
      <c r="H874" s="17">
        <v>3000</v>
      </c>
      <c r="I874" s="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</row>
    <row r="875" spans="1:21">
      <c r="A875" s="7">
        <v>866</v>
      </c>
      <c r="B875" s="16"/>
      <c r="C875" s="16" t="s">
        <v>581</v>
      </c>
      <c r="D875" s="6"/>
      <c r="E875" s="7">
        <v>15</v>
      </c>
      <c r="F875" s="6" t="s">
        <v>109</v>
      </c>
      <c r="G875" s="17">
        <v>110</v>
      </c>
      <c r="H875" s="17">
        <v>1650</v>
      </c>
      <c r="I875" s="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</row>
    <row r="876" spans="1:21">
      <c r="A876" s="7">
        <v>867</v>
      </c>
      <c r="B876" s="16"/>
      <c r="C876" s="16" t="s">
        <v>597</v>
      </c>
      <c r="D876" s="6"/>
      <c r="E876" s="7">
        <v>10</v>
      </c>
      <c r="F876" s="6" t="s">
        <v>121</v>
      </c>
      <c r="G876" s="17">
        <v>161.69999999999999</v>
      </c>
      <c r="H876" s="17">
        <v>1617</v>
      </c>
      <c r="I876" s="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</row>
    <row r="877" spans="1:21" ht="25.5">
      <c r="A877" s="9">
        <v>868</v>
      </c>
      <c r="B877" s="13" t="s">
        <v>34</v>
      </c>
      <c r="C877" s="13" t="s">
        <v>337</v>
      </c>
      <c r="D877" s="14" t="s">
        <v>38</v>
      </c>
      <c r="E877" s="14"/>
      <c r="F877" s="14"/>
      <c r="G877" s="13"/>
      <c r="H877" s="15">
        <v>1156682.56</v>
      </c>
      <c r="I877" s="14" t="s">
        <v>26</v>
      </c>
      <c r="J877" s="19">
        <v>2</v>
      </c>
      <c r="K877" s="19"/>
      <c r="L877" s="19"/>
      <c r="M877" s="19">
        <v>2</v>
      </c>
      <c r="N877" s="19"/>
      <c r="O877" s="19"/>
      <c r="P877" s="19">
        <v>2</v>
      </c>
      <c r="Q877" s="19"/>
      <c r="R877" s="19"/>
      <c r="S877" s="19">
        <v>2</v>
      </c>
      <c r="T877" s="19"/>
      <c r="U877" s="19"/>
    </row>
    <row r="878" spans="1:21">
      <c r="A878" s="7">
        <v>869</v>
      </c>
      <c r="B878" s="16"/>
      <c r="C878" s="16" t="s">
        <v>427</v>
      </c>
      <c r="D878" s="6"/>
      <c r="E878" s="7">
        <v>8</v>
      </c>
      <c r="F878" s="6" t="s">
        <v>134</v>
      </c>
      <c r="G878" s="17">
        <v>10009.370000000001</v>
      </c>
      <c r="H878" s="17">
        <v>80074.960000000006</v>
      </c>
      <c r="I878" s="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</row>
    <row r="879" spans="1:21">
      <c r="A879" s="7">
        <v>870</v>
      </c>
      <c r="B879" s="16"/>
      <c r="C879" s="16" t="s">
        <v>173</v>
      </c>
      <c r="D879" s="6"/>
      <c r="E879" s="7">
        <v>16</v>
      </c>
      <c r="F879" s="6" t="s">
        <v>134</v>
      </c>
      <c r="G879" s="17">
        <v>9922.92</v>
      </c>
      <c r="H879" s="17">
        <v>158766.72</v>
      </c>
      <c r="I879" s="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</row>
    <row r="880" spans="1:21">
      <c r="A880" s="7">
        <v>871</v>
      </c>
      <c r="B880" s="16"/>
      <c r="C880" s="16" t="s">
        <v>428</v>
      </c>
      <c r="D880" s="6"/>
      <c r="E880" s="7">
        <v>8</v>
      </c>
      <c r="F880" s="6" t="s">
        <v>134</v>
      </c>
      <c r="G880" s="17">
        <v>9730.11</v>
      </c>
      <c r="H880" s="17">
        <v>77840.88</v>
      </c>
      <c r="I880" s="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</row>
    <row r="881" spans="1:21">
      <c r="A881" s="7">
        <v>872</v>
      </c>
      <c r="B881" s="16"/>
      <c r="C881" s="16" t="s">
        <v>766</v>
      </c>
      <c r="D881" s="6"/>
      <c r="E881" s="7">
        <v>280</v>
      </c>
      <c r="F881" s="6" t="s">
        <v>85</v>
      </c>
      <c r="G881" s="17">
        <v>3000</v>
      </c>
      <c r="H881" s="17">
        <v>840000</v>
      </c>
      <c r="I881" s="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</row>
    <row r="882" spans="1:21" ht="25.5">
      <c r="A882" s="9">
        <v>873</v>
      </c>
      <c r="B882" s="13" t="s">
        <v>34</v>
      </c>
      <c r="C882" s="13" t="s">
        <v>740</v>
      </c>
      <c r="D882" s="14" t="s">
        <v>38</v>
      </c>
      <c r="E882" s="14"/>
      <c r="F882" s="14"/>
      <c r="G882" s="13"/>
      <c r="H882" s="15">
        <v>80858.5</v>
      </c>
      <c r="I882" s="14" t="s">
        <v>26</v>
      </c>
      <c r="J882" s="19"/>
      <c r="K882" s="19"/>
      <c r="L882" s="19"/>
      <c r="M882" s="19"/>
      <c r="N882" s="19"/>
      <c r="O882" s="19"/>
      <c r="P882" s="19">
        <v>1</v>
      </c>
      <c r="Q882" s="19"/>
      <c r="R882" s="19"/>
      <c r="S882" s="19"/>
      <c r="T882" s="19"/>
      <c r="U882" s="19"/>
    </row>
    <row r="883" spans="1:21">
      <c r="A883" s="7">
        <v>874</v>
      </c>
      <c r="B883" s="16"/>
      <c r="C883" s="16" t="s">
        <v>174</v>
      </c>
      <c r="D883" s="6"/>
      <c r="E883" s="7">
        <v>56</v>
      </c>
      <c r="F883" s="6" t="s">
        <v>85</v>
      </c>
      <c r="G883" s="17">
        <v>1300</v>
      </c>
      <c r="H883" s="17">
        <v>72800</v>
      </c>
      <c r="I883" s="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</row>
    <row r="884" spans="1:21">
      <c r="A884" s="7">
        <v>875</v>
      </c>
      <c r="B884" s="16"/>
      <c r="C884" s="16" t="s">
        <v>585</v>
      </c>
      <c r="D884" s="6"/>
      <c r="E884" s="7">
        <v>20</v>
      </c>
      <c r="F884" s="6" t="s">
        <v>109</v>
      </c>
      <c r="G884" s="17">
        <v>150</v>
      </c>
      <c r="H884" s="17">
        <v>3000</v>
      </c>
      <c r="I884" s="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</row>
    <row r="885" spans="1:21">
      <c r="A885" s="7">
        <v>876</v>
      </c>
      <c r="B885" s="16"/>
      <c r="C885" s="16" t="s">
        <v>124</v>
      </c>
      <c r="D885" s="6"/>
      <c r="E885" s="7">
        <v>5</v>
      </c>
      <c r="F885" s="6" t="s">
        <v>283</v>
      </c>
      <c r="G885" s="17">
        <v>520</v>
      </c>
      <c r="H885" s="17">
        <v>2600</v>
      </c>
      <c r="I885" s="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</row>
    <row r="886" spans="1:21">
      <c r="A886" s="7">
        <v>877</v>
      </c>
      <c r="B886" s="16"/>
      <c r="C886" s="16" t="s">
        <v>597</v>
      </c>
      <c r="D886" s="6"/>
      <c r="E886" s="7">
        <v>5</v>
      </c>
      <c r="F886" s="6" t="s">
        <v>121</v>
      </c>
      <c r="G886" s="17">
        <v>161.69999999999999</v>
      </c>
      <c r="H886" s="17">
        <v>808.5</v>
      </c>
      <c r="I886" s="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</row>
    <row r="887" spans="1:21">
      <c r="A887" s="7">
        <v>878</v>
      </c>
      <c r="B887" s="16"/>
      <c r="C887" s="16" t="s">
        <v>341</v>
      </c>
      <c r="D887" s="6"/>
      <c r="E887" s="7">
        <v>15</v>
      </c>
      <c r="F887" s="6" t="s">
        <v>109</v>
      </c>
      <c r="G887" s="17">
        <v>110</v>
      </c>
      <c r="H887" s="17">
        <v>1650</v>
      </c>
      <c r="I887" s="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</row>
    <row r="888" spans="1:21" ht="25.5">
      <c r="A888" s="9">
        <v>879</v>
      </c>
      <c r="B888" s="13" t="s">
        <v>34</v>
      </c>
      <c r="C888" s="13" t="s">
        <v>723</v>
      </c>
      <c r="D888" s="14" t="s">
        <v>38</v>
      </c>
      <c r="E888" s="14"/>
      <c r="F888" s="14"/>
      <c r="G888" s="13"/>
      <c r="H888" s="15">
        <v>131859.72</v>
      </c>
      <c r="I888" s="14" t="s">
        <v>26</v>
      </c>
      <c r="J888" s="19"/>
      <c r="K888" s="19"/>
      <c r="L888" s="19"/>
      <c r="M888" s="19"/>
      <c r="N888" s="19"/>
      <c r="O888" s="19"/>
      <c r="P888" s="19">
        <v>1</v>
      </c>
      <c r="Q888" s="19"/>
      <c r="R888" s="19"/>
      <c r="S888" s="19"/>
      <c r="T888" s="19"/>
      <c r="U888" s="19"/>
    </row>
    <row r="889" spans="1:21">
      <c r="A889" s="7">
        <v>880</v>
      </c>
      <c r="B889" s="16"/>
      <c r="C889" s="16" t="s">
        <v>254</v>
      </c>
      <c r="D889" s="6"/>
      <c r="E889" s="7">
        <v>20</v>
      </c>
      <c r="F889" s="6" t="s">
        <v>109</v>
      </c>
      <c r="G889" s="17">
        <v>150</v>
      </c>
      <c r="H889" s="17">
        <v>3000</v>
      </c>
      <c r="I889" s="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</row>
    <row r="890" spans="1:21">
      <c r="A890" s="7">
        <v>881</v>
      </c>
      <c r="B890" s="16"/>
      <c r="C890" s="16" t="s">
        <v>591</v>
      </c>
      <c r="D890" s="6"/>
      <c r="E890" s="7">
        <v>4</v>
      </c>
      <c r="F890" s="6" t="s">
        <v>107</v>
      </c>
      <c r="G890" s="17">
        <v>2000</v>
      </c>
      <c r="H890" s="17">
        <v>8000</v>
      </c>
      <c r="I890" s="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</row>
    <row r="891" spans="1:21">
      <c r="A891" s="7">
        <v>882</v>
      </c>
      <c r="B891" s="16"/>
      <c r="C891" s="16" t="s">
        <v>597</v>
      </c>
      <c r="D891" s="6"/>
      <c r="E891" s="7">
        <v>4</v>
      </c>
      <c r="F891" s="6" t="s">
        <v>121</v>
      </c>
      <c r="G891" s="17">
        <v>161.68</v>
      </c>
      <c r="H891" s="17">
        <v>646.72</v>
      </c>
      <c r="I891" s="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</row>
    <row r="892" spans="1:21">
      <c r="A892" s="7">
        <v>883</v>
      </c>
      <c r="B892" s="16"/>
      <c r="C892" s="16" t="s">
        <v>767</v>
      </c>
      <c r="D892" s="6"/>
      <c r="E892" s="7">
        <v>5</v>
      </c>
      <c r="F892" s="6" t="s">
        <v>85</v>
      </c>
      <c r="G892" s="17">
        <v>159</v>
      </c>
      <c r="H892" s="17">
        <v>795</v>
      </c>
      <c r="I892" s="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</row>
    <row r="893" spans="1:21">
      <c r="A893" s="7">
        <v>884</v>
      </c>
      <c r="B893" s="16"/>
      <c r="C893" s="16" t="s">
        <v>768</v>
      </c>
      <c r="D893" s="6"/>
      <c r="E893" s="7">
        <v>2</v>
      </c>
      <c r="F893" s="6" t="s">
        <v>134</v>
      </c>
      <c r="G893" s="17">
        <v>14144</v>
      </c>
      <c r="H893" s="17">
        <v>28288</v>
      </c>
      <c r="I893" s="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</row>
    <row r="894" spans="1:21">
      <c r="A894" s="7">
        <v>885</v>
      </c>
      <c r="B894" s="16"/>
      <c r="C894" s="16" t="s">
        <v>769</v>
      </c>
      <c r="D894" s="6"/>
      <c r="E894" s="7">
        <v>5</v>
      </c>
      <c r="F894" s="6" t="s">
        <v>89</v>
      </c>
      <c r="G894" s="17">
        <v>109</v>
      </c>
      <c r="H894" s="17">
        <v>545</v>
      </c>
      <c r="I894" s="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</row>
    <row r="895" spans="1:21">
      <c r="A895" s="7">
        <v>886</v>
      </c>
      <c r="B895" s="16"/>
      <c r="C895" s="16" t="s">
        <v>555</v>
      </c>
      <c r="D895" s="6"/>
      <c r="E895" s="7">
        <v>52</v>
      </c>
      <c r="F895" s="6" t="s">
        <v>89</v>
      </c>
      <c r="G895" s="17">
        <v>15</v>
      </c>
      <c r="H895" s="17">
        <v>780</v>
      </c>
      <c r="I895" s="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</row>
    <row r="896" spans="1:21" ht="25.5">
      <c r="A896" s="7">
        <v>887</v>
      </c>
      <c r="B896" s="16"/>
      <c r="C896" s="16" t="s">
        <v>770</v>
      </c>
      <c r="D896" s="6"/>
      <c r="E896" s="7">
        <v>5</v>
      </c>
      <c r="F896" s="6" t="s">
        <v>89</v>
      </c>
      <c r="G896" s="17">
        <v>600</v>
      </c>
      <c r="H896" s="17">
        <v>3000</v>
      </c>
      <c r="I896" s="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</row>
    <row r="897" spans="1:21">
      <c r="A897" s="7">
        <v>888</v>
      </c>
      <c r="B897" s="16"/>
      <c r="C897" s="16" t="s">
        <v>771</v>
      </c>
      <c r="D897" s="6"/>
      <c r="E897" s="7">
        <v>6</v>
      </c>
      <c r="F897" s="6" t="s">
        <v>89</v>
      </c>
      <c r="G897" s="17">
        <v>55</v>
      </c>
      <c r="H897" s="17">
        <v>330</v>
      </c>
      <c r="I897" s="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</row>
    <row r="898" spans="1:21">
      <c r="A898" s="7">
        <v>889</v>
      </c>
      <c r="B898" s="16"/>
      <c r="C898" s="16" t="s">
        <v>772</v>
      </c>
      <c r="D898" s="6"/>
      <c r="E898" s="7">
        <v>1</v>
      </c>
      <c r="F898" s="6" t="s">
        <v>134</v>
      </c>
      <c r="G898" s="17">
        <v>11715</v>
      </c>
      <c r="H898" s="17">
        <v>11715</v>
      </c>
      <c r="I898" s="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</row>
    <row r="899" spans="1:21">
      <c r="A899" s="7">
        <v>890</v>
      </c>
      <c r="B899" s="16"/>
      <c r="C899" s="16" t="s">
        <v>764</v>
      </c>
      <c r="D899" s="6"/>
      <c r="E899" s="7">
        <v>2</v>
      </c>
      <c r="F899" s="6" t="s">
        <v>89</v>
      </c>
      <c r="G899" s="17">
        <v>1000</v>
      </c>
      <c r="H899" s="17">
        <v>2000</v>
      </c>
      <c r="I899" s="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</row>
    <row r="900" spans="1:21">
      <c r="A900" s="7">
        <v>891</v>
      </c>
      <c r="B900" s="16"/>
      <c r="C900" s="16" t="s">
        <v>773</v>
      </c>
      <c r="D900" s="6"/>
      <c r="E900" s="7">
        <v>6</v>
      </c>
      <c r="F900" s="6" t="s">
        <v>89</v>
      </c>
      <c r="G900" s="17">
        <v>600</v>
      </c>
      <c r="H900" s="17">
        <v>3600</v>
      </c>
      <c r="I900" s="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</row>
    <row r="901" spans="1:21">
      <c r="A901" s="7">
        <v>892</v>
      </c>
      <c r="B901" s="16"/>
      <c r="C901" s="16" t="s">
        <v>124</v>
      </c>
      <c r="D901" s="6"/>
      <c r="E901" s="7">
        <v>3</v>
      </c>
      <c r="F901" s="6" t="s">
        <v>283</v>
      </c>
      <c r="G901" s="17">
        <v>520</v>
      </c>
      <c r="H901" s="17">
        <v>1560</v>
      </c>
      <c r="I901" s="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</row>
    <row r="902" spans="1:21">
      <c r="A902" s="7">
        <v>893</v>
      </c>
      <c r="B902" s="16"/>
      <c r="C902" s="16" t="s">
        <v>774</v>
      </c>
      <c r="D902" s="6"/>
      <c r="E902" s="7">
        <v>52</v>
      </c>
      <c r="F902" s="6" t="s">
        <v>85</v>
      </c>
      <c r="G902" s="17">
        <v>1300</v>
      </c>
      <c r="H902" s="17">
        <v>67600</v>
      </c>
      <c r="I902" s="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</row>
    <row r="903" spans="1:21" ht="25.5">
      <c r="A903" s="9">
        <v>894</v>
      </c>
      <c r="B903" s="13" t="s">
        <v>34</v>
      </c>
      <c r="C903" s="13" t="s">
        <v>744</v>
      </c>
      <c r="D903" s="14" t="s">
        <v>38</v>
      </c>
      <c r="E903" s="14"/>
      <c r="F903" s="14"/>
      <c r="G903" s="13"/>
      <c r="H903" s="15">
        <v>161416</v>
      </c>
      <c r="I903" s="14" t="s">
        <v>26</v>
      </c>
      <c r="J903" s="19"/>
      <c r="K903" s="19"/>
      <c r="L903" s="19"/>
      <c r="M903" s="19"/>
      <c r="N903" s="19"/>
      <c r="O903" s="19"/>
      <c r="P903" s="19">
        <v>1</v>
      </c>
      <c r="Q903" s="19"/>
      <c r="R903" s="19"/>
      <c r="S903" s="19"/>
      <c r="T903" s="19"/>
      <c r="U903" s="19"/>
    </row>
    <row r="904" spans="1:21">
      <c r="A904" s="7">
        <v>895</v>
      </c>
      <c r="B904" s="16"/>
      <c r="C904" s="16" t="s">
        <v>254</v>
      </c>
      <c r="D904" s="6"/>
      <c r="E904" s="7">
        <v>20</v>
      </c>
      <c r="F904" s="6" t="s">
        <v>109</v>
      </c>
      <c r="G904" s="17">
        <v>150</v>
      </c>
      <c r="H904" s="17">
        <v>3000</v>
      </c>
      <c r="I904" s="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</row>
    <row r="905" spans="1:21">
      <c r="A905" s="7">
        <v>896</v>
      </c>
      <c r="B905" s="16"/>
      <c r="C905" s="16" t="s">
        <v>763</v>
      </c>
      <c r="D905" s="6"/>
      <c r="E905" s="7">
        <v>3</v>
      </c>
      <c r="F905" s="6" t="s">
        <v>404</v>
      </c>
      <c r="G905" s="17">
        <v>1000</v>
      </c>
      <c r="H905" s="17">
        <v>3000</v>
      </c>
      <c r="I905" s="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</row>
    <row r="906" spans="1:21">
      <c r="A906" s="7">
        <v>897</v>
      </c>
      <c r="B906" s="16"/>
      <c r="C906" s="16" t="s">
        <v>174</v>
      </c>
      <c r="D906" s="6"/>
      <c r="E906" s="7">
        <v>106</v>
      </c>
      <c r="F906" s="6" t="s">
        <v>81</v>
      </c>
      <c r="G906" s="17">
        <v>1300</v>
      </c>
      <c r="H906" s="17">
        <v>137800</v>
      </c>
      <c r="I906" s="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</row>
    <row r="907" spans="1:21">
      <c r="A907" s="7">
        <v>898</v>
      </c>
      <c r="B907" s="16"/>
      <c r="C907" s="16" t="s">
        <v>768</v>
      </c>
      <c r="D907" s="6"/>
      <c r="E907" s="7">
        <v>1</v>
      </c>
      <c r="F907" s="6" t="s">
        <v>134</v>
      </c>
      <c r="G907" s="17">
        <v>14144</v>
      </c>
      <c r="H907" s="17">
        <v>14144</v>
      </c>
      <c r="I907" s="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</row>
    <row r="908" spans="1:21">
      <c r="A908" s="7">
        <v>899</v>
      </c>
      <c r="B908" s="16"/>
      <c r="C908" s="16" t="s">
        <v>728</v>
      </c>
      <c r="D908" s="6"/>
      <c r="E908" s="7">
        <v>1</v>
      </c>
      <c r="F908" s="6" t="s">
        <v>121</v>
      </c>
      <c r="G908" s="17">
        <v>670</v>
      </c>
      <c r="H908" s="17">
        <v>670</v>
      </c>
      <c r="I908" s="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</row>
    <row r="909" spans="1:21">
      <c r="A909" s="7">
        <v>900</v>
      </c>
      <c r="B909" s="16"/>
      <c r="C909" s="16" t="s">
        <v>728</v>
      </c>
      <c r="D909" s="6"/>
      <c r="E909" s="7">
        <v>1</v>
      </c>
      <c r="F909" s="6" t="s">
        <v>121</v>
      </c>
      <c r="G909" s="17">
        <v>780</v>
      </c>
      <c r="H909" s="17">
        <v>780</v>
      </c>
      <c r="I909" s="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</row>
    <row r="910" spans="1:21">
      <c r="A910" s="7">
        <v>901</v>
      </c>
      <c r="B910" s="16"/>
      <c r="C910" s="16" t="s">
        <v>769</v>
      </c>
      <c r="D910" s="6"/>
      <c r="E910" s="7">
        <v>3</v>
      </c>
      <c r="F910" s="6" t="s">
        <v>89</v>
      </c>
      <c r="G910" s="17">
        <v>109</v>
      </c>
      <c r="H910" s="17">
        <v>327</v>
      </c>
      <c r="I910" s="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</row>
    <row r="911" spans="1:21">
      <c r="A911" s="7">
        <v>902</v>
      </c>
      <c r="B911" s="16"/>
      <c r="C911" s="16" t="s">
        <v>555</v>
      </c>
      <c r="D911" s="6"/>
      <c r="E911" s="7">
        <v>113</v>
      </c>
      <c r="F911" s="6" t="s">
        <v>89</v>
      </c>
      <c r="G911" s="17">
        <v>15</v>
      </c>
      <c r="H911" s="17">
        <v>1695</v>
      </c>
      <c r="I911" s="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</row>
    <row r="912" spans="1:21" ht="25.5">
      <c r="A912" s="9">
        <v>903</v>
      </c>
      <c r="B912" s="13" t="s">
        <v>34</v>
      </c>
      <c r="C912" s="13" t="s">
        <v>775</v>
      </c>
      <c r="D912" s="14" t="s">
        <v>38</v>
      </c>
      <c r="E912" s="14"/>
      <c r="F912" s="14"/>
      <c r="G912" s="13"/>
      <c r="H912" s="15">
        <v>84747</v>
      </c>
      <c r="I912" s="14" t="s">
        <v>26</v>
      </c>
      <c r="J912" s="19"/>
      <c r="K912" s="19"/>
      <c r="L912" s="19"/>
      <c r="M912" s="19"/>
      <c r="N912" s="19"/>
      <c r="O912" s="19"/>
      <c r="P912" s="19">
        <v>1</v>
      </c>
      <c r="Q912" s="19"/>
      <c r="R912" s="19"/>
      <c r="S912" s="19"/>
      <c r="T912" s="19"/>
      <c r="U912" s="19"/>
    </row>
    <row r="913" spans="1:21">
      <c r="A913" s="7">
        <v>904</v>
      </c>
      <c r="B913" s="16"/>
      <c r="C913" s="16" t="s">
        <v>776</v>
      </c>
      <c r="D913" s="6"/>
      <c r="E913" s="7">
        <v>28</v>
      </c>
      <c r="F913" s="6" t="s">
        <v>134</v>
      </c>
      <c r="G913" s="17">
        <v>1199</v>
      </c>
      <c r="H913" s="17">
        <v>33572</v>
      </c>
      <c r="I913" s="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</row>
    <row r="914" spans="1:21">
      <c r="A914" s="7">
        <v>905</v>
      </c>
      <c r="B914" s="16"/>
      <c r="C914" s="16" t="s">
        <v>777</v>
      </c>
      <c r="D914" s="6"/>
      <c r="E914" s="7">
        <v>5</v>
      </c>
      <c r="F914" s="6" t="s">
        <v>107</v>
      </c>
      <c r="G914" s="17">
        <v>1200</v>
      </c>
      <c r="H914" s="17">
        <v>6000</v>
      </c>
      <c r="I914" s="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</row>
    <row r="915" spans="1:21">
      <c r="A915" s="7">
        <v>906</v>
      </c>
      <c r="B915" s="16"/>
      <c r="C915" s="16" t="s">
        <v>174</v>
      </c>
      <c r="D915" s="6"/>
      <c r="E915" s="7">
        <v>28</v>
      </c>
      <c r="F915" s="6" t="s">
        <v>85</v>
      </c>
      <c r="G915" s="17">
        <v>1300</v>
      </c>
      <c r="H915" s="17">
        <v>36400</v>
      </c>
      <c r="I915" s="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</row>
    <row r="916" spans="1:21">
      <c r="A916" s="7">
        <v>907</v>
      </c>
      <c r="B916" s="16"/>
      <c r="C916" s="16" t="s">
        <v>600</v>
      </c>
      <c r="D916" s="6"/>
      <c r="E916" s="7">
        <v>20</v>
      </c>
      <c r="F916" s="6" t="s">
        <v>109</v>
      </c>
      <c r="G916" s="17">
        <v>150</v>
      </c>
      <c r="H916" s="17">
        <v>3000</v>
      </c>
      <c r="I916" s="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</row>
    <row r="917" spans="1:21">
      <c r="A917" s="7">
        <v>908</v>
      </c>
      <c r="B917" s="16"/>
      <c r="C917" s="16" t="s">
        <v>124</v>
      </c>
      <c r="D917" s="6"/>
      <c r="E917" s="7">
        <v>5</v>
      </c>
      <c r="F917" s="6" t="s">
        <v>283</v>
      </c>
      <c r="G917" s="17">
        <v>520</v>
      </c>
      <c r="H917" s="17">
        <v>2600</v>
      </c>
      <c r="I917" s="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</row>
    <row r="918" spans="1:21">
      <c r="A918" s="7">
        <v>909</v>
      </c>
      <c r="B918" s="16"/>
      <c r="C918" s="16" t="s">
        <v>597</v>
      </c>
      <c r="D918" s="6"/>
      <c r="E918" s="7">
        <v>5</v>
      </c>
      <c r="F918" s="6" t="s">
        <v>121</v>
      </c>
      <c r="G918" s="17">
        <v>195</v>
      </c>
      <c r="H918" s="17">
        <v>975</v>
      </c>
      <c r="I918" s="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</row>
    <row r="919" spans="1:21">
      <c r="A919" s="7">
        <v>910</v>
      </c>
      <c r="B919" s="16"/>
      <c r="C919" s="16" t="s">
        <v>341</v>
      </c>
      <c r="D919" s="6"/>
      <c r="E919" s="7">
        <v>10</v>
      </c>
      <c r="F919" s="6" t="s">
        <v>109</v>
      </c>
      <c r="G919" s="17">
        <v>220</v>
      </c>
      <c r="H919" s="17">
        <v>2200</v>
      </c>
      <c r="I919" s="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</row>
    <row r="920" spans="1:21" ht="25.5">
      <c r="A920" s="9">
        <v>911</v>
      </c>
      <c r="B920" s="13" t="s">
        <v>34</v>
      </c>
      <c r="C920" s="13" t="s">
        <v>778</v>
      </c>
      <c r="D920" s="14" t="s">
        <v>38</v>
      </c>
      <c r="E920" s="14"/>
      <c r="F920" s="14"/>
      <c r="G920" s="13"/>
      <c r="H920" s="15">
        <v>49547</v>
      </c>
      <c r="I920" s="14" t="s">
        <v>26</v>
      </c>
      <c r="J920" s="19"/>
      <c r="K920" s="19"/>
      <c r="L920" s="19"/>
      <c r="M920" s="19"/>
      <c r="N920" s="19"/>
      <c r="O920" s="19"/>
      <c r="P920" s="19">
        <v>1</v>
      </c>
      <c r="Q920" s="19"/>
      <c r="R920" s="19"/>
      <c r="S920" s="19"/>
      <c r="T920" s="19"/>
      <c r="U920" s="19"/>
    </row>
    <row r="921" spans="1:21">
      <c r="A921" s="7">
        <v>912</v>
      </c>
      <c r="B921" s="16"/>
      <c r="C921" s="16" t="s">
        <v>777</v>
      </c>
      <c r="D921" s="6"/>
      <c r="E921" s="7">
        <v>5</v>
      </c>
      <c r="F921" s="6" t="s">
        <v>107</v>
      </c>
      <c r="G921" s="17">
        <v>1000</v>
      </c>
      <c r="H921" s="17">
        <v>5000</v>
      </c>
      <c r="I921" s="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</row>
    <row r="922" spans="1:21">
      <c r="A922" s="7">
        <v>913</v>
      </c>
      <c r="B922" s="16"/>
      <c r="C922" s="16" t="s">
        <v>779</v>
      </c>
      <c r="D922" s="6"/>
      <c r="E922" s="7">
        <v>28</v>
      </c>
      <c r="F922" s="6" t="s">
        <v>85</v>
      </c>
      <c r="G922" s="17">
        <v>1300</v>
      </c>
      <c r="H922" s="17">
        <v>36400</v>
      </c>
      <c r="I922" s="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</row>
    <row r="923" spans="1:21">
      <c r="A923" s="7">
        <v>914</v>
      </c>
      <c r="B923" s="16"/>
      <c r="C923" s="16" t="s">
        <v>124</v>
      </c>
      <c r="D923" s="6"/>
      <c r="E923" s="7">
        <v>4</v>
      </c>
      <c r="F923" s="6" t="s">
        <v>283</v>
      </c>
      <c r="G923" s="17">
        <v>520</v>
      </c>
      <c r="H923" s="17">
        <v>2080</v>
      </c>
      <c r="I923" s="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</row>
    <row r="924" spans="1:21">
      <c r="A924" s="7">
        <v>915</v>
      </c>
      <c r="B924" s="16"/>
      <c r="C924" s="16" t="s">
        <v>597</v>
      </c>
      <c r="D924" s="6"/>
      <c r="E924" s="7">
        <v>10</v>
      </c>
      <c r="F924" s="6" t="s">
        <v>121</v>
      </c>
      <c r="G924" s="17">
        <v>161.69999999999999</v>
      </c>
      <c r="H924" s="17">
        <v>1617</v>
      </c>
      <c r="I924" s="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</row>
    <row r="925" spans="1:21">
      <c r="A925" s="7">
        <v>916</v>
      </c>
      <c r="B925" s="16"/>
      <c r="C925" s="16" t="s">
        <v>585</v>
      </c>
      <c r="D925" s="6"/>
      <c r="E925" s="7">
        <v>15</v>
      </c>
      <c r="F925" s="6" t="s">
        <v>109</v>
      </c>
      <c r="G925" s="17">
        <v>150</v>
      </c>
      <c r="H925" s="17">
        <v>2250</v>
      </c>
      <c r="I925" s="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</row>
    <row r="926" spans="1:21">
      <c r="A926" s="7">
        <v>917</v>
      </c>
      <c r="B926" s="16"/>
      <c r="C926" s="16" t="s">
        <v>341</v>
      </c>
      <c r="D926" s="6"/>
      <c r="E926" s="7">
        <v>10</v>
      </c>
      <c r="F926" s="6" t="s">
        <v>109</v>
      </c>
      <c r="G926" s="17">
        <v>220</v>
      </c>
      <c r="H926" s="17">
        <v>2200</v>
      </c>
      <c r="I926" s="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</row>
    <row r="927" spans="1:21" ht="25.5">
      <c r="A927" s="9">
        <v>918</v>
      </c>
      <c r="B927" s="13" t="s">
        <v>34</v>
      </c>
      <c r="C927" s="13" t="s">
        <v>780</v>
      </c>
      <c r="D927" s="14" t="s">
        <v>38</v>
      </c>
      <c r="E927" s="14"/>
      <c r="F927" s="14"/>
      <c r="G927" s="13"/>
      <c r="H927" s="15">
        <v>64715</v>
      </c>
      <c r="I927" s="14" t="s">
        <v>26</v>
      </c>
      <c r="J927" s="19"/>
      <c r="K927" s="19"/>
      <c r="L927" s="19"/>
      <c r="M927" s="19"/>
      <c r="N927" s="19"/>
      <c r="O927" s="19"/>
      <c r="P927" s="19">
        <v>1</v>
      </c>
      <c r="Q927" s="19"/>
      <c r="R927" s="19"/>
      <c r="S927" s="19"/>
      <c r="T927" s="19"/>
      <c r="U927" s="19"/>
    </row>
    <row r="928" spans="1:21">
      <c r="A928" s="7">
        <v>919</v>
      </c>
      <c r="B928" s="16"/>
      <c r="C928" s="16" t="s">
        <v>777</v>
      </c>
      <c r="D928" s="6"/>
      <c r="E928" s="7">
        <v>4</v>
      </c>
      <c r="F928" s="6" t="s">
        <v>107</v>
      </c>
      <c r="G928" s="17">
        <v>1000</v>
      </c>
      <c r="H928" s="17">
        <v>4000</v>
      </c>
      <c r="I928" s="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</row>
    <row r="929" spans="1:21">
      <c r="A929" s="7">
        <v>920</v>
      </c>
      <c r="B929" s="16"/>
      <c r="C929" s="16" t="s">
        <v>781</v>
      </c>
      <c r="D929" s="6"/>
      <c r="E929" s="7">
        <v>42</v>
      </c>
      <c r="F929" s="6" t="s">
        <v>85</v>
      </c>
      <c r="G929" s="17">
        <v>1300</v>
      </c>
      <c r="H929" s="17">
        <v>54600</v>
      </c>
      <c r="I929" s="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</row>
    <row r="930" spans="1:21">
      <c r="A930" s="7">
        <v>921</v>
      </c>
      <c r="B930" s="16"/>
      <c r="C930" s="16" t="s">
        <v>600</v>
      </c>
      <c r="D930" s="6"/>
      <c r="E930" s="7">
        <v>10</v>
      </c>
      <c r="F930" s="6" t="s">
        <v>109</v>
      </c>
      <c r="G930" s="17">
        <v>150</v>
      </c>
      <c r="H930" s="17">
        <v>1500</v>
      </c>
      <c r="I930" s="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</row>
    <row r="931" spans="1:21">
      <c r="A931" s="7">
        <v>922</v>
      </c>
      <c r="B931" s="16"/>
      <c r="C931" s="16" t="s">
        <v>124</v>
      </c>
      <c r="D931" s="6"/>
      <c r="E931" s="7">
        <v>2</v>
      </c>
      <c r="F931" s="6" t="s">
        <v>283</v>
      </c>
      <c r="G931" s="17">
        <v>520</v>
      </c>
      <c r="H931" s="17">
        <v>1040</v>
      </c>
      <c r="I931" s="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</row>
    <row r="932" spans="1:21">
      <c r="A932" s="7">
        <v>923</v>
      </c>
      <c r="B932" s="16"/>
      <c r="C932" s="16" t="s">
        <v>341</v>
      </c>
      <c r="D932" s="6"/>
      <c r="E932" s="7">
        <v>10</v>
      </c>
      <c r="F932" s="6" t="s">
        <v>109</v>
      </c>
      <c r="G932" s="17">
        <v>200</v>
      </c>
      <c r="H932" s="17">
        <v>2000</v>
      </c>
      <c r="I932" s="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</row>
    <row r="933" spans="1:21">
      <c r="A933" s="7">
        <v>924</v>
      </c>
      <c r="B933" s="16"/>
      <c r="C933" s="16" t="s">
        <v>160</v>
      </c>
      <c r="D933" s="6"/>
      <c r="E933" s="7">
        <v>3</v>
      </c>
      <c r="F933" s="6" t="s">
        <v>109</v>
      </c>
      <c r="G933" s="17">
        <v>525</v>
      </c>
      <c r="H933" s="17">
        <v>1575</v>
      </c>
      <c r="I933" s="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</row>
    <row r="934" spans="1:21" ht="25.5">
      <c r="A934" s="9">
        <v>925</v>
      </c>
      <c r="B934" s="13" t="s">
        <v>34</v>
      </c>
      <c r="C934" s="13" t="s">
        <v>782</v>
      </c>
      <c r="D934" s="14" t="s">
        <v>38</v>
      </c>
      <c r="E934" s="14"/>
      <c r="F934" s="14"/>
      <c r="G934" s="13"/>
      <c r="H934" s="15">
        <v>69510</v>
      </c>
      <c r="I934" s="14" t="s">
        <v>26</v>
      </c>
      <c r="J934" s="19"/>
      <c r="K934" s="19"/>
      <c r="L934" s="19"/>
      <c r="M934" s="19"/>
      <c r="N934" s="19"/>
      <c r="O934" s="19"/>
      <c r="P934" s="19">
        <v>1</v>
      </c>
      <c r="Q934" s="19"/>
      <c r="R934" s="19"/>
      <c r="S934" s="19"/>
      <c r="T934" s="19"/>
      <c r="U934" s="19"/>
    </row>
    <row r="935" spans="1:21">
      <c r="A935" s="7">
        <v>926</v>
      </c>
      <c r="B935" s="16"/>
      <c r="C935" s="16" t="s">
        <v>783</v>
      </c>
      <c r="D935" s="6"/>
      <c r="E935" s="7">
        <v>2</v>
      </c>
      <c r="F935" s="6" t="s">
        <v>107</v>
      </c>
      <c r="G935" s="17">
        <v>1500</v>
      </c>
      <c r="H935" s="17">
        <v>3000</v>
      </c>
      <c r="I935" s="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</row>
    <row r="936" spans="1:21">
      <c r="A936" s="7">
        <v>927</v>
      </c>
      <c r="B936" s="16"/>
      <c r="C936" s="16" t="s">
        <v>459</v>
      </c>
      <c r="D936" s="6"/>
      <c r="E936" s="7">
        <v>1</v>
      </c>
      <c r="F936" s="6" t="s">
        <v>162</v>
      </c>
      <c r="G936" s="17">
        <v>9400</v>
      </c>
      <c r="H936" s="17">
        <v>9400</v>
      </c>
      <c r="I936" s="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</row>
    <row r="937" spans="1:21">
      <c r="A937" s="7">
        <v>928</v>
      </c>
      <c r="B937" s="16"/>
      <c r="C937" s="16" t="s">
        <v>784</v>
      </c>
      <c r="D937" s="6"/>
      <c r="E937" s="7">
        <v>42</v>
      </c>
      <c r="F937" s="6" t="s">
        <v>85</v>
      </c>
      <c r="G937" s="17">
        <v>1300</v>
      </c>
      <c r="H937" s="17">
        <v>54600</v>
      </c>
      <c r="I937" s="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</row>
    <row r="938" spans="1:21">
      <c r="A938" s="7">
        <v>929</v>
      </c>
      <c r="B938" s="16"/>
      <c r="C938" s="16" t="s">
        <v>585</v>
      </c>
      <c r="D938" s="6"/>
      <c r="E938" s="7">
        <v>5</v>
      </c>
      <c r="F938" s="6" t="s">
        <v>109</v>
      </c>
      <c r="G938" s="17">
        <v>150</v>
      </c>
      <c r="H938" s="17">
        <v>750</v>
      </c>
      <c r="I938" s="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</row>
    <row r="939" spans="1:21">
      <c r="A939" s="7">
        <v>930</v>
      </c>
      <c r="B939" s="16"/>
      <c r="C939" s="16" t="s">
        <v>124</v>
      </c>
      <c r="D939" s="6"/>
      <c r="E939" s="7">
        <v>2</v>
      </c>
      <c r="F939" s="6" t="s">
        <v>283</v>
      </c>
      <c r="G939" s="17">
        <v>520</v>
      </c>
      <c r="H939" s="17">
        <v>1040</v>
      </c>
      <c r="I939" s="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</row>
    <row r="940" spans="1:21">
      <c r="A940" s="7">
        <v>931</v>
      </c>
      <c r="B940" s="16"/>
      <c r="C940" s="16" t="s">
        <v>597</v>
      </c>
      <c r="D940" s="6"/>
      <c r="E940" s="7">
        <v>4</v>
      </c>
      <c r="F940" s="6" t="s">
        <v>121</v>
      </c>
      <c r="G940" s="17">
        <v>180</v>
      </c>
      <c r="H940" s="17">
        <v>720</v>
      </c>
      <c r="I940" s="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</row>
    <row r="941" spans="1:21" ht="25.5">
      <c r="A941" s="9">
        <v>932</v>
      </c>
      <c r="B941" s="13" t="s">
        <v>34</v>
      </c>
      <c r="C941" s="13" t="s">
        <v>785</v>
      </c>
      <c r="D941" s="14" t="s">
        <v>38</v>
      </c>
      <c r="E941" s="14"/>
      <c r="F941" s="14"/>
      <c r="G941" s="13"/>
      <c r="H941" s="15">
        <v>15780</v>
      </c>
      <c r="I941" s="14" t="s">
        <v>26</v>
      </c>
      <c r="J941" s="19"/>
      <c r="K941" s="19"/>
      <c r="L941" s="19"/>
      <c r="M941" s="19"/>
      <c r="N941" s="19"/>
      <c r="O941" s="19"/>
      <c r="P941" s="19">
        <v>1</v>
      </c>
      <c r="Q941" s="19"/>
      <c r="R941" s="19"/>
      <c r="S941" s="19"/>
      <c r="T941" s="19"/>
      <c r="U941" s="19"/>
    </row>
    <row r="942" spans="1:21">
      <c r="A942" s="7">
        <v>933</v>
      </c>
      <c r="B942" s="16"/>
      <c r="C942" s="16" t="s">
        <v>783</v>
      </c>
      <c r="D942" s="6"/>
      <c r="E942" s="7">
        <v>6</v>
      </c>
      <c r="F942" s="6" t="s">
        <v>404</v>
      </c>
      <c r="G942" s="17">
        <v>1300</v>
      </c>
      <c r="H942" s="17">
        <v>7800</v>
      </c>
      <c r="I942" s="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</row>
    <row r="943" spans="1:21">
      <c r="A943" s="7">
        <v>934</v>
      </c>
      <c r="B943" s="16"/>
      <c r="C943" s="16" t="s">
        <v>600</v>
      </c>
      <c r="D943" s="6"/>
      <c r="E943" s="7">
        <v>20</v>
      </c>
      <c r="F943" s="6" t="s">
        <v>109</v>
      </c>
      <c r="G943" s="17">
        <v>150</v>
      </c>
      <c r="H943" s="17">
        <v>3000</v>
      </c>
      <c r="I943" s="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</row>
    <row r="944" spans="1:21">
      <c r="A944" s="7">
        <v>935</v>
      </c>
      <c r="B944" s="16"/>
      <c r="C944" s="16" t="s">
        <v>124</v>
      </c>
      <c r="D944" s="6"/>
      <c r="E944" s="7">
        <v>4</v>
      </c>
      <c r="F944" s="6" t="s">
        <v>283</v>
      </c>
      <c r="G944" s="17">
        <v>520</v>
      </c>
      <c r="H944" s="17">
        <v>2080</v>
      </c>
      <c r="I944" s="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</row>
    <row r="945" spans="1:21">
      <c r="A945" s="7">
        <v>936</v>
      </c>
      <c r="B945" s="16"/>
      <c r="C945" s="16" t="s">
        <v>597</v>
      </c>
      <c r="D945" s="6"/>
      <c r="E945" s="7">
        <v>5</v>
      </c>
      <c r="F945" s="6" t="s">
        <v>121</v>
      </c>
      <c r="G945" s="17">
        <v>180</v>
      </c>
      <c r="H945" s="17">
        <v>900</v>
      </c>
      <c r="I945" s="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</row>
    <row r="946" spans="1:21">
      <c r="A946" s="7">
        <v>937</v>
      </c>
      <c r="B946" s="16"/>
      <c r="C946" s="16" t="s">
        <v>341</v>
      </c>
      <c r="D946" s="6"/>
      <c r="E946" s="7">
        <v>10</v>
      </c>
      <c r="F946" s="6" t="s">
        <v>109</v>
      </c>
      <c r="G946" s="17">
        <v>200</v>
      </c>
      <c r="H946" s="17">
        <v>2000</v>
      </c>
      <c r="I946" s="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</row>
    <row r="947" spans="1:21">
      <c r="A947" s="9">
        <v>938</v>
      </c>
      <c r="B947" s="13" t="s">
        <v>34</v>
      </c>
      <c r="C947" s="13" t="s">
        <v>786</v>
      </c>
      <c r="D947" s="14" t="s">
        <v>38</v>
      </c>
      <c r="E947" s="14"/>
      <c r="F947" s="14"/>
      <c r="G947" s="13"/>
      <c r="H947" s="15">
        <v>42382</v>
      </c>
      <c r="I947" s="14" t="s">
        <v>26</v>
      </c>
      <c r="J947" s="19">
        <v>1</v>
      </c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ht="25.5">
      <c r="A948" s="7">
        <v>939</v>
      </c>
      <c r="B948" s="16"/>
      <c r="C948" s="16" t="s">
        <v>787</v>
      </c>
      <c r="D948" s="6"/>
      <c r="E948" s="7">
        <v>5</v>
      </c>
      <c r="F948" s="6" t="s">
        <v>89</v>
      </c>
      <c r="G948" s="17">
        <v>2500</v>
      </c>
      <c r="H948" s="17">
        <v>12500</v>
      </c>
      <c r="I948" s="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</row>
    <row r="949" spans="1:21" ht="25.5">
      <c r="A949" s="7">
        <v>940</v>
      </c>
      <c r="B949" s="16"/>
      <c r="C949" s="16" t="s">
        <v>788</v>
      </c>
      <c r="D949" s="6"/>
      <c r="E949" s="7">
        <v>2</v>
      </c>
      <c r="F949" s="6" t="s">
        <v>89</v>
      </c>
      <c r="G949" s="17">
        <v>14941</v>
      </c>
      <c r="H949" s="17">
        <v>29882</v>
      </c>
      <c r="I949" s="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</row>
    <row r="950" spans="1:21">
      <c r="A950" s="9">
        <v>941</v>
      </c>
      <c r="B950" s="13" t="s">
        <v>34</v>
      </c>
      <c r="C950" s="13" t="s">
        <v>789</v>
      </c>
      <c r="D950" s="14" t="s">
        <v>38</v>
      </c>
      <c r="E950" s="14"/>
      <c r="F950" s="14"/>
      <c r="G950" s="13"/>
      <c r="H950" s="15">
        <v>101586.8</v>
      </c>
      <c r="I950" s="14" t="s">
        <v>26</v>
      </c>
      <c r="J950" s="19">
        <v>1</v>
      </c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>
      <c r="A951" s="7">
        <v>942</v>
      </c>
      <c r="B951" s="16"/>
      <c r="C951" s="16" t="s">
        <v>349</v>
      </c>
      <c r="D951" s="6"/>
      <c r="E951" s="7">
        <v>40</v>
      </c>
      <c r="F951" s="6" t="s">
        <v>350</v>
      </c>
      <c r="G951" s="17">
        <v>357.5</v>
      </c>
      <c r="H951" s="17">
        <v>14300</v>
      </c>
      <c r="I951" s="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</row>
    <row r="952" spans="1:21">
      <c r="A952" s="7">
        <v>943</v>
      </c>
      <c r="B952" s="16"/>
      <c r="C952" s="16" t="s">
        <v>171</v>
      </c>
      <c r="D952" s="6"/>
      <c r="E952" s="7">
        <v>30</v>
      </c>
      <c r="F952" s="6" t="s">
        <v>121</v>
      </c>
      <c r="G952" s="17">
        <v>50</v>
      </c>
      <c r="H952" s="17">
        <v>1500</v>
      </c>
      <c r="I952" s="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</row>
    <row r="953" spans="1:21">
      <c r="A953" s="7">
        <v>944</v>
      </c>
      <c r="B953" s="16"/>
      <c r="C953" s="16" t="s">
        <v>351</v>
      </c>
      <c r="D953" s="6"/>
      <c r="E953" s="7">
        <v>25</v>
      </c>
      <c r="F953" s="6" t="s">
        <v>121</v>
      </c>
      <c r="G953" s="17">
        <v>40</v>
      </c>
      <c r="H953" s="17">
        <v>1000</v>
      </c>
      <c r="I953" s="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</row>
    <row r="954" spans="1:21">
      <c r="A954" s="7">
        <v>945</v>
      </c>
      <c r="B954" s="16"/>
      <c r="C954" s="16" t="s">
        <v>352</v>
      </c>
      <c r="D954" s="6"/>
      <c r="E954" s="7">
        <v>40</v>
      </c>
      <c r="F954" s="6" t="s">
        <v>89</v>
      </c>
      <c r="G954" s="17">
        <v>180</v>
      </c>
      <c r="H954" s="17">
        <v>7200</v>
      </c>
      <c r="I954" s="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</row>
    <row r="955" spans="1:21">
      <c r="A955" s="7">
        <v>946</v>
      </c>
      <c r="B955" s="16"/>
      <c r="C955" s="16" t="s">
        <v>353</v>
      </c>
      <c r="D955" s="6"/>
      <c r="E955" s="7">
        <v>20</v>
      </c>
      <c r="F955" s="6" t="s">
        <v>89</v>
      </c>
      <c r="G955" s="17">
        <v>150</v>
      </c>
      <c r="H955" s="17">
        <v>3000</v>
      </c>
      <c r="I955" s="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</row>
    <row r="956" spans="1:21">
      <c r="A956" s="7">
        <v>947</v>
      </c>
      <c r="B956" s="16"/>
      <c r="C956" s="16" t="s">
        <v>354</v>
      </c>
      <c r="D956" s="6"/>
      <c r="E956" s="7">
        <v>15</v>
      </c>
      <c r="F956" s="6" t="s">
        <v>89</v>
      </c>
      <c r="G956" s="17">
        <v>350</v>
      </c>
      <c r="H956" s="17">
        <v>5250</v>
      </c>
      <c r="I956" s="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</row>
    <row r="957" spans="1:21">
      <c r="A957" s="7">
        <v>948</v>
      </c>
      <c r="B957" s="16"/>
      <c r="C957" s="16" t="s">
        <v>184</v>
      </c>
      <c r="D957" s="6"/>
      <c r="E957" s="7">
        <v>30</v>
      </c>
      <c r="F957" s="6" t="s">
        <v>89</v>
      </c>
      <c r="G957" s="17">
        <v>35</v>
      </c>
      <c r="H957" s="17">
        <v>1050</v>
      </c>
      <c r="I957" s="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</row>
    <row r="958" spans="1:21">
      <c r="A958" s="7">
        <v>949</v>
      </c>
      <c r="B958" s="16"/>
      <c r="C958" s="16" t="s">
        <v>355</v>
      </c>
      <c r="D958" s="6"/>
      <c r="E958" s="7">
        <v>30</v>
      </c>
      <c r="F958" s="6" t="s">
        <v>89</v>
      </c>
      <c r="G958" s="17">
        <v>30</v>
      </c>
      <c r="H958" s="17">
        <v>900</v>
      </c>
      <c r="I958" s="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</row>
    <row r="959" spans="1:21">
      <c r="A959" s="7">
        <v>950</v>
      </c>
      <c r="B959" s="16"/>
      <c r="C959" s="16" t="s">
        <v>174</v>
      </c>
      <c r="D959" s="6"/>
      <c r="E959" s="7">
        <v>48</v>
      </c>
      <c r="F959" s="6" t="s">
        <v>85</v>
      </c>
      <c r="G959" s="17">
        <v>1300</v>
      </c>
      <c r="H959" s="17">
        <v>62400</v>
      </c>
      <c r="I959" s="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</row>
    <row r="960" spans="1:21">
      <c r="A960" s="7">
        <v>951</v>
      </c>
      <c r="B960" s="16"/>
      <c r="C960" s="16" t="s">
        <v>585</v>
      </c>
      <c r="D960" s="6"/>
      <c r="E960" s="7">
        <v>10</v>
      </c>
      <c r="F960" s="6" t="s">
        <v>109</v>
      </c>
      <c r="G960" s="17">
        <v>150</v>
      </c>
      <c r="H960" s="17">
        <v>1500</v>
      </c>
      <c r="I960" s="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</row>
    <row r="961" spans="1:21">
      <c r="A961" s="7">
        <v>952</v>
      </c>
      <c r="B961" s="16"/>
      <c r="C961" s="16" t="s">
        <v>597</v>
      </c>
      <c r="D961" s="6"/>
      <c r="E961" s="7">
        <v>4</v>
      </c>
      <c r="F961" s="6" t="s">
        <v>121</v>
      </c>
      <c r="G961" s="17">
        <v>161.69999999999999</v>
      </c>
      <c r="H961" s="17">
        <v>646.79999999999995</v>
      </c>
      <c r="I961" s="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</row>
    <row r="962" spans="1:21">
      <c r="A962" s="7">
        <v>953</v>
      </c>
      <c r="B962" s="16"/>
      <c r="C962" s="16" t="s">
        <v>124</v>
      </c>
      <c r="D962" s="6"/>
      <c r="E962" s="7">
        <v>2</v>
      </c>
      <c r="F962" s="6" t="s">
        <v>283</v>
      </c>
      <c r="G962" s="17">
        <v>520</v>
      </c>
      <c r="H962" s="17">
        <v>1040</v>
      </c>
      <c r="I962" s="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</row>
    <row r="963" spans="1:21">
      <c r="A963" s="7">
        <v>954</v>
      </c>
      <c r="B963" s="16"/>
      <c r="C963" s="16" t="s">
        <v>341</v>
      </c>
      <c r="D963" s="6"/>
      <c r="E963" s="7">
        <v>10</v>
      </c>
      <c r="F963" s="6" t="s">
        <v>109</v>
      </c>
      <c r="G963" s="17">
        <v>180</v>
      </c>
      <c r="H963" s="17">
        <v>1800</v>
      </c>
      <c r="I963" s="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</row>
    <row r="964" spans="1:21">
      <c r="A964" s="9">
        <v>955</v>
      </c>
      <c r="B964" s="13" t="s">
        <v>34</v>
      </c>
      <c r="C964" s="13" t="s">
        <v>790</v>
      </c>
      <c r="D964" s="14" t="s">
        <v>38</v>
      </c>
      <c r="E964" s="14"/>
      <c r="F964" s="14"/>
      <c r="G964" s="13"/>
      <c r="H964" s="15">
        <v>76308</v>
      </c>
      <c r="I964" s="14" t="s">
        <v>26</v>
      </c>
      <c r="J964" s="19">
        <v>1</v>
      </c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>
      <c r="A965" s="7">
        <v>956</v>
      </c>
      <c r="B965" s="16"/>
      <c r="C965" s="16" t="s">
        <v>358</v>
      </c>
      <c r="D965" s="6"/>
      <c r="E965" s="7">
        <v>15</v>
      </c>
      <c r="F965" s="6" t="s">
        <v>121</v>
      </c>
      <c r="G965" s="17">
        <v>100</v>
      </c>
      <c r="H965" s="17">
        <v>1500</v>
      </c>
      <c r="I965" s="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</row>
    <row r="966" spans="1:21">
      <c r="A966" s="7">
        <v>957</v>
      </c>
      <c r="B966" s="16"/>
      <c r="C966" s="16" t="s">
        <v>791</v>
      </c>
      <c r="D966" s="6"/>
      <c r="E966" s="7">
        <v>10</v>
      </c>
      <c r="F966" s="6" t="s">
        <v>121</v>
      </c>
      <c r="G966" s="17">
        <v>75</v>
      </c>
      <c r="H966" s="17">
        <v>750</v>
      </c>
      <c r="I966" s="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</row>
    <row r="967" spans="1:21">
      <c r="A967" s="7">
        <v>958</v>
      </c>
      <c r="B967" s="16"/>
      <c r="C967" s="16" t="s">
        <v>792</v>
      </c>
      <c r="D967" s="6"/>
      <c r="E967" s="7">
        <v>15</v>
      </c>
      <c r="F967" s="6" t="s">
        <v>121</v>
      </c>
      <c r="G967" s="17">
        <v>40</v>
      </c>
      <c r="H967" s="17">
        <v>600</v>
      </c>
      <c r="I967" s="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</row>
    <row r="968" spans="1:21">
      <c r="A968" s="7">
        <v>959</v>
      </c>
      <c r="B968" s="16"/>
      <c r="C968" s="16" t="s">
        <v>793</v>
      </c>
      <c r="D968" s="6"/>
      <c r="E968" s="7">
        <v>15</v>
      </c>
      <c r="F968" s="6" t="s">
        <v>121</v>
      </c>
      <c r="G968" s="17">
        <v>45</v>
      </c>
      <c r="H968" s="17">
        <v>675</v>
      </c>
      <c r="I968" s="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</row>
    <row r="969" spans="1:21">
      <c r="A969" s="7">
        <v>960</v>
      </c>
      <c r="B969" s="16"/>
      <c r="C969" s="16" t="s">
        <v>794</v>
      </c>
      <c r="D969" s="6"/>
      <c r="E969" s="7">
        <v>3</v>
      </c>
      <c r="F969" s="6" t="s">
        <v>83</v>
      </c>
      <c r="G969" s="17">
        <v>250</v>
      </c>
      <c r="H969" s="17">
        <v>750</v>
      </c>
      <c r="I969" s="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</row>
    <row r="970" spans="1:21">
      <c r="A970" s="7">
        <v>961</v>
      </c>
      <c r="B970" s="16"/>
      <c r="C970" s="16" t="s">
        <v>795</v>
      </c>
      <c r="D970" s="6"/>
      <c r="E970" s="7">
        <v>3</v>
      </c>
      <c r="F970" s="6" t="s">
        <v>83</v>
      </c>
      <c r="G970" s="17">
        <v>350</v>
      </c>
      <c r="H970" s="17">
        <v>1050</v>
      </c>
      <c r="I970" s="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</row>
    <row r="971" spans="1:21">
      <c r="A971" s="7">
        <v>962</v>
      </c>
      <c r="B971" s="16"/>
      <c r="C971" s="16" t="s">
        <v>84</v>
      </c>
      <c r="D971" s="6"/>
      <c r="E971" s="7">
        <v>2</v>
      </c>
      <c r="F971" s="6" t="s">
        <v>367</v>
      </c>
      <c r="G971" s="17">
        <v>204</v>
      </c>
      <c r="H971" s="17">
        <v>408</v>
      </c>
      <c r="I971" s="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</row>
    <row r="972" spans="1:21">
      <c r="A972" s="7">
        <v>963</v>
      </c>
      <c r="B972" s="16"/>
      <c r="C972" s="16" t="s">
        <v>368</v>
      </c>
      <c r="D972" s="6"/>
      <c r="E972" s="7">
        <v>11</v>
      </c>
      <c r="F972" s="6" t="s">
        <v>89</v>
      </c>
      <c r="G972" s="17">
        <v>35</v>
      </c>
      <c r="H972" s="17">
        <v>385</v>
      </c>
      <c r="I972" s="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</row>
    <row r="973" spans="1:21">
      <c r="A973" s="7">
        <v>964</v>
      </c>
      <c r="B973" s="16"/>
      <c r="C973" s="16" t="s">
        <v>371</v>
      </c>
      <c r="D973" s="6"/>
      <c r="E973" s="7">
        <v>2</v>
      </c>
      <c r="F973" s="6" t="s">
        <v>121</v>
      </c>
      <c r="G973" s="17">
        <v>165</v>
      </c>
      <c r="H973" s="17">
        <v>330</v>
      </c>
      <c r="I973" s="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</row>
    <row r="974" spans="1:21">
      <c r="A974" s="7">
        <v>965</v>
      </c>
      <c r="B974" s="16"/>
      <c r="C974" s="16" t="s">
        <v>372</v>
      </c>
      <c r="D974" s="6"/>
      <c r="E974" s="7">
        <v>2</v>
      </c>
      <c r="F974" s="6" t="s">
        <v>121</v>
      </c>
      <c r="G974" s="17">
        <v>180</v>
      </c>
      <c r="H974" s="17">
        <v>360</v>
      </c>
      <c r="I974" s="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</row>
    <row r="975" spans="1:21">
      <c r="A975" s="7">
        <v>966</v>
      </c>
      <c r="B975" s="16"/>
      <c r="C975" s="16" t="s">
        <v>369</v>
      </c>
      <c r="D975" s="6"/>
      <c r="E975" s="7">
        <v>10</v>
      </c>
      <c r="F975" s="6" t="s">
        <v>89</v>
      </c>
      <c r="G975" s="17">
        <v>60</v>
      </c>
      <c r="H975" s="17">
        <v>600</v>
      </c>
      <c r="I975" s="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</row>
    <row r="976" spans="1:21">
      <c r="A976" s="7">
        <v>967</v>
      </c>
      <c r="B976" s="16"/>
      <c r="C976" s="16" t="s">
        <v>796</v>
      </c>
      <c r="D976" s="6"/>
      <c r="E976" s="7">
        <v>250</v>
      </c>
      <c r="F976" s="6" t="s">
        <v>89</v>
      </c>
      <c r="G976" s="17">
        <v>10</v>
      </c>
      <c r="H976" s="17">
        <v>2500</v>
      </c>
      <c r="I976" s="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</row>
    <row r="977" spans="1:21">
      <c r="A977" s="7">
        <v>968</v>
      </c>
      <c r="B977" s="16"/>
      <c r="C977" s="16" t="s">
        <v>797</v>
      </c>
      <c r="D977" s="6"/>
      <c r="E977" s="7">
        <v>250</v>
      </c>
      <c r="F977" s="6" t="s">
        <v>89</v>
      </c>
      <c r="G977" s="17">
        <v>16</v>
      </c>
      <c r="H977" s="17">
        <v>4000</v>
      </c>
      <c r="I977" s="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</row>
    <row r="978" spans="1:21">
      <c r="A978" s="7">
        <v>969</v>
      </c>
      <c r="B978" s="16"/>
      <c r="C978" s="16" t="s">
        <v>174</v>
      </c>
      <c r="D978" s="6"/>
      <c r="E978" s="7">
        <v>43</v>
      </c>
      <c r="F978" s="6" t="s">
        <v>85</v>
      </c>
      <c r="G978" s="17">
        <v>1300</v>
      </c>
      <c r="H978" s="17">
        <v>55900</v>
      </c>
      <c r="I978" s="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</row>
    <row r="979" spans="1:21">
      <c r="A979" s="7">
        <v>970</v>
      </c>
      <c r="B979" s="16"/>
      <c r="C979" s="16" t="s">
        <v>600</v>
      </c>
      <c r="D979" s="6"/>
      <c r="E979" s="7">
        <v>20</v>
      </c>
      <c r="F979" s="6" t="s">
        <v>109</v>
      </c>
      <c r="G979" s="17">
        <v>150</v>
      </c>
      <c r="H979" s="17">
        <v>3000</v>
      </c>
      <c r="I979" s="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</row>
    <row r="980" spans="1:21">
      <c r="A980" s="7">
        <v>971</v>
      </c>
      <c r="B980" s="16"/>
      <c r="C980" s="16" t="s">
        <v>124</v>
      </c>
      <c r="D980" s="6"/>
      <c r="E980" s="7">
        <v>5</v>
      </c>
      <c r="F980" s="6" t="s">
        <v>283</v>
      </c>
      <c r="G980" s="17">
        <v>520</v>
      </c>
      <c r="H980" s="17">
        <v>2600</v>
      </c>
      <c r="I980" s="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</row>
    <row r="981" spans="1:21">
      <c r="A981" s="7">
        <v>972</v>
      </c>
      <c r="B981" s="16"/>
      <c r="C981" s="16" t="s">
        <v>597</v>
      </c>
      <c r="D981" s="6"/>
      <c r="E981" s="7">
        <v>5</v>
      </c>
      <c r="F981" s="6" t="s">
        <v>121</v>
      </c>
      <c r="G981" s="17">
        <v>180</v>
      </c>
      <c r="H981" s="17">
        <v>900</v>
      </c>
      <c r="I981" s="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</row>
    <row r="982" spans="1:21" ht="38.25">
      <c r="A982" s="9">
        <v>973</v>
      </c>
      <c r="B982" s="10" t="s">
        <v>798</v>
      </c>
      <c r="C982" s="10" t="s">
        <v>799</v>
      </c>
      <c r="D982" s="11" t="s">
        <v>79</v>
      </c>
      <c r="E982" s="11"/>
      <c r="F982" s="11"/>
      <c r="G982" s="10"/>
      <c r="H982" s="12">
        <v>4314980</v>
      </c>
      <c r="I982" s="11" t="s">
        <v>26</v>
      </c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</row>
    <row r="983" spans="1:21" ht="25.5">
      <c r="A983" s="9">
        <v>974</v>
      </c>
      <c r="B983" s="13" t="s">
        <v>798</v>
      </c>
      <c r="C983" s="13" t="s">
        <v>403</v>
      </c>
      <c r="D983" s="14" t="s">
        <v>38</v>
      </c>
      <c r="E983" s="14"/>
      <c r="F983" s="14"/>
      <c r="G983" s="13"/>
      <c r="H983" s="15">
        <v>14980</v>
      </c>
      <c r="I983" s="14" t="s">
        <v>26</v>
      </c>
      <c r="J983" s="19"/>
      <c r="K983" s="19"/>
      <c r="L983" s="19"/>
      <c r="M983" s="19"/>
      <c r="N983" s="19"/>
      <c r="O983" s="19">
        <v>1</v>
      </c>
      <c r="P983" s="19"/>
      <c r="Q983" s="19"/>
      <c r="R983" s="19"/>
      <c r="S983" s="19"/>
      <c r="T983" s="19"/>
      <c r="U983" s="19"/>
    </row>
    <row r="984" spans="1:21" ht="25.5">
      <c r="A984" s="7">
        <v>975</v>
      </c>
      <c r="B984" s="16"/>
      <c r="C984" s="16" t="s">
        <v>800</v>
      </c>
      <c r="D984" s="6"/>
      <c r="E984" s="7">
        <v>1</v>
      </c>
      <c r="F984" s="6" t="s">
        <v>134</v>
      </c>
      <c r="G984" s="17">
        <v>14980</v>
      </c>
      <c r="H984" s="17">
        <v>14980</v>
      </c>
      <c r="I984" s="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</row>
    <row r="985" spans="1:21" ht="25.5">
      <c r="A985" s="9">
        <v>976</v>
      </c>
      <c r="B985" s="13" t="s">
        <v>798</v>
      </c>
      <c r="C985" s="13" t="s">
        <v>801</v>
      </c>
      <c r="D985" s="14" t="s">
        <v>38</v>
      </c>
      <c r="E985" s="14"/>
      <c r="F985" s="14"/>
      <c r="G985" s="13"/>
      <c r="H985" s="15">
        <v>4300000</v>
      </c>
      <c r="I985" s="14" t="s">
        <v>26</v>
      </c>
      <c r="J985" s="19">
        <v>2</v>
      </c>
      <c r="K985" s="19"/>
      <c r="L985" s="19"/>
      <c r="M985" s="19"/>
      <c r="N985" s="19"/>
      <c r="O985" s="19"/>
      <c r="P985" s="19">
        <v>2</v>
      </c>
      <c r="Q985" s="19"/>
      <c r="R985" s="19"/>
      <c r="S985" s="19"/>
      <c r="T985" s="19"/>
      <c r="U985" s="19"/>
    </row>
    <row r="986" spans="1:21">
      <c r="A986" s="7">
        <v>977</v>
      </c>
      <c r="B986" s="16"/>
      <c r="C986" s="16" t="s">
        <v>443</v>
      </c>
      <c r="D986" s="6"/>
      <c r="E986" s="7">
        <v>2</v>
      </c>
      <c r="F986" s="6" t="s">
        <v>162</v>
      </c>
      <c r="G986" s="17">
        <v>500000</v>
      </c>
      <c r="H986" s="17">
        <v>1000000</v>
      </c>
      <c r="I986" s="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</row>
    <row r="987" spans="1:21">
      <c r="A987" s="7">
        <v>978</v>
      </c>
      <c r="B987" s="16"/>
      <c r="C987" s="16" t="s">
        <v>444</v>
      </c>
      <c r="D987" s="6"/>
      <c r="E987" s="7">
        <v>4</v>
      </c>
      <c r="F987" s="6" t="s">
        <v>162</v>
      </c>
      <c r="G987" s="17">
        <v>825000</v>
      </c>
      <c r="H987" s="17">
        <v>3300000</v>
      </c>
      <c r="I987" s="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</row>
    <row r="988" spans="1:21">
      <c r="A988" s="9">
        <v>979</v>
      </c>
      <c r="B988" s="10" t="s">
        <v>45</v>
      </c>
      <c r="C988" s="10" t="s">
        <v>46</v>
      </c>
      <c r="D988" s="11" t="s">
        <v>79</v>
      </c>
      <c r="E988" s="11"/>
      <c r="F988" s="11"/>
      <c r="G988" s="10"/>
      <c r="H988" s="12">
        <v>444680</v>
      </c>
      <c r="I988" s="11" t="s">
        <v>26</v>
      </c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</row>
    <row r="989" spans="1:21">
      <c r="A989" s="9">
        <v>980</v>
      </c>
      <c r="B989" s="13" t="s">
        <v>45</v>
      </c>
      <c r="C989" s="13" t="s">
        <v>326</v>
      </c>
      <c r="D989" s="14" t="s">
        <v>38</v>
      </c>
      <c r="E989" s="14"/>
      <c r="F989" s="14"/>
      <c r="G989" s="13"/>
      <c r="H989" s="15">
        <v>444680</v>
      </c>
      <c r="I989" s="14" t="s">
        <v>26</v>
      </c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>
        <v>1</v>
      </c>
      <c r="U989" s="19"/>
    </row>
    <row r="990" spans="1:21">
      <c r="A990" s="7">
        <v>981</v>
      </c>
      <c r="B990" s="16"/>
      <c r="C990" s="16" t="s">
        <v>445</v>
      </c>
      <c r="D990" s="6"/>
      <c r="E990" s="7">
        <v>202</v>
      </c>
      <c r="F990" s="6" t="s">
        <v>89</v>
      </c>
      <c r="G990" s="17">
        <v>2000</v>
      </c>
      <c r="H990" s="17">
        <v>404000</v>
      </c>
      <c r="I990" s="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</row>
    <row r="991" spans="1:21">
      <c r="A991" s="7">
        <v>982</v>
      </c>
      <c r="B991" s="16"/>
      <c r="C991" s="16" t="s">
        <v>802</v>
      </c>
      <c r="D991" s="6"/>
      <c r="E991" s="7">
        <v>1</v>
      </c>
      <c r="F991" s="6" t="s">
        <v>162</v>
      </c>
      <c r="G991" s="17">
        <v>40680</v>
      </c>
      <c r="H991" s="17">
        <v>40680</v>
      </c>
      <c r="I991" s="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</row>
    <row r="992" spans="1:21">
      <c r="A992" s="9">
        <v>983</v>
      </c>
      <c r="B992" s="10" t="s">
        <v>48</v>
      </c>
      <c r="C992" s="10" t="s">
        <v>49</v>
      </c>
      <c r="D992" s="11" t="s">
        <v>79</v>
      </c>
      <c r="E992" s="11"/>
      <c r="F992" s="11"/>
      <c r="G992" s="10"/>
      <c r="H992" s="12">
        <v>6476670</v>
      </c>
      <c r="I992" s="11" t="s">
        <v>26</v>
      </c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</row>
    <row r="993" spans="1:21" ht="25.5">
      <c r="A993" s="9">
        <v>984</v>
      </c>
      <c r="B993" s="13" t="s">
        <v>48</v>
      </c>
      <c r="C993" s="13" t="s">
        <v>331</v>
      </c>
      <c r="D993" s="14" t="s">
        <v>38</v>
      </c>
      <c r="E993" s="14"/>
      <c r="F993" s="14"/>
      <c r="G993" s="13"/>
      <c r="H993" s="15">
        <v>30000</v>
      </c>
      <c r="I993" s="14" t="s">
        <v>26</v>
      </c>
      <c r="J993" s="19"/>
      <c r="K993" s="19"/>
      <c r="L993" s="19"/>
      <c r="M993" s="19">
        <v>1</v>
      </c>
      <c r="N993" s="19"/>
      <c r="O993" s="19"/>
      <c r="P993" s="19"/>
      <c r="Q993" s="19"/>
      <c r="R993" s="19"/>
      <c r="S993" s="19"/>
      <c r="T993" s="19"/>
      <c r="U993" s="19"/>
    </row>
    <row r="994" spans="1:21">
      <c r="A994" s="7">
        <v>985</v>
      </c>
      <c r="B994" s="16"/>
      <c r="C994" s="16" t="s">
        <v>803</v>
      </c>
      <c r="D994" s="6"/>
      <c r="E994" s="7">
        <v>10</v>
      </c>
      <c r="F994" s="6" t="s">
        <v>81</v>
      </c>
      <c r="G994" s="17">
        <v>3000</v>
      </c>
      <c r="H994" s="17">
        <v>30000</v>
      </c>
      <c r="I994" s="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</row>
    <row r="995" spans="1:21" ht="25.5">
      <c r="A995" s="9">
        <v>986</v>
      </c>
      <c r="B995" s="13" t="s">
        <v>48</v>
      </c>
      <c r="C995" s="13" t="s">
        <v>322</v>
      </c>
      <c r="D995" s="14" t="s">
        <v>38</v>
      </c>
      <c r="E995" s="14"/>
      <c r="F995" s="14"/>
      <c r="G995" s="13"/>
      <c r="H995" s="15">
        <v>41000</v>
      </c>
      <c r="I995" s="14" t="s">
        <v>26</v>
      </c>
      <c r="J995" s="19"/>
      <c r="K995" s="19"/>
      <c r="L995" s="19">
        <v>1</v>
      </c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>
      <c r="A996" s="7">
        <v>987</v>
      </c>
      <c r="B996" s="16"/>
      <c r="C996" s="16" t="s">
        <v>804</v>
      </c>
      <c r="D996" s="6"/>
      <c r="E996" s="7">
        <v>41</v>
      </c>
      <c r="F996" s="6" t="s">
        <v>81</v>
      </c>
      <c r="G996" s="17">
        <v>1000</v>
      </c>
      <c r="H996" s="17">
        <v>41000</v>
      </c>
      <c r="I996" s="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</row>
    <row r="997" spans="1:21" ht="25.5">
      <c r="A997" s="9">
        <v>988</v>
      </c>
      <c r="B997" s="13" t="s">
        <v>48</v>
      </c>
      <c r="C997" s="13" t="s">
        <v>775</v>
      </c>
      <c r="D997" s="14" t="s">
        <v>38</v>
      </c>
      <c r="E997" s="14"/>
      <c r="F997" s="14"/>
      <c r="G997" s="13"/>
      <c r="H997" s="15">
        <v>119000</v>
      </c>
      <c r="I997" s="14" t="s">
        <v>26</v>
      </c>
      <c r="J997" s="19"/>
      <c r="K997" s="19"/>
      <c r="L997" s="19"/>
      <c r="M997" s="19"/>
      <c r="N997" s="19"/>
      <c r="O997" s="19">
        <v>1</v>
      </c>
      <c r="P997" s="19"/>
      <c r="Q997" s="19"/>
      <c r="R997" s="19"/>
      <c r="S997" s="19"/>
      <c r="T997" s="19"/>
      <c r="U997" s="19"/>
    </row>
    <row r="998" spans="1:21">
      <c r="A998" s="7">
        <v>989</v>
      </c>
      <c r="B998" s="16"/>
      <c r="C998" s="16" t="s">
        <v>805</v>
      </c>
      <c r="D998" s="6"/>
      <c r="E998" s="7">
        <v>28</v>
      </c>
      <c r="F998" s="6" t="s">
        <v>81</v>
      </c>
      <c r="G998" s="17">
        <v>1750</v>
      </c>
      <c r="H998" s="17">
        <v>49000</v>
      </c>
      <c r="I998" s="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</row>
    <row r="999" spans="1:21">
      <c r="A999" s="7">
        <v>990</v>
      </c>
      <c r="B999" s="16"/>
      <c r="C999" s="16" t="s">
        <v>806</v>
      </c>
      <c r="D999" s="6"/>
      <c r="E999" s="7">
        <v>28</v>
      </c>
      <c r="F999" s="6" t="s">
        <v>81</v>
      </c>
      <c r="G999" s="17">
        <v>1250</v>
      </c>
      <c r="H999" s="17">
        <v>35000</v>
      </c>
      <c r="I999" s="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</row>
    <row r="1000" spans="1:21">
      <c r="A1000" s="7">
        <v>991</v>
      </c>
      <c r="B1000" s="16"/>
      <c r="C1000" s="16" t="s">
        <v>807</v>
      </c>
      <c r="D1000" s="6"/>
      <c r="E1000" s="7">
        <v>28</v>
      </c>
      <c r="F1000" s="6" t="s">
        <v>81</v>
      </c>
      <c r="G1000" s="17">
        <v>1250</v>
      </c>
      <c r="H1000" s="17">
        <v>35000</v>
      </c>
      <c r="I1000" s="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</row>
    <row r="1001" spans="1:21">
      <c r="A1001" s="9">
        <v>992</v>
      </c>
      <c r="B1001" s="13" t="s">
        <v>48</v>
      </c>
      <c r="C1001" s="13" t="s">
        <v>790</v>
      </c>
      <c r="D1001" s="14" t="s">
        <v>38</v>
      </c>
      <c r="E1001" s="14"/>
      <c r="F1001" s="14"/>
      <c r="G1001" s="13"/>
      <c r="H1001" s="15">
        <v>86000</v>
      </c>
      <c r="I1001" s="14" t="s">
        <v>26</v>
      </c>
      <c r="J1001" s="19"/>
      <c r="K1001" s="19">
        <v>1</v>
      </c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</row>
    <row r="1002" spans="1:21">
      <c r="A1002" s="7">
        <v>993</v>
      </c>
      <c r="B1002" s="16"/>
      <c r="C1002" s="16" t="s">
        <v>808</v>
      </c>
      <c r="D1002" s="6"/>
      <c r="E1002" s="7">
        <v>43</v>
      </c>
      <c r="F1002" s="6" t="s">
        <v>81</v>
      </c>
      <c r="G1002" s="17">
        <v>2000</v>
      </c>
      <c r="H1002" s="17">
        <v>86000</v>
      </c>
      <c r="I1002" s="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</row>
    <row r="1003" spans="1:21" ht="25.5">
      <c r="A1003" s="9">
        <v>994</v>
      </c>
      <c r="B1003" s="13" t="s">
        <v>48</v>
      </c>
      <c r="C1003" s="13" t="s">
        <v>778</v>
      </c>
      <c r="D1003" s="14" t="s">
        <v>38</v>
      </c>
      <c r="E1003" s="14"/>
      <c r="F1003" s="14"/>
      <c r="G1003" s="13"/>
      <c r="H1003" s="15">
        <v>105000</v>
      </c>
      <c r="I1003" s="14" t="s">
        <v>26</v>
      </c>
      <c r="J1003" s="19"/>
      <c r="K1003" s="19"/>
      <c r="L1003" s="19"/>
      <c r="M1003" s="19"/>
      <c r="N1003" s="19"/>
      <c r="O1003" s="19">
        <v>1</v>
      </c>
      <c r="P1003" s="19"/>
      <c r="Q1003" s="19"/>
      <c r="R1003" s="19"/>
      <c r="S1003" s="19"/>
      <c r="T1003" s="19"/>
      <c r="U1003" s="19"/>
    </row>
    <row r="1004" spans="1:21">
      <c r="A1004" s="7">
        <v>995</v>
      </c>
      <c r="B1004" s="16"/>
      <c r="C1004" s="16" t="s">
        <v>805</v>
      </c>
      <c r="D1004" s="6"/>
      <c r="E1004" s="7">
        <v>28</v>
      </c>
      <c r="F1004" s="6" t="s">
        <v>81</v>
      </c>
      <c r="G1004" s="17">
        <v>1750</v>
      </c>
      <c r="H1004" s="17">
        <v>49000</v>
      </c>
      <c r="I1004" s="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</row>
    <row r="1005" spans="1:21">
      <c r="A1005" s="7">
        <v>996</v>
      </c>
      <c r="B1005" s="16"/>
      <c r="C1005" s="16" t="s">
        <v>806</v>
      </c>
      <c r="D1005" s="6"/>
      <c r="E1005" s="7">
        <v>28</v>
      </c>
      <c r="F1005" s="6" t="s">
        <v>81</v>
      </c>
      <c r="G1005" s="17">
        <v>1000</v>
      </c>
      <c r="H1005" s="17">
        <v>28000</v>
      </c>
      <c r="I1005" s="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</row>
    <row r="1006" spans="1:21">
      <c r="A1006" s="7">
        <v>997</v>
      </c>
      <c r="B1006" s="16"/>
      <c r="C1006" s="16" t="s">
        <v>807</v>
      </c>
      <c r="D1006" s="6"/>
      <c r="E1006" s="7">
        <v>28</v>
      </c>
      <c r="F1006" s="6" t="s">
        <v>81</v>
      </c>
      <c r="G1006" s="17">
        <v>1000</v>
      </c>
      <c r="H1006" s="17">
        <v>28000</v>
      </c>
      <c r="I1006" s="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</row>
    <row r="1007" spans="1:21" ht="25.5">
      <c r="A1007" s="9">
        <v>998</v>
      </c>
      <c r="B1007" s="13" t="s">
        <v>48</v>
      </c>
      <c r="C1007" s="13" t="s">
        <v>780</v>
      </c>
      <c r="D1007" s="14" t="s">
        <v>38</v>
      </c>
      <c r="E1007" s="14"/>
      <c r="F1007" s="14"/>
      <c r="G1007" s="13"/>
      <c r="H1007" s="15">
        <v>117600</v>
      </c>
      <c r="I1007" s="14" t="s">
        <v>26</v>
      </c>
      <c r="J1007" s="19"/>
      <c r="K1007" s="19"/>
      <c r="L1007" s="19"/>
      <c r="M1007" s="19"/>
      <c r="N1007" s="19"/>
      <c r="O1007" s="19">
        <v>1</v>
      </c>
      <c r="P1007" s="19"/>
      <c r="Q1007" s="19"/>
      <c r="R1007" s="19"/>
      <c r="S1007" s="19"/>
      <c r="T1007" s="19"/>
      <c r="U1007" s="19"/>
    </row>
    <row r="1008" spans="1:21">
      <c r="A1008" s="7">
        <v>999</v>
      </c>
      <c r="B1008" s="16"/>
      <c r="C1008" s="16" t="s">
        <v>103</v>
      </c>
      <c r="D1008" s="6"/>
      <c r="E1008" s="7">
        <v>42</v>
      </c>
      <c r="F1008" s="6" t="s">
        <v>81</v>
      </c>
      <c r="G1008" s="17">
        <v>1200</v>
      </c>
      <c r="H1008" s="17">
        <v>50400</v>
      </c>
      <c r="I1008" s="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</row>
    <row r="1009" spans="1:21">
      <c r="A1009" s="7">
        <v>1000</v>
      </c>
      <c r="B1009" s="16"/>
      <c r="C1009" s="16" t="s">
        <v>102</v>
      </c>
      <c r="D1009" s="6"/>
      <c r="E1009" s="7">
        <v>42</v>
      </c>
      <c r="F1009" s="6" t="s">
        <v>81</v>
      </c>
      <c r="G1009" s="17">
        <v>800</v>
      </c>
      <c r="H1009" s="17">
        <v>33600</v>
      </c>
      <c r="I1009" s="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</row>
    <row r="1010" spans="1:21">
      <c r="A1010" s="7">
        <v>1001</v>
      </c>
      <c r="B1010" s="16"/>
      <c r="C1010" s="16" t="s">
        <v>104</v>
      </c>
      <c r="D1010" s="6"/>
      <c r="E1010" s="7">
        <v>42</v>
      </c>
      <c r="F1010" s="6" t="s">
        <v>81</v>
      </c>
      <c r="G1010" s="17">
        <v>800</v>
      </c>
      <c r="H1010" s="17">
        <v>33600</v>
      </c>
      <c r="I1010" s="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</row>
    <row r="1011" spans="1:21" ht="25.5">
      <c r="A1011" s="9">
        <v>1002</v>
      </c>
      <c r="B1011" s="13" t="s">
        <v>48</v>
      </c>
      <c r="C1011" s="13" t="s">
        <v>403</v>
      </c>
      <c r="D1011" s="14" t="s">
        <v>38</v>
      </c>
      <c r="E1011" s="14"/>
      <c r="F1011" s="14"/>
      <c r="G1011" s="13"/>
      <c r="H1011" s="15">
        <v>190950</v>
      </c>
      <c r="I1011" s="14" t="s">
        <v>26</v>
      </c>
      <c r="J1011" s="19"/>
      <c r="K1011" s="19"/>
      <c r="L1011" s="19"/>
      <c r="M1011" s="19"/>
      <c r="N1011" s="19"/>
      <c r="O1011" s="19">
        <v>1</v>
      </c>
      <c r="P1011" s="19"/>
      <c r="Q1011" s="19"/>
      <c r="R1011" s="19"/>
      <c r="S1011" s="19"/>
      <c r="T1011" s="19"/>
      <c r="U1011" s="19"/>
    </row>
    <row r="1012" spans="1:21">
      <c r="A1012" s="7">
        <v>1003</v>
      </c>
      <c r="B1012" s="16"/>
      <c r="C1012" s="16" t="s">
        <v>806</v>
      </c>
      <c r="D1012" s="6"/>
      <c r="E1012" s="7">
        <v>67</v>
      </c>
      <c r="F1012" s="6" t="s">
        <v>81</v>
      </c>
      <c r="G1012" s="17">
        <v>600</v>
      </c>
      <c r="H1012" s="17">
        <v>40200</v>
      </c>
      <c r="I1012" s="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</row>
    <row r="1013" spans="1:21">
      <c r="A1013" s="7">
        <v>1004</v>
      </c>
      <c r="B1013" s="16"/>
      <c r="C1013" s="16" t="s">
        <v>807</v>
      </c>
      <c r="D1013" s="6"/>
      <c r="E1013" s="7">
        <v>67</v>
      </c>
      <c r="F1013" s="6" t="s">
        <v>81</v>
      </c>
      <c r="G1013" s="17">
        <v>600</v>
      </c>
      <c r="H1013" s="17">
        <v>40200</v>
      </c>
      <c r="I1013" s="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</row>
    <row r="1014" spans="1:21">
      <c r="A1014" s="7">
        <v>1005</v>
      </c>
      <c r="B1014" s="16"/>
      <c r="C1014" s="16" t="s">
        <v>809</v>
      </c>
      <c r="D1014" s="6"/>
      <c r="E1014" s="7">
        <v>67</v>
      </c>
      <c r="F1014" s="6" t="s">
        <v>81</v>
      </c>
      <c r="G1014" s="17">
        <v>750</v>
      </c>
      <c r="H1014" s="17">
        <v>50250</v>
      </c>
      <c r="I1014" s="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</row>
    <row r="1015" spans="1:21">
      <c r="A1015" s="7">
        <v>1006</v>
      </c>
      <c r="B1015" s="16"/>
      <c r="C1015" s="16" t="s">
        <v>805</v>
      </c>
      <c r="D1015" s="6"/>
      <c r="E1015" s="7">
        <v>67</v>
      </c>
      <c r="F1015" s="6" t="s">
        <v>81</v>
      </c>
      <c r="G1015" s="17">
        <v>900</v>
      </c>
      <c r="H1015" s="17">
        <v>60300</v>
      </c>
      <c r="I1015" s="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</row>
    <row r="1016" spans="1:21">
      <c r="A1016" s="9">
        <v>1007</v>
      </c>
      <c r="B1016" s="13" t="s">
        <v>48</v>
      </c>
      <c r="C1016" s="13" t="s">
        <v>748</v>
      </c>
      <c r="D1016" s="14" t="s">
        <v>38</v>
      </c>
      <c r="E1016" s="14"/>
      <c r="F1016" s="14"/>
      <c r="G1016" s="13"/>
      <c r="H1016" s="15">
        <v>2188750</v>
      </c>
      <c r="I1016" s="14" t="s">
        <v>26</v>
      </c>
      <c r="J1016" s="19">
        <v>2</v>
      </c>
      <c r="K1016" s="19"/>
      <c r="L1016" s="19"/>
      <c r="M1016" s="19">
        <v>3</v>
      </c>
      <c r="N1016" s="19"/>
      <c r="O1016" s="19"/>
      <c r="P1016" s="19">
        <v>2</v>
      </c>
      <c r="Q1016" s="19"/>
      <c r="R1016" s="19"/>
      <c r="S1016" s="19">
        <v>3</v>
      </c>
      <c r="T1016" s="19"/>
      <c r="U1016" s="19"/>
    </row>
    <row r="1017" spans="1:21">
      <c r="A1017" s="7">
        <v>1008</v>
      </c>
      <c r="B1017" s="16"/>
      <c r="C1017" s="16" t="s">
        <v>160</v>
      </c>
      <c r="D1017" s="6"/>
      <c r="E1017" s="7">
        <v>150</v>
      </c>
      <c r="F1017" s="6" t="s">
        <v>109</v>
      </c>
      <c r="G1017" s="17">
        <v>525</v>
      </c>
      <c r="H1017" s="17">
        <v>78750</v>
      </c>
      <c r="I1017" s="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</row>
    <row r="1018" spans="1:21">
      <c r="A1018" s="7">
        <v>1009</v>
      </c>
      <c r="B1018" s="16"/>
      <c r="C1018" s="16" t="s">
        <v>810</v>
      </c>
      <c r="D1018" s="6"/>
      <c r="E1018" s="7">
        <v>100</v>
      </c>
      <c r="F1018" s="6" t="s">
        <v>162</v>
      </c>
      <c r="G1018" s="17">
        <v>1500</v>
      </c>
      <c r="H1018" s="17">
        <v>150000</v>
      </c>
      <c r="I1018" s="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</row>
    <row r="1019" spans="1:21">
      <c r="A1019" s="7">
        <v>1010</v>
      </c>
      <c r="B1019" s="16"/>
      <c r="C1019" s="16" t="s">
        <v>811</v>
      </c>
      <c r="D1019" s="6"/>
      <c r="E1019" s="7">
        <v>400</v>
      </c>
      <c r="F1019" s="6" t="s">
        <v>81</v>
      </c>
      <c r="G1019" s="17">
        <v>1250</v>
      </c>
      <c r="H1019" s="17">
        <v>500000</v>
      </c>
      <c r="I1019" s="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</row>
    <row r="1020" spans="1:21">
      <c r="A1020" s="7">
        <v>1011</v>
      </c>
      <c r="B1020" s="16"/>
      <c r="C1020" s="16" t="s">
        <v>812</v>
      </c>
      <c r="D1020" s="6"/>
      <c r="E1020" s="7">
        <v>400</v>
      </c>
      <c r="F1020" s="6" t="s">
        <v>81</v>
      </c>
      <c r="G1020" s="17">
        <v>750</v>
      </c>
      <c r="H1020" s="17">
        <v>300000</v>
      </c>
      <c r="I1020" s="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</row>
    <row r="1021" spans="1:21">
      <c r="A1021" s="7">
        <v>1012</v>
      </c>
      <c r="B1021" s="16"/>
      <c r="C1021" s="16" t="s">
        <v>813</v>
      </c>
      <c r="D1021" s="6"/>
      <c r="E1021" s="7">
        <v>400</v>
      </c>
      <c r="F1021" s="6" t="s">
        <v>81</v>
      </c>
      <c r="G1021" s="17">
        <v>1250</v>
      </c>
      <c r="H1021" s="17">
        <v>500000</v>
      </c>
      <c r="I1021" s="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</row>
    <row r="1022" spans="1:21">
      <c r="A1022" s="7">
        <v>1013</v>
      </c>
      <c r="B1022" s="16"/>
      <c r="C1022" s="16" t="s">
        <v>814</v>
      </c>
      <c r="D1022" s="6"/>
      <c r="E1022" s="7">
        <v>400</v>
      </c>
      <c r="F1022" s="6" t="s">
        <v>81</v>
      </c>
      <c r="G1022" s="17">
        <v>750</v>
      </c>
      <c r="H1022" s="17">
        <v>300000</v>
      </c>
      <c r="I1022" s="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</row>
    <row r="1023" spans="1:21">
      <c r="A1023" s="7">
        <v>1014</v>
      </c>
      <c r="B1023" s="16"/>
      <c r="C1023" s="16" t="s">
        <v>815</v>
      </c>
      <c r="D1023" s="6"/>
      <c r="E1023" s="7">
        <v>400</v>
      </c>
      <c r="F1023" s="6" t="s">
        <v>81</v>
      </c>
      <c r="G1023" s="17">
        <v>900</v>
      </c>
      <c r="H1023" s="17">
        <v>360000</v>
      </c>
      <c r="I1023" s="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</row>
    <row r="1024" spans="1:21" ht="25.5">
      <c r="A1024" s="9">
        <v>1015</v>
      </c>
      <c r="B1024" s="13" t="s">
        <v>48</v>
      </c>
      <c r="C1024" s="13" t="s">
        <v>337</v>
      </c>
      <c r="D1024" s="14" t="s">
        <v>38</v>
      </c>
      <c r="E1024" s="14"/>
      <c r="F1024" s="14"/>
      <c r="G1024" s="13"/>
      <c r="H1024" s="15">
        <v>1690520</v>
      </c>
      <c r="I1024" s="14" t="s">
        <v>26</v>
      </c>
      <c r="J1024" s="19">
        <v>2</v>
      </c>
      <c r="K1024" s="19"/>
      <c r="L1024" s="19"/>
      <c r="M1024" s="19"/>
      <c r="N1024" s="19">
        <v>2</v>
      </c>
      <c r="O1024" s="19"/>
      <c r="P1024" s="19">
        <v>2</v>
      </c>
      <c r="Q1024" s="19"/>
      <c r="R1024" s="19"/>
      <c r="S1024" s="19">
        <v>2</v>
      </c>
      <c r="T1024" s="19"/>
      <c r="U1024" s="19"/>
    </row>
    <row r="1025" spans="1:21">
      <c r="A1025" s="7">
        <v>1016</v>
      </c>
      <c r="B1025" s="16"/>
      <c r="C1025" s="16" t="s">
        <v>160</v>
      </c>
      <c r="D1025" s="6"/>
      <c r="E1025" s="7">
        <v>120</v>
      </c>
      <c r="F1025" s="6" t="s">
        <v>109</v>
      </c>
      <c r="G1025" s="17">
        <v>525</v>
      </c>
      <c r="H1025" s="17">
        <v>63000</v>
      </c>
      <c r="I1025" s="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</row>
    <row r="1026" spans="1:21">
      <c r="A1026" s="7">
        <v>1017</v>
      </c>
      <c r="B1026" s="16"/>
      <c r="C1026" s="16" t="s">
        <v>810</v>
      </c>
      <c r="D1026" s="6"/>
      <c r="E1026" s="7">
        <v>32</v>
      </c>
      <c r="F1026" s="6" t="s">
        <v>162</v>
      </c>
      <c r="G1026" s="17">
        <v>1500</v>
      </c>
      <c r="H1026" s="17">
        <v>48000</v>
      </c>
      <c r="I1026" s="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</row>
    <row r="1027" spans="1:21">
      <c r="A1027" s="7">
        <v>1018</v>
      </c>
      <c r="B1027" s="16"/>
      <c r="C1027" s="16" t="s">
        <v>816</v>
      </c>
      <c r="D1027" s="6"/>
      <c r="E1027" s="7">
        <v>280</v>
      </c>
      <c r="F1027" s="6" t="s">
        <v>81</v>
      </c>
      <c r="G1027" s="17">
        <v>1000</v>
      </c>
      <c r="H1027" s="17">
        <v>280000</v>
      </c>
      <c r="I1027" s="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</row>
    <row r="1028" spans="1:21">
      <c r="A1028" s="7">
        <v>1019</v>
      </c>
      <c r="B1028" s="16"/>
      <c r="C1028" s="16" t="s">
        <v>817</v>
      </c>
      <c r="D1028" s="6"/>
      <c r="E1028" s="7">
        <v>280</v>
      </c>
      <c r="F1028" s="6" t="s">
        <v>81</v>
      </c>
      <c r="G1028" s="17">
        <v>720</v>
      </c>
      <c r="H1028" s="17">
        <v>201600</v>
      </c>
      <c r="I1028" s="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</row>
    <row r="1029" spans="1:21">
      <c r="A1029" s="7">
        <v>1020</v>
      </c>
      <c r="B1029" s="16"/>
      <c r="C1029" s="16" t="s">
        <v>818</v>
      </c>
      <c r="D1029" s="6"/>
      <c r="E1029" s="7">
        <v>280</v>
      </c>
      <c r="F1029" s="6" t="s">
        <v>81</v>
      </c>
      <c r="G1029" s="17">
        <v>1200</v>
      </c>
      <c r="H1029" s="17">
        <v>336000</v>
      </c>
      <c r="I1029" s="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</row>
    <row r="1030" spans="1:21">
      <c r="A1030" s="7">
        <v>1021</v>
      </c>
      <c r="B1030" s="16"/>
      <c r="C1030" s="16" t="s">
        <v>819</v>
      </c>
      <c r="D1030" s="6"/>
      <c r="E1030" s="7">
        <v>280</v>
      </c>
      <c r="F1030" s="6" t="s">
        <v>81</v>
      </c>
      <c r="G1030" s="17">
        <v>720</v>
      </c>
      <c r="H1030" s="17">
        <v>201600</v>
      </c>
      <c r="I1030" s="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</row>
    <row r="1031" spans="1:21">
      <c r="A1031" s="7">
        <v>1022</v>
      </c>
      <c r="B1031" s="16"/>
      <c r="C1031" s="16" t="s">
        <v>820</v>
      </c>
      <c r="D1031" s="6"/>
      <c r="E1031" s="7">
        <v>280</v>
      </c>
      <c r="F1031" s="6" t="s">
        <v>81</v>
      </c>
      <c r="G1031" s="17">
        <v>1400</v>
      </c>
      <c r="H1031" s="17">
        <v>392000</v>
      </c>
      <c r="I1031" s="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</row>
    <row r="1032" spans="1:21">
      <c r="A1032" s="7">
        <v>1023</v>
      </c>
      <c r="B1032" s="16"/>
      <c r="C1032" s="16" t="s">
        <v>174</v>
      </c>
      <c r="D1032" s="6"/>
      <c r="E1032" s="7">
        <v>280</v>
      </c>
      <c r="F1032" s="6" t="s">
        <v>85</v>
      </c>
      <c r="G1032" s="17">
        <v>450</v>
      </c>
      <c r="H1032" s="17">
        <v>126000</v>
      </c>
      <c r="I1032" s="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</row>
    <row r="1033" spans="1:21">
      <c r="A1033" s="7">
        <v>1024</v>
      </c>
      <c r="B1033" s="16"/>
      <c r="C1033" s="16" t="s">
        <v>124</v>
      </c>
      <c r="D1033" s="6"/>
      <c r="E1033" s="7">
        <v>16</v>
      </c>
      <c r="F1033" s="6" t="s">
        <v>283</v>
      </c>
      <c r="G1033" s="17">
        <v>520</v>
      </c>
      <c r="H1033" s="17">
        <v>8320</v>
      </c>
      <c r="I1033" s="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</row>
    <row r="1034" spans="1:21">
      <c r="A1034" s="7">
        <v>1025</v>
      </c>
      <c r="B1034" s="16"/>
      <c r="C1034" s="16" t="s">
        <v>600</v>
      </c>
      <c r="D1034" s="6"/>
      <c r="E1034" s="7">
        <v>120</v>
      </c>
      <c r="F1034" s="6" t="s">
        <v>109</v>
      </c>
      <c r="G1034" s="17">
        <v>150</v>
      </c>
      <c r="H1034" s="17">
        <v>18000</v>
      </c>
      <c r="I1034" s="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</row>
    <row r="1035" spans="1:21">
      <c r="A1035" s="7">
        <v>1026</v>
      </c>
      <c r="B1035" s="16"/>
      <c r="C1035" s="16" t="s">
        <v>341</v>
      </c>
      <c r="D1035" s="6"/>
      <c r="E1035" s="7">
        <v>80</v>
      </c>
      <c r="F1035" s="6" t="s">
        <v>109</v>
      </c>
      <c r="G1035" s="17">
        <v>200</v>
      </c>
      <c r="H1035" s="17">
        <v>16000</v>
      </c>
      <c r="I1035" s="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</row>
    <row r="1036" spans="1:21">
      <c r="A1036" s="9">
        <v>1027</v>
      </c>
      <c r="B1036" s="13" t="s">
        <v>48</v>
      </c>
      <c r="C1036" s="13" t="s">
        <v>786</v>
      </c>
      <c r="D1036" s="14" t="s">
        <v>38</v>
      </c>
      <c r="E1036" s="14"/>
      <c r="F1036" s="14"/>
      <c r="G1036" s="13"/>
      <c r="H1036" s="15">
        <v>243000</v>
      </c>
      <c r="I1036" s="14" t="s">
        <v>26</v>
      </c>
      <c r="J1036" s="19"/>
      <c r="K1036" s="19">
        <v>1</v>
      </c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</row>
    <row r="1037" spans="1:21">
      <c r="A1037" s="7">
        <v>1028</v>
      </c>
      <c r="B1037" s="16"/>
      <c r="C1037" s="16" t="s">
        <v>821</v>
      </c>
      <c r="D1037" s="6"/>
      <c r="E1037" s="7">
        <v>30</v>
      </c>
      <c r="F1037" s="6" t="s">
        <v>81</v>
      </c>
      <c r="G1037" s="17">
        <v>8100</v>
      </c>
      <c r="H1037" s="17">
        <v>243000</v>
      </c>
      <c r="I1037" s="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</row>
    <row r="1038" spans="1:21" ht="25.5">
      <c r="A1038" s="9">
        <v>1029</v>
      </c>
      <c r="B1038" s="13" t="s">
        <v>48</v>
      </c>
      <c r="C1038" s="13" t="s">
        <v>421</v>
      </c>
      <c r="D1038" s="14" t="s">
        <v>38</v>
      </c>
      <c r="E1038" s="14"/>
      <c r="F1038" s="14"/>
      <c r="G1038" s="13"/>
      <c r="H1038" s="15">
        <v>551750</v>
      </c>
      <c r="I1038" s="14" t="s">
        <v>26</v>
      </c>
      <c r="J1038" s="19"/>
      <c r="K1038" s="19"/>
      <c r="L1038" s="19"/>
      <c r="M1038" s="19"/>
      <c r="N1038" s="19"/>
      <c r="O1038" s="19"/>
      <c r="P1038" s="19">
        <v>1</v>
      </c>
      <c r="Q1038" s="19"/>
      <c r="R1038" s="19"/>
      <c r="S1038" s="19"/>
      <c r="T1038" s="19"/>
      <c r="U1038" s="19"/>
    </row>
    <row r="1039" spans="1:21">
      <c r="A1039" s="7">
        <v>1030</v>
      </c>
      <c r="B1039" s="16"/>
      <c r="C1039" s="16" t="s">
        <v>822</v>
      </c>
      <c r="D1039" s="6"/>
      <c r="E1039" s="7">
        <v>4</v>
      </c>
      <c r="F1039" s="6" t="s">
        <v>226</v>
      </c>
      <c r="G1039" s="17">
        <v>137937.5</v>
      </c>
      <c r="H1039" s="17">
        <v>551750</v>
      </c>
      <c r="I1039" s="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</row>
    <row r="1040" spans="1:21">
      <c r="A1040" s="9">
        <v>1031</v>
      </c>
      <c r="B1040" s="13" t="s">
        <v>48</v>
      </c>
      <c r="C1040" s="13" t="s">
        <v>754</v>
      </c>
      <c r="D1040" s="14" t="s">
        <v>38</v>
      </c>
      <c r="E1040" s="14"/>
      <c r="F1040" s="14"/>
      <c r="G1040" s="13"/>
      <c r="H1040" s="15">
        <v>40000</v>
      </c>
      <c r="I1040" s="14" t="s">
        <v>26</v>
      </c>
      <c r="J1040" s="19"/>
      <c r="K1040" s="19"/>
      <c r="L1040" s="19"/>
      <c r="M1040" s="19">
        <v>1</v>
      </c>
      <c r="N1040" s="19"/>
      <c r="O1040" s="19"/>
      <c r="P1040" s="19"/>
      <c r="Q1040" s="19"/>
      <c r="R1040" s="19"/>
      <c r="S1040" s="19"/>
      <c r="T1040" s="19"/>
      <c r="U1040" s="19"/>
    </row>
    <row r="1041" spans="1:21">
      <c r="A1041" s="7">
        <v>1032</v>
      </c>
      <c r="B1041" s="16"/>
      <c r="C1041" s="16" t="s">
        <v>823</v>
      </c>
      <c r="D1041" s="6"/>
      <c r="E1041" s="7">
        <v>20</v>
      </c>
      <c r="F1041" s="6" t="s">
        <v>81</v>
      </c>
      <c r="G1041" s="17">
        <v>2000</v>
      </c>
      <c r="H1041" s="17">
        <v>40000</v>
      </c>
      <c r="I1041" s="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</row>
    <row r="1042" spans="1:21">
      <c r="A1042" s="9">
        <v>1033</v>
      </c>
      <c r="B1042" s="13" t="s">
        <v>48</v>
      </c>
      <c r="C1042" s="13" t="s">
        <v>789</v>
      </c>
      <c r="D1042" s="14" t="s">
        <v>38</v>
      </c>
      <c r="E1042" s="14"/>
      <c r="F1042" s="14"/>
      <c r="G1042" s="13"/>
      <c r="H1042" s="15">
        <v>51600</v>
      </c>
      <c r="I1042" s="14" t="s">
        <v>26</v>
      </c>
      <c r="J1042" s="19"/>
      <c r="K1042" s="19">
        <v>1</v>
      </c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</row>
    <row r="1043" spans="1:21">
      <c r="A1043" s="7">
        <v>1034</v>
      </c>
      <c r="B1043" s="16"/>
      <c r="C1043" s="16" t="s">
        <v>824</v>
      </c>
      <c r="D1043" s="6"/>
      <c r="E1043" s="7">
        <v>43</v>
      </c>
      <c r="F1043" s="6" t="s">
        <v>81</v>
      </c>
      <c r="G1043" s="17">
        <v>1200</v>
      </c>
      <c r="H1043" s="17">
        <v>51600</v>
      </c>
      <c r="I1043" s="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</row>
    <row r="1044" spans="1:21" ht="51">
      <c r="A1044" s="9">
        <v>1035</v>
      </c>
      <c r="B1044" s="13" t="s">
        <v>48</v>
      </c>
      <c r="C1044" s="13" t="s">
        <v>825</v>
      </c>
      <c r="D1044" s="14" t="s">
        <v>38</v>
      </c>
      <c r="E1044" s="14"/>
      <c r="F1044" s="14"/>
      <c r="G1044" s="13"/>
      <c r="H1044" s="15">
        <v>30000</v>
      </c>
      <c r="I1044" s="14" t="s">
        <v>26</v>
      </c>
      <c r="J1044" s="19"/>
      <c r="K1044" s="19"/>
      <c r="L1044" s="19"/>
      <c r="M1044" s="19"/>
      <c r="N1044" s="19"/>
      <c r="O1044" s="19"/>
      <c r="P1044" s="19">
        <v>1</v>
      </c>
      <c r="Q1044" s="19"/>
      <c r="R1044" s="19"/>
      <c r="S1044" s="19"/>
      <c r="T1044" s="19"/>
      <c r="U1044" s="19"/>
    </row>
    <row r="1045" spans="1:21">
      <c r="A1045" s="7">
        <v>1036</v>
      </c>
      <c r="B1045" s="16"/>
      <c r="C1045" s="16" t="s">
        <v>803</v>
      </c>
      <c r="D1045" s="6"/>
      <c r="E1045" s="7">
        <v>10</v>
      </c>
      <c r="F1045" s="6" t="s">
        <v>81</v>
      </c>
      <c r="G1045" s="17">
        <v>3000</v>
      </c>
      <c r="H1045" s="17">
        <v>30000</v>
      </c>
      <c r="I1045" s="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</row>
    <row r="1046" spans="1:21" ht="25.5">
      <c r="A1046" s="9">
        <v>1037</v>
      </c>
      <c r="B1046" s="13" t="s">
        <v>48</v>
      </c>
      <c r="C1046" s="13" t="s">
        <v>740</v>
      </c>
      <c r="D1046" s="14" t="s">
        <v>38</v>
      </c>
      <c r="E1046" s="14"/>
      <c r="F1046" s="14"/>
      <c r="G1046" s="13"/>
      <c r="H1046" s="15">
        <v>179550</v>
      </c>
      <c r="I1046" s="14" t="s">
        <v>26</v>
      </c>
      <c r="J1046" s="19"/>
      <c r="K1046" s="19"/>
      <c r="L1046" s="19"/>
      <c r="M1046" s="19"/>
      <c r="N1046" s="19"/>
      <c r="O1046" s="19">
        <v>1</v>
      </c>
      <c r="P1046" s="19"/>
      <c r="Q1046" s="19"/>
      <c r="R1046" s="19"/>
      <c r="S1046" s="19"/>
      <c r="T1046" s="19"/>
      <c r="U1046" s="19"/>
    </row>
    <row r="1047" spans="1:21">
      <c r="A1047" s="7">
        <v>1038</v>
      </c>
      <c r="B1047" s="16"/>
      <c r="C1047" s="16" t="s">
        <v>809</v>
      </c>
      <c r="D1047" s="6"/>
      <c r="E1047" s="7">
        <v>63</v>
      </c>
      <c r="F1047" s="6" t="s">
        <v>81</v>
      </c>
      <c r="G1047" s="17">
        <v>750</v>
      </c>
      <c r="H1047" s="17">
        <v>47250</v>
      </c>
      <c r="I1047" s="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</row>
    <row r="1048" spans="1:21">
      <c r="A1048" s="7">
        <v>1039</v>
      </c>
      <c r="B1048" s="16"/>
      <c r="C1048" s="16" t="s">
        <v>805</v>
      </c>
      <c r="D1048" s="6"/>
      <c r="E1048" s="7">
        <v>63</v>
      </c>
      <c r="F1048" s="6" t="s">
        <v>81</v>
      </c>
      <c r="G1048" s="17">
        <v>900</v>
      </c>
      <c r="H1048" s="17">
        <v>56700</v>
      </c>
      <c r="I1048" s="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</row>
    <row r="1049" spans="1:21">
      <c r="A1049" s="7">
        <v>1040</v>
      </c>
      <c r="B1049" s="16"/>
      <c r="C1049" s="16" t="s">
        <v>806</v>
      </c>
      <c r="D1049" s="6"/>
      <c r="E1049" s="7">
        <v>63</v>
      </c>
      <c r="F1049" s="6" t="s">
        <v>81</v>
      </c>
      <c r="G1049" s="17">
        <v>600</v>
      </c>
      <c r="H1049" s="17">
        <v>37800</v>
      </c>
      <c r="I1049" s="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</row>
    <row r="1050" spans="1:21">
      <c r="A1050" s="7">
        <v>1041</v>
      </c>
      <c r="B1050" s="16"/>
      <c r="C1050" s="16" t="s">
        <v>807</v>
      </c>
      <c r="D1050" s="6"/>
      <c r="E1050" s="7">
        <v>63</v>
      </c>
      <c r="F1050" s="6" t="s">
        <v>81</v>
      </c>
      <c r="G1050" s="17">
        <v>600</v>
      </c>
      <c r="H1050" s="17">
        <v>37800</v>
      </c>
      <c r="I1050" s="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</row>
    <row r="1051" spans="1:21" ht="25.5">
      <c r="A1051" s="9">
        <v>1042</v>
      </c>
      <c r="B1051" s="13" t="s">
        <v>48</v>
      </c>
      <c r="C1051" s="13" t="s">
        <v>723</v>
      </c>
      <c r="D1051" s="14" t="s">
        <v>38</v>
      </c>
      <c r="E1051" s="14"/>
      <c r="F1051" s="14"/>
      <c r="G1051" s="13"/>
      <c r="H1051" s="15">
        <v>253080</v>
      </c>
      <c r="I1051" s="14" t="s">
        <v>26</v>
      </c>
      <c r="J1051" s="19"/>
      <c r="K1051" s="19"/>
      <c r="L1051" s="19"/>
      <c r="M1051" s="19"/>
      <c r="N1051" s="19"/>
      <c r="O1051" s="19">
        <v>1</v>
      </c>
      <c r="P1051" s="19"/>
      <c r="Q1051" s="19"/>
      <c r="R1051" s="19"/>
      <c r="S1051" s="19"/>
      <c r="T1051" s="19"/>
      <c r="U1051" s="19"/>
    </row>
    <row r="1052" spans="1:21">
      <c r="A1052" s="7">
        <v>1043</v>
      </c>
      <c r="B1052" s="16"/>
      <c r="C1052" s="16" t="s">
        <v>454</v>
      </c>
      <c r="D1052" s="6"/>
      <c r="E1052" s="7">
        <v>111</v>
      </c>
      <c r="F1052" s="6" t="s">
        <v>81</v>
      </c>
      <c r="G1052" s="17">
        <v>600</v>
      </c>
      <c r="H1052" s="17">
        <v>66600</v>
      </c>
      <c r="I1052" s="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</row>
    <row r="1053" spans="1:21">
      <c r="A1053" s="7">
        <v>1044</v>
      </c>
      <c r="B1053" s="16"/>
      <c r="C1053" s="16" t="s">
        <v>103</v>
      </c>
      <c r="D1053" s="6"/>
      <c r="E1053" s="7">
        <v>111</v>
      </c>
      <c r="F1053" s="6" t="s">
        <v>81</v>
      </c>
      <c r="G1053" s="17">
        <v>720</v>
      </c>
      <c r="H1053" s="17">
        <v>79920</v>
      </c>
      <c r="I1053" s="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</row>
    <row r="1054" spans="1:21">
      <c r="A1054" s="7">
        <v>1045</v>
      </c>
      <c r="B1054" s="16"/>
      <c r="C1054" s="16" t="s">
        <v>102</v>
      </c>
      <c r="D1054" s="6"/>
      <c r="E1054" s="7">
        <v>111</v>
      </c>
      <c r="F1054" s="6" t="s">
        <v>81</v>
      </c>
      <c r="G1054" s="17">
        <v>480</v>
      </c>
      <c r="H1054" s="17">
        <v>53280</v>
      </c>
      <c r="I1054" s="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</row>
    <row r="1055" spans="1:21">
      <c r="A1055" s="7">
        <v>1046</v>
      </c>
      <c r="B1055" s="16"/>
      <c r="C1055" s="16" t="s">
        <v>104</v>
      </c>
      <c r="D1055" s="6"/>
      <c r="E1055" s="7">
        <v>111</v>
      </c>
      <c r="F1055" s="6" t="s">
        <v>81</v>
      </c>
      <c r="G1055" s="17">
        <v>480</v>
      </c>
      <c r="H1055" s="17">
        <v>53280</v>
      </c>
      <c r="I1055" s="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</row>
    <row r="1056" spans="1:21" ht="38.25">
      <c r="A1056" s="9">
        <v>1047</v>
      </c>
      <c r="B1056" s="13" t="s">
        <v>48</v>
      </c>
      <c r="C1056" s="13" t="s">
        <v>752</v>
      </c>
      <c r="D1056" s="14" t="s">
        <v>38</v>
      </c>
      <c r="E1056" s="14"/>
      <c r="F1056" s="14"/>
      <c r="G1056" s="13"/>
      <c r="H1056" s="15">
        <v>72000</v>
      </c>
      <c r="I1056" s="14" t="s">
        <v>26</v>
      </c>
      <c r="J1056" s="19"/>
      <c r="K1056" s="19"/>
      <c r="L1056" s="19"/>
      <c r="M1056" s="19"/>
      <c r="N1056" s="19"/>
      <c r="O1056" s="19"/>
      <c r="P1056" s="19"/>
      <c r="Q1056" s="19">
        <v>1</v>
      </c>
      <c r="R1056" s="19"/>
      <c r="S1056" s="19"/>
      <c r="T1056" s="19"/>
      <c r="U1056" s="19"/>
    </row>
    <row r="1057" spans="1:21">
      <c r="A1057" s="7">
        <v>1048</v>
      </c>
      <c r="B1057" s="16"/>
      <c r="C1057" s="16" t="s">
        <v>826</v>
      </c>
      <c r="D1057" s="6"/>
      <c r="E1057" s="7">
        <v>40</v>
      </c>
      <c r="F1057" s="6" t="s">
        <v>81</v>
      </c>
      <c r="G1057" s="17">
        <v>1800</v>
      </c>
      <c r="H1057" s="17">
        <v>72000</v>
      </c>
      <c r="I1057" s="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</row>
    <row r="1058" spans="1:21" ht="25.5">
      <c r="A1058" s="9">
        <v>1049</v>
      </c>
      <c r="B1058" s="13" t="s">
        <v>48</v>
      </c>
      <c r="C1058" s="13" t="s">
        <v>782</v>
      </c>
      <c r="D1058" s="14" t="s">
        <v>38</v>
      </c>
      <c r="E1058" s="14"/>
      <c r="F1058" s="14"/>
      <c r="G1058" s="13"/>
      <c r="H1058" s="15">
        <v>98280</v>
      </c>
      <c r="I1058" s="14" t="s">
        <v>26</v>
      </c>
      <c r="J1058" s="19"/>
      <c r="K1058" s="19"/>
      <c r="L1058" s="19"/>
      <c r="M1058" s="19"/>
      <c r="N1058" s="19"/>
      <c r="O1058" s="19">
        <v>1</v>
      </c>
      <c r="P1058" s="19"/>
      <c r="Q1058" s="19"/>
      <c r="R1058" s="19"/>
      <c r="S1058" s="19"/>
      <c r="T1058" s="19"/>
      <c r="U1058" s="19"/>
    </row>
    <row r="1059" spans="1:21">
      <c r="A1059" s="7">
        <v>1050</v>
      </c>
      <c r="B1059" s="16"/>
      <c r="C1059" s="16" t="s">
        <v>463</v>
      </c>
      <c r="D1059" s="6"/>
      <c r="E1059" s="7">
        <v>42</v>
      </c>
      <c r="F1059" s="6" t="s">
        <v>81</v>
      </c>
      <c r="G1059" s="17">
        <v>720</v>
      </c>
      <c r="H1059" s="17">
        <v>30240</v>
      </c>
      <c r="I1059" s="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</row>
    <row r="1060" spans="1:21">
      <c r="A1060" s="7">
        <v>1051</v>
      </c>
      <c r="B1060" s="16"/>
      <c r="C1060" s="16" t="s">
        <v>311</v>
      </c>
      <c r="D1060" s="6"/>
      <c r="E1060" s="7">
        <v>42</v>
      </c>
      <c r="F1060" s="6" t="s">
        <v>81</v>
      </c>
      <c r="G1060" s="17">
        <v>720</v>
      </c>
      <c r="H1060" s="17">
        <v>30240</v>
      </c>
      <c r="I1060" s="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</row>
    <row r="1061" spans="1:21">
      <c r="A1061" s="7">
        <v>1052</v>
      </c>
      <c r="B1061" s="16"/>
      <c r="C1061" s="16" t="s">
        <v>312</v>
      </c>
      <c r="D1061" s="6"/>
      <c r="E1061" s="7">
        <v>42</v>
      </c>
      <c r="F1061" s="6" t="s">
        <v>81</v>
      </c>
      <c r="G1061" s="17">
        <v>900</v>
      </c>
      <c r="H1061" s="17">
        <v>37800</v>
      </c>
      <c r="I1061" s="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</row>
    <row r="1062" spans="1:21" ht="25.5">
      <c r="A1062" s="9">
        <v>1053</v>
      </c>
      <c r="B1062" s="13" t="s">
        <v>48</v>
      </c>
      <c r="C1062" s="13" t="s">
        <v>744</v>
      </c>
      <c r="D1062" s="14" t="s">
        <v>38</v>
      </c>
      <c r="E1062" s="14"/>
      <c r="F1062" s="14"/>
      <c r="G1062" s="13"/>
      <c r="H1062" s="15">
        <v>247470</v>
      </c>
      <c r="I1062" s="14" t="s">
        <v>26</v>
      </c>
      <c r="J1062" s="19"/>
      <c r="K1062" s="19"/>
      <c r="L1062" s="19"/>
      <c r="M1062" s="19"/>
      <c r="N1062" s="19"/>
      <c r="O1062" s="19">
        <v>1</v>
      </c>
      <c r="P1062" s="19"/>
      <c r="Q1062" s="19"/>
      <c r="R1062" s="19"/>
      <c r="S1062" s="19"/>
      <c r="T1062" s="19"/>
      <c r="U1062" s="19"/>
    </row>
    <row r="1063" spans="1:21">
      <c r="A1063" s="7">
        <v>1054</v>
      </c>
      <c r="B1063" s="16"/>
      <c r="C1063" s="16" t="s">
        <v>270</v>
      </c>
      <c r="D1063" s="6"/>
      <c r="E1063" s="7">
        <v>113</v>
      </c>
      <c r="F1063" s="6" t="s">
        <v>81</v>
      </c>
      <c r="G1063" s="17">
        <v>540</v>
      </c>
      <c r="H1063" s="17">
        <v>61020</v>
      </c>
      <c r="I1063" s="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</row>
    <row r="1064" spans="1:21">
      <c r="A1064" s="7">
        <v>1055</v>
      </c>
      <c r="B1064" s="16"/>
      <c r="C1064" s="16" t="s">
        <v>272</v>
      </c>
      <c r="D1064" s="6"/>
      <c r="E1064" s="7">
        <v>113</v>
      </c>
      <c r="F1064" s="6" t="s">
        <v>81</v>
      </c>
      <c r="G1064" s="17">
        <v>750</v>
      </c>
      <c r="H1064" s="17">
        <v>84750</v>
      </c>
      <c r="I1064" s="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</row>
    <row r="1065" spans="1:21">
      <c r="A1065" s="7">
        <v>1056</v>
      </c>
      <c r="B1065" s="16"/>
      <c r="C1065" s="16" t="s">
        <v>271</v>
      </c>
      <c r="D1065" s="6"/>
      <c r="E1065" s="7">
        <v>113</v>
      </c>
      <c r="F1065" s="6" t="s">
        <v>81</v>
      </c>
      <c r="G1065" s="17">
        <v>450</v>
      </c>
      <c r="H1065" s="17">
        <v>50850</v>
      </c>
      <c r="I1065" s="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</row>
    <row r="1066" spans="1:21">
      <c r="A1066" s="7">
        <v>1057</v>
      </c>
      <c r="B1066" s="16"/>
      <c r="C1066" s="16" t="s">
        <v>273</v>
      </c>
      <c r="D1066" s="6"/>
      <c r="E1066" s="7">
        <v>113</v>
      </c>
      <c r="F1066" s="6" t="s">
        <v>81</v>
      </c>
      <c r="G1066" s="17">
        <v>450</v>
      </c>
      <c r="H1066" s="17">
        <v>50850</v>
      </c>
      <c r="I1066" s="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</row>
    <row r="1067" spans="1:21" ht="25.5">
      <c r="A1067" s="9">
        <v>1058</v>
      </c>
      <c r="B1067" s="13" t="s">
        <v>48</v>
      </c>
      <c r="C1067" s="13" t="s">
        <v>785</v>
      </c>
      <c r="D1067" s="14" t="s">
        <v>38</v>
      </c>
      <c r="E1067" s="14"/>
      <c r="F1067" s="14"/>
      <c r="G1067" s="13"/>
      <c r="H1067" s="15">
        <v>141120</v>
      </c>
      <c r="I1067" s="14" t="s">
        <v>26</v>
      </c>
      <c r="J1067" s="19"/>
      <c r="K1067" s="19"/>
      <c r="L1067" s="19"/>
      <c r="M1067" s="19"/>
      <c r="N1067" s="19"/>
      <c r="O1067" s="19">
        <v>1</v>
      </c>
      <c r="P1067" s="19"/>
      <c r="Q1067" s="19"/>
      <c r="R1067" s="19"/>
      <c r="S1067" s="19"/>
      <c r="T1067" s="19"/>
      <c r="U1067" s="19"/>
    </row>
    <row r="1068" spans="1:21">
      <c r="A1068" s="7">
        <v>1059</v>
      </c>
      <c r="B1068" s="16"/>
      <c r="C1068" s="16" t="s">
        <v>827</v>
      </c>
      <c r="D1068" s="6"/>
      <c r="E1068" s="7">
        <v>28</v>
      </c>
      <c r="F1068" s="6" t="s">
        <v>81</v>
      </c>
      <c r="G1068" s="17">
        <v>2160</v>
      </c>
      <c r="H1068" s="17">
        <v>60480</v>
      </c>
      <c r="I1068" s="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</row>
    <row r="1069" spans="1:21">
      <c r="A1069" s="7">
        <v>1060</v>
      </c>
      <c r="B1069" s="16"/>
      <c r="C1069" s="16" t="s">
        <v>828</v>
      </c>
      <c r="D1069" s="6"/>
      <c r="E1069" s="7">
        <v>28</v>
      </c>
      <c r="F1069" s="6" t="s">
        <v>81</v>
      </c>
      <c r="G1069" s="17">
        <v>1440</v>
      </c>
      <c r="H1069" s="17">
        <v>40320</v>
      </c>
      <c r="I1069" s="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</row>
    <row r="1070" spans="1:21">
      <c r="A1070" s="7">
        <v>1061</v>
      </c>
      <c r="B1070" s="16"/>
      <c r="C1070" s="16" t="s">
        <v>828</v>
      </c>
      <c r="D1070" s="6"/>
      <c r="E1070" s="7">
        <v>28</v>
      </c>
      <c r="F1070" s="6" t="s">
        <v>81</v>
      </c>
      <c r="G1070" s="17">
        <v>1440</v>
      </c>
      <c r="H1070" s="17">
        <v>40320</v>
      </c>
      <c r="I1070" s="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</row>
    <row r="1071" spans="1:21">
      <c r="A1071" s="30"/>
      <c r="B1071" s="31"/>
      <c r="C1071" s="32" t="s">
        <v>50</v>
      </c>
      <c r="D1071" s="30"/>
      <c r="E1071" s="30"/>
      <c r="F1071" s="30"/>
      <c r="G1071" s="31"/>
      <c r="H1071" s="33">
        <v>37106424.539999999</v>
      </c>
      <c r="I1071" s="30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</row>
    <row r="1072" spans="1:21">
      <c r="A1072"/>
      <c r="D1072"/>
      <c r="E1072"/>
      <c r="F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</row>
    <row r="1073" spans="1:21">
      <c r="A1073" s="34" t="s">
        <v>51</v>
      </c>
      <c r="D1073"/>
      <c r="E1073"/>
      <c r="F1073"/>
      <c r="I1073"/>
      <c r="J1073"/>
      <c r="K1073"/>
      <c r="L1073" s="286" t="s">
        <v>53</v>
      </c>
      <c r="M1073" s="287"/>
      <c r="N1073" s="287"/>
      <c r="O1073" s="287"/>
      <c r="P1073" s="287"/>
      <c r="Q1073" s="287"/>
      <c r="R1073" s="287"/>
      <c r="S1073" s="287"/>
      <c r="T1073" s="287"/>
      <c r="U1073" s="287"/>
    </row>
    <row r="1076" spans="1:21" s="2" customFormat="1">
      <c r="A1076" s="35" t="s">
        <v>528</v>
      </c>
      <c r="B1076" s="35"/>
      <c r="C1076" s="35"/>
      <c r="D1076" s="36"/>
      <c r="E1076" s="36"/>
      <c r="F1076" s="36"/>
      <c r="G1076" s="35"/>
      <c r="H1076" s="35"/>
      <c r="I1076" s="36"/>
      <c r="J1076" s="40"/>
      <c r="K1076" s="40"/>
      <c r="L1076" s="293" t="s">
        <v>54</v>
      </c>
      <c r="M1076" s="293"/>
      <c r="N1076" s="293"/>
      <c r="O1076" s="293"/>
      <c r="P1076" s="293"/>
      <c r="Q1076" s="293"/>
      <c r="R1076" s="293"/>
      <c r="S1076" s="293"/>
      <c r="T1076" s="293"/>
      <c r="U1076" s="293"/>
    </row>
    <row r="1077" spans="1:21">
      <c r="A1077" s="37" t="s">
        <v>529</v>
      </c>
      <c r="B1077" s="37"/>
      <c r="C1077" s="37"/>
      <c r="D1077" s="38"/>
      <c r="E1077" s="38"/>
      <c r="F1077" s="38"/>
      <c r="G1077" s="37"/>
      <c r="H1077" s="37"/>
      <c r="I1077" s="38"/>
      <c r="J1077" s="41"/>
      <c r="K1077" s="41"/>
      <c r="L1077" s="294" t="s">
        <v>530</v>
      </c>
      <c r="M1077" s="294"/>
      <c r="N1077" s="294"/>
      <c r="O1077" s="294"/>
      <c r="P1077" s="294"/>
      <c r="Q1077" s="294"/>
      <c r="R1077" s="294"/>
      <c r="S1077" s="294"/>
      <c r="T1077" s="294"/>
      <c r="U1077" s="294"/>
    </row>
    <row r="1078" spans="1:21">
      <c r="A1078" s="37" t="s">
        <v>531</v>
      </c>
      <c r="B1078" s="37"/>
      <c r="C1078" s="37"/>
      <c r="D1078" s="38"/>
      <c r="E1078" s="38"/>
      <c r="F1078" s="38"/>
      <c r="G1078" s="37"/>
      <c r="H1078" s="37"/>
      <c r="I1078" s="38"/>
      <c r="J1078" s="41"/>
      <c r="K1078" s="41"/>
      <c r="L1078" s="294" t="s">
        <v>532</v>
      </c>
      <c r="M1078" s="294"/>
      <c r="N1078" s="294"/>
      <c r="O1078" s="294"/>
      <c r="P1078" s="294"/>
      <c r="Q1078" s="294"/>
      <c r="R1078" s="294"/>
      <c r="S1078" s="294"/>
      <c r="T1078" s="294"/>
      <c r="U1078" s="294"/>
    </row>
    <row r="1079" spans="1:21">
      <c r="A1079"/>
    </row>
    <row r="1134" ht="15" customHeight="1"/>
    <row r="1137" spans="1:21" s="2" customFormat="1">
      <c r="A1137" s="1"/>
      <c r="B1137"/>
      <c r="C1137"/>
      <c r="D1137" s="1"/>
      <c r="E1137" s="1"/>
      <c r="F1137" s="1"/>
      <c r="G1137"/>
      <c r="H1137"/>
      <c r="I1137" s="1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</sheetData>
  <mergeCells count="15">
    <mergeCell ref="E10:G10"/>
    <mergeCell ref="L1073:U1073"/>
    <mergeCell ref="L1076:U1076"/>
    <mergeCell ref="L1077:U1077"/>
    <mergeCell ref="L1078:U1078"/>
    <mergeCell ref="A7:U7"/>
    <mergeCell ref="A8:J8"/>
    <mergeCell ref="K8:U8"/>
    <mergeCell ref="E9:G9"/>
    <mergeCell ref="J9:U9"/>
    <mergeCell ref="A1:U1"/>
    <mergeCell ref="A2:U2"/>
    <mergeCell ref="A3:U3"/>
    <mergeCell ref="A4:U4"/>
    <mergeCell ref="A6:U6"/>
  </mergeCells>
  <pageMargins left="0.23622047244094499" right="0.23622047244094499" top="0.74803149606299202" bottom="0.74803149606299202" header="0.31496062992126" footer="0.31496062992126"/>
  <pageSetup paperSize="9" scale="71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APP SUMMARY</vt:lpstr>
      <vt:lpstr>Adjusted PPMP</vt:lpstr>
      <vt:lpstr>SPI SUMMARY - Corrected</vt:lpstr>
      <vt:lpstr>Adjusted PPMP (2)</vt:lpstr>
      <vt:lpstr>PPMP</vt:lpstr>
      <vt:lpstr>Sheet4</vt:lpstr>
      <vt:lpstr>SPI SUMMARY - Corrected (2)</vt:lpstr>
      <vt:lpstr>Sheet (2)</vt:lpstr>
      <vt:lpstr>'Adjusted PPMP'!Print_Area</vt:lpstr>
      <vt:lpstr>'Adjusted PPMP (2)'!Print_Area</vt:lpstr>
      <vt:lpstr>PPMP!Print_Area</vt:lpstr>
      <vt:lpstr>'Sheet (2)'!Print_Area</vt:lpstr>
      <vt:lpstr>'SPI SUMMARY - Corrected'!Print_Area</vt:lpstr>
      <vt:lpstr>'SPI SUMMARY - Corrected (2)'!Print_Area</vt:lpstr>
      <vt:lpstr>'Adjusted PPMP'!Print_Titles</vt:lpstr>
      <vt:lpstr>'Adjusted PPMP (2)'!Print_Titles</vt:lpstr>
      <vt:lpstr>PPMP!Print_Titles</vt:lpstr>
      <vt:lpstr>'Sheet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Elaine Michelle B. Barroga</cp:lastModifiedBy>
  <cp:lastPrinted>2024-01-11T02:31:17Z</cp:lastPrinted>
  <dcterms:created xsi:type="dcterms:W3CDTF">2022-11-22T10:05:00Z</dcterms:created>
  <dcterms:modified xsi:type="dcterms:W3CDTF">2024-01-29T04:25:02Z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61448382FD264021B2F13039E7DEA652</vt:lpwstr>
  </property>
  <property fmtid="{D5CDD505-2E9C-101B-9397-08002B2CF9AE}" pid="3" name="KSOProductBuildVer">
    <vt:lpwstr>1033-11.2.0.11537</vt:lpwstr>
  </property>
</Properties>
</file>